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W_CEA\Publications and Projects\_Active Jobs\SNR-MHIS - March 2020\Ancillary Materials\"/>
    </mc:Choice>
  </mc:AlternateContent>
  <bookViews>
    <workbookView xWindow="0" yWindow="0" windowWidth="19200" windowHeight="7305" tabRatio="966"/>
  </bookViews>
  <sheets>
    <sheet name="Cover" sheetId="158" r:id="rId1"/>
    <sheet name="Index" sheetId="157" r:id="rId2"/>
    <sheet name="A.1-1" sheetId="1" r:id="rId3"/>
    <sheet name="A.1-2" sheetId="2" r:id="rId4"/>
    <sheet name="A.1-3" sheetId="3" r:id="rId5"/>
    <sheet name="A.1-4" sheetId="4" r:id="rId6"/>
    <sheet name="A.1-5" sheetId="5" r:id="rId7"/>
    <sheet name="A.1-6" sheetId="6" r:id="rId8"/>
    <sheet name="A.1-7" sheetId="7" r:id="rId9"/>
    <sheet name="A.1-8" sheetId="8" r:id="rId10"/>
    <sheet name="A.1-9" sheetId="9" r:id="rId11"/>
    <sheet name="B.1-1" sheetId="10" r:id="rId12"/>
    <sheet name="B.1-2" sheetId="11" r:id="rId13"/>
    <sheet name="B.1-3" sheetId="12" r:id="rId14"/>
    <sheet name="B.1-4" sheetId="13" r:id="rId15"/>
    <sheet name="B.1-5" sheetId="14" r:id="rId16"/>
    <sheet name="B.1-6" sheetId="15" r:id="rId17"/>
    <sheet name="B.1-9" sheetId="16" r:id="rId18"/>
    <sheet name="B.2-1" sheetId="17" r:id="rId19"/>
    <sheet name="B.2-2" sheetId="18" r:id="rId20"/>
    <sheet name="B.2-3" sheetId="19" r:id="rId21"/>
    <sheet name="B.2-4" sheetId="20" r:id="rId22"/>
    <sheet name="B.2-5" sheetId="21" r:id="rId23"/>
    <sheet name="B.2-6" sheetId="22" r:id="rId24"/>
    <sheet name="B.2-9" sheetId="23" r:id="rId25"/>
    <sheet name="B.3-1" sheetId="24" r:id="rId26"/>
    <sheet name="B.3-2" sheetId="25" r:id="rId27"/>
    <sheet name="B.3-3" sheetId="26" r:id="rId28"/>
    <sheet name="B.3-4" sheetId="27" r:id="rId29"/>
    <sheet name="B.3-5" sheetId="28" r:id="rId30"/>
    <sheet name="B.3-6" sheetId="29" r:id="rId31"/>
    <sheet name="B.3-9" sheetId="30" r:id="rId32"/>
    <sheet name="C.1-1" sheetId="31" r:id="rId33"/>
    <sheet name="C.1-2" sheetId="32" r:id="rId34"/>
    <sheet name="C.1-3" sheetId="33" r:id="rId35"/>
    <sheet name="C.1-4" sheetId="34" r:id="rId36"/>
    <sheet name="C.1-5" sheetId="35" r:id="rId37"/>
    <sheet name="C.1-6" sheetId="36" r:id="rId38"/>
    <sheet name="C.1-7" sheetId="37" r:id="rId39"/>
    <sheet name="C.1-8" sheetId="38" r:id="rId40"/>
    <sheet name="C.1-9" sheetId="39" r:id="rId41"/>
    <sheet name="C.2-1" sheetId="40" r:id="rId42"/>
    <sheet name="C.2-2" sheetId="41" r:id="rId43"/>
    <sheet name="C.2-3" sheetId="42" r:id="rId44"/>
    <sheet name="C.2-4" sheetId="43" r:id="rId45"/>
    <sheet name="C.2-5" sheetId="44" r:id="rId46"/>
    <sheet name="C.2-6" sheetId="45" r:id="rId47"/>
    <sheet name="C.2-7" sheetId="46" r:id="rId48"/>
    <sheet name="C.2-8" sheetId="47" r:id="rId49"/>
    <sheet name="C.2-9" sheetId="48" r:id="rId50"/>
    <sheet name="C.3-1" sheetId="49" r:id="rId51"/>
    <sheet name="C.3-2" sheetId="50" r:id="rId52"/>
    <sheet name="C.3-3" sheetId="51" r:id="rId53"/>
    <sheet name="C.3-4" sheetId="52" r:id="rId54"/>
    <sheet name="C.3-5" sheetId="53" r:id="rId55"/>
    <sheet name="C.3-6" sheetId="54" r:id="rId56"/>
    <sheet name="C.3-7" sheetId="55" r:id="rId57"/>
    <sheet name="C.3-8" sheetId="56" r:id="rId58"/>
    <sheet name="C.3-9" sheetId="57" r:id="rId59"/>
    <sheet name="C.4-1" sheetId="58" r:id="rId60"/>
    <sheet name="C.4-2" sheetId="59" r:id="rId61"/>
    <sheet name="C.4-3" sheetId="60" r:id="rId62"/>
    <sheet name="C.4-4" sheetId="61" r:id="rId63"/>
    <sheet name="C.4-5" sheetId="62" r:id="rId64"/>
    <sheet name="C.4-6" sheetId="63" r:id="rId65"/>
    <sheet name="C.4-7" sheetId="64" r:id="rId66"/>
    <sheet name="C.4-8" sheetId="65" r:id="rId67"/>
    <sheet name="C.4-9" sheetId="66" r:id="rId68"/>
    <sheet name="D.1-1" sheetId="67" r:id="rId69"/>
    <sheet name="D.1-2" sheetId="68" r:id="rId70"/>
    <sheet name="D.1-3" sheetId="69" r:id="rId71"/>
    <sheet name="D.1-4" sheetId="70" r:id="rId72"/>
    <sheet name="D.1-5" sheetId="71" r:id="rId73"/>
    <sheet name="D.1-6" sheetId="72" r:id="rId74"/>
    <sheet name="D.1-7" sheetId="73" r:id="rId75"/>
    <sheet name="D.1-8" sheetId="74" r:id="rId76"/>
    <sheet name="D.1-9" sheetId="75" r:id="rId77"/>
    <sheet name="D.2-1" sheetId="76" r:id="rId78"/>
    <sheet name="D.2-2" sheetId="77" r:id="rId79"/>
    <sheet name="D.2-3" sheetId="78" r:id="rId80"/>
    <sheet name="D.2-4" sheetId="79" r:id="rId81"/>
    <sheet name="D.2-5" sheetId="80" r:id="rId82"/>
    <sheet name="D.2-6" sheetId="81" r:id="rId83"/>
    <sheet name="D.2-7" sheetId="82" r:id="rId84"/>
    <sheet name="D.2-8" sheetId="83" r:id="rId85"/>
    <sheet name="D.2-9" sheetId="84" r:id="rId86"/>
    <sheet name="D.3-1" sheetId="85" r:id="rId87"/>
    <sheet name="D.3-2" sheetId="86" r:id="rId88"/>
    <sheet name="D.3-3" sheetId="87" r:id="rId89"/>
    <sheet name="D.3-4" sheetId="88" r:id="rId90"/>
    <sheet name="D.3-5" sheetId="89" r:id="rId91"/>
    <sheet name="D.3-6" sheetId="90" r:id="rId92"/>
    <sheet name="D.3-7" sheetId="91" r:id="rId93"/>
    <sheet name="D.3-8" sheetId="92" r:id="rId94"/>
    <sheet name="D.3-9" sheetId="93" r:id="rId95"/>
    <sheet name="D.4-1" sheetId="94" r:id="rId96"/>
    <sheet name="D.4-2" sheetId="95" r:id="rId97"/>
    <sheet name="D.4-3" sheetId="96" r:id="rId98"/>
    <sheet name="D.4-4" sheetId="97" r:id="rId99"/>
    <sheet name="D.4-5" sheetId="98" r:id="rId100"/>
    <sheet name="D.4-6" sheetId="99" r:id="rId101"/>
    <sheet name="D.4-7" sheetId="100" r:id="rId102"/>
    <sheet name="D.4-8" sheetId="101" r:id="rId103"/>
    <sheet name="D.4-9" sheetId="102" r:id="rId104"/>
    <sheet name="D.5-1" sheetId="103" r:id="rId105"/>
    <sheet name="D.5-2" sheetId="104" r:id="rId106"/>
    <sheet name="D.5-3" sheetId="105" r:id="rId107"/>
    <sheet name="D.5-4" sheetId="106" r:id="rId108"/>
    <sheet name="D.5-5" sheetId="107" r:id="rId109"/>
    <sheet name="D.5-6" sheetId="108" r:id="rId110"/>
    <sheet name="D.5-7" sheetId="109" r:id="rId111"/>
    <sheet name="D.5-8" sheetId="110" r:id="rId112"/>
    <sheet name="D.5-9" sheetId="111" r:id="rId113"/>
    <sheet name="D.6-1" sheetId="112" r:id="rId114"/>
    <sheet name="D.6-2" sheetId="113" r:id="rId115"/>
    <sheet name="D.6-3" sheetId="114" r:id="rId116"/>
    <sheet name="D.6-4" sheetId="115" r:id="rId117"/>
    <sheet name="D.6-5" sheetId="116" r:id="rId118"/>
    <sheet name="D.6-6" sheetId="117" r:id="rId119"/>
    <sheet name="D.6-7" sheetId="118" r:id="rId120"/>
    <sheet name="D.6-8" sheetId="119" r:id="rId121"/>
    <sheet name="D.6-9" sheetId="120" r:id="rId122"/>
    <sheet name="E.1-1" sheetId="121" r:id="rId123"/>
    <sheet name="E.1-2" sheetId="122" r:id="rId124"/>
    <sheet name="E.1-3" sheetId="123" r:id="rId125"/>
    <sheet name="E.1-4" sheetId="124" r:id="rId126"/>
    <sheet name="E.1-5" sheetId="125" r:id="rId127"/>
    <sheet name="E.1-6" sheetId="126" r:id="rId128"/>
    <sheet name="E.1-7" sheetId="127" r:id="rId129"/>
    <sheet name="E.1-8" sheetId="128" r:id="rId130"/>
    <sheet name="E.1-9" sheetId="129" r:id="rId131"/>
    <sheet name="F.1-1" sheetId="130" r:id="rId132"/>
    <sheet name="F.1-2" sheetId="131" r:id="rId133"/>
    <sheet name="F.1-3" sheetId="132" r:id="rId134"/>
    <sheet name="F.1-4" sheetId="133" r:id="rId135"/>
    <sheet name="F.1-5" sheetId="134" r:id="rId136"/>
    <sheet name="F.1-6" sheetId="135" r:id="rId137"/>
    <sheet name="F.1-7" sheetId="136" r:id="rId138"/>
    <sheet name="F.1-8" sheetId="137" r:id="rId139"/>
    <sheet name="F.1-9" sheetId="138" r:id="rId140"/>
    <sheet name="G.1-1" sheetId="139" r:id="rId141"/>
    <sheet name="G.1-2" sheetId="140" r:id="rId142"/>
    <sheet name="G.1-3" sheetId="141" r:id="rId143"/>
    <sheet name="G.1-4" sheetId="142" r:id="rId144"/>
    <sheet name="G.1-5" sheetId="143" r:id="rId145"/>
    <sheet name="G.1-6" sheetId="144" r:id="rId146"/>
    <sheet name="G.1-7" sheetId="145" r:id="rId147"/>
    <sheet name="G.1-8" sheetId="146" r:id="rId148"/>
    <sheet name="G.1-9" sheetId="147" r:id="rId149"/>
    <sheet name="G.2-1" sheetId="148" r:id="rId150"/>
    <sheet name="G.2-2" sheetId="149" r:id="rId151"/>
    <sheet name="G.2-3" sheetId="150" r:id="rId152"/>
    <sheet name="G.2-4" sheetId="151" r:id="rId153"/>
    <sheet name="G.2-5" sheetId="152" r:id="rId154"/>
    <sheet name="G.2-6" sheetId="153" r:id="rId155"/>
    <sheet name="G.2-7" sheetId="154" r:id="rId156"/>
    <sheet name="G.2-8" sheetId="155" r:id="rId157"/>
    <sheet name="G.2-9" sheetId="156" r:id="rId158"/>
  </sheets>
  <calcPr calcId="152511" concurrentCalc="0"/>
</workbook>
</file>

<file path=xl/calcChain.xml><?xml version="1.0" encoding="utf-8"?>
<calcChain xmlns="http://schemas.openxmlformats.org/spreadsheetml/2006/main">
  <c r="A22" i="156" l="1"/>
  <c r="A19" i="155"/>
  <c r="A19" i="154"/>
  <c r="A37" i="153"/>
  <c r="A25" i="152"/>
  <c r="A22" i="151"/>
  <c r="A25" i="150"/>
  <c r="A19" i="149"/>
  <c r="A23" i="148"/>
  <c r="A22" i="147"/>
  <c r="A19" i="146"/>
  <c r="A19" i="145"/>
  <c r="A37" i="144"/>
  <c r="A25" i="143"/>
  <c r="A22" i="142"/>
  <c r="A25" i="141"/>
  <c r="A19" i="140"/>
  <c r="A23" i="139"/>
  <c r="A38" i="138"/>
  <c r="A24" i="137"/>
  <c r="A25" i="136"/>
  <c r="A73" i="135"/>
  <c r="A45" i="134"/>
  <c r="A38" i="133"/>
  <c r="A45" i="132"/>
  <c r="A31" i="131"/>
  <c r="A39" i="130"/>
  <c r="A26" i="129"/>
  <c r="A22" i="128"/>
  <c r="A22" i="127"/>
  <c r="A46" i="126"/>
  <c r="A30" i="125"/>
  <c r="A26" i="124"/>
  <c r="A30" i="123"/>
  <c r="A22" i="122"/>
  <c r="A27" i="121"/>
  <c r="A30" i="120"/>
  <c r="A25" i="119"/>
  <c r="A25" i="118"/>
  <c r="A55" i="117"/>
  <c r="A35" i="116"/>
  <c r="A30" i="115"/>
  <c r="A35" i="114"/>
  <c r="A25" i="113"/>
  <c r="A31" i="112"/>
  <c r="A26" i="111"/>
  <c r="A22" i="110"/>
  <c r="A22" i="109"/>
  <c r="A46" i="108"/>
  <c r="A30" i="107"/>
  <c r="A26" i="106"/>
  <c r="A30" i="105"/>
  <c r="A22" i="104"/>
  <c r="A27" i="103"/>
  <c r="A42" i="102"/>
  <c r="A34" i="101"/>
  <c r="A34" i="100"/>
  <c r="A82" i="99"/>
  <c r="A50" i="98"/>
  <c r="A42" i="97"/>
  <c r="A50" i="96"/>
  <c r="A34" i="95"/>
  <c r="A43" i="94"/>
  <c r="A42" i="93"/>
  <c r="A34" i="92"/>
  <c r="A34" i="91"/>
  <c r="A82" i="90"/>
  <c r="A50" i="89"/>
  <c r="A42" i="88"/>
  <c r="A50" i="87"/>
  <c r="A34" i="86"/>
  <c r="A43" i="85"/>
  <c r="A26" i="84"/>
  <c r="A21" i="83"/>
  <c r="A21" i="82"/>
  <c r="A46" i="81"/>
  <c r="A30" i="80"/>
  <c r="A26" i="79"/>
  <c r="A30" i="78"/>
  <c r="A22" i="77"/>
  <c r="A27" i="76"/>
  <c r="A70" i="75"/>
  <c r="A53" i="74"/>
  <c r="A55" i="73"/>
  <c r="A145" i="72"/>
  <c r="A85" i="71"/>
  <c r="A70" i="70"/>
  <c r="A85" i="69"/>
  <c r="A55" i="68"/>
  <c r="A71" i="67"/>
  <c r="A34" i="66"/>
  <c r="A28" i="65"/>
  <c r="A28" i="64"/>
  <c r="A64" i="63"/>
  <c r="A40" i="62"/>
  <c r="A34" i="61"/>
  <c r="A40" i="60"/>
  <c r="A28" i="59"/>
  <c r="A35" i="58"/>
  <c r="A38" i="57"/>
  <c r="A31" i="56"/>
  <c r="A31" i="55"/>
  <c r="A73" i="54"/>
  <c r="A45" i="53"/>
  <c r="A38" i="52"/>
  <c r="A45" i="51"/>
  <c r="A31" i="50"/>
  <c r="A39" i="49"/>
  <c r="A34" i="48"/>
  <c r="A28" i="47"/>
  <c r="A28" i="46"/>
  <c r="A64" i="45"/>
  <c r="A40" i="44"/>
  <c r="A34" i="43"/>
  <c r="A40" i="42"/>
  <c r="A28" i="41"/>
  <c r="A35" i="40"/>
  <c r="A30" i="39"/>
  <c r="A25" i="38"/>
  <c r="A25" i="37"/>
  <c r="A55" i="36"/>
  <c r="A35" i="35"/>
  <c r="A30" i="34"/>
  <c r="A35" i="33"/>
  <c r="A25" i="32"/>
  <c r="A31" i="31"/>
  <c r="A31" i="30"/>
  <c r="A56" i="29"/>
  <c r="A36" i="28"/>
  <c r="A31" i="27"/>
  <c r="A36" i="26"/>
  <c r="A26" i="25"/>
  <c r="A32" i="24"/>
  <c r="A46" i="23"/>
  <c r="A91" i="22"/>
  <c r="A55" i="21"/>
  <c r="A46" i="20"/>
  <c r="A55" i="19"/>
  <c r="A37" i="18"/>
  <c r="A47" i="17"/>
  <c r="A50" i="16"/>
  <c r="A100" i="15"/>
  <c r="A60" i="14"/>
  <c r="A50" i="13"/>
  <c r="A60" i="12"/>
  <c r="A40" i="11"/>
  <c r="A51" i="10"/>
  <c r="A49" i="9"/>
  <c r="A49" i="8"/>
  <c r="A49" i="7"/>
  <c r="A49" i="6"/>
  <c r="A49" i="5"/>
  <c r="A49" i="4"/>
  <c r="A49" i="3"/>
  <c r="A49" i="2"/>
  <c r="A171" i="157"/>
  <c r="A170" i="157"/>
  <c r="A169" i="157"/>
  <c r="A168" i="157"/>
  <c r="A167" i="157"/>
  <c r="A166" i="157"/>
  <c r="A165" i="157"/>
  <c r="A164" i="157"/>
  <c r="A163" i="157"/>
  <c r="A162" i="157"/>
  <c r="A161" i="157"/>
  <c r="A160" i="157"/>
  <c r="A159" i="157"/>
  <c r="A158" i="157"/>
  <c r="A157" i="157"/>
  <c r="A156" i="157"/>
  <c r="A155" i="157"/>
  <c r="A154" i="157"/>
  <c r="A151" i="157"/>
  <c r="A150" i="157"/>
  <c r="A149" i="157"/>
  <c r="A148" i="157"/>
  <c r="A146" i="157"/>
  <c r="A147" i="157"/>
  <c r="A145" i="157"/>
  <c r="A144" i="157"/>
  <c r="A143" i="157"/>
  <c r="A140" i="157"/>
  <c r="A139" i="157"/>
  <c r="A138" i="157"/>
  <c r="A137" i="157"/>
  <c r="A135" i="157"/>
  <c r="A136" i="157"/>
  <c r="A134" i="157"/>
  <c r="A133" i="157"/>
  <c r="A132" i="157"/>
  <c r="A129" i="157"/>
  <c r="A128" i="157"/>
  <c r="A127" i="157"/>
  <c r="A126" i="157"/>
  <c r="A125" i="157"/>
  <c r="A124" i="157"/>
  <c r="A123" i="157"/>
  <c r="A122" i="157"/>
  <c r="A121" i="157"/>
  <c r="A120" i="157"/>
  <c r="A119" i="157"/>
  <c r="A118" i="157"/>
  <c r="A117" i="157"/>
  <c r="A116" i="157"/>
  <c r="A115" i="157"/>
  <c r="A114" i="157"/>
  <c r="A113" i="157"/>
  <c r="A112" i="157"/>
  <c r="A111" i="157"/>
  <c r="A106" i="157"/>
  <c r="A110" i="157"/>
  <c r="A109" i="157"/>
  <c r="A108" i="157"/>
  <c r="A107" i="157"/>
  <c r="A105" i="157"/>
  <c r="A104" i="157"/>
  <c r="A103" i="157"/>
  <c r="A102" i="157"/>
  <c r="A101" i="157"/>
  <c r="A100" i="157"/>
  <c r="A99" i="157"/>
  <c r="A98" i="157"/>
  <c r="A97" i="157"/>
  <c r="A96" i="157"/>
  <c r="A95" i="157"/>
  <c r="A94" i="157"/>
  <c r="A93" i="157"/>
  <c r="A92" i="157"/>
  <c r="A91" i="157"/>
  <c r="A90" i="157"/>
  <c r="A89" i="157"/>
  <c r="A88" i="157"/>
  <c r="A87" i="157"/>
  <c r="A86" i="157"/>
  <c r="A85" i="157"/>
  <c r="A84" i="157"/>
  <c r="A83" i="157"/>
  <c r="A82" i="157"/>
  <c r="A81" i="157"/>
  <c r="A80" i="157"/>
  <c r="A79" i="157"/>
  <c r="A78" i="157"/>
  <c r="A77" i="157"/>
  <c r="A76" i="157"/>
  <c r="A73" i="157"/>
  <c r="A72" i="157"/>
  <c r="A71" i="157"/>
  <c r="A70" i="157"/>
  <c r="A69" i="157"/>
  <c r="A68" i="157"/>
  <c r="A67" i="157"/>
  <c r="A66" i="157"/>
  <c r="A65" i="157"/>
  <c r="A64" i="157"/>
  <c r="A63" i="157"/>
  <c r="A62" i="157"/>
  <c r="A61" i="157"/>
  <c r="A60" i="157"/>
  <c r="A59" i="157"/>
  <c r="A58" i="157"/>
  <c r="A57" i="157"/>
  <c r="A56" i="157"/>
  <c r="A55" i="157"/>
  <c r="A54" i="157"/>
  <c r="A53" i="157"/>
  <c r="A52" i="157"/>
  <c r="A51" i="157"/>
  <c r="A50" i="157"/>
  <c r="A49" i="157"/>
  <c r="A48" i="157"/>
  <c r="A47" i="157"/>
  <c r="A46" i="157"/>
  <c r="A45" i="157"/>
  <c r="A44" i="157"/>
  <c r="A49" i="1"/>
  <c r="A1" i="157"/>
  <c r="A43" i="157"/>
  <c r="A42" i="157"/>
  <c r="A41" i="157"/>
  <c r="A40" i="157"/>
  <c r="A39" i="157"/>
  <c r="A38" i="157"/>
  <c r="A35" i="157"/>
  <c r="A34" i="157"/>
  <c r="A33" i="157"/>
  <c r="A32" i="157"/>
  <c r="A31" i="157"/>
  <c r="A30" i="157"/>
  <c r="A29" i="157"/>
  <c r="A28" i="157"/>
  <c r="A27" i="157"/>
  <c r="A26" i="157"/>
  <c r="A25" i="157"/>
  <c r="A24" i="157"/>
  <c r="A22" i="157"/>
  <c r="A23" i="157"/>
  <c r="A21" i="157"/>
  <c r="A20" i="157"/>
  <c r="A19" i="157"/>
  <c r="A18" i="157"/>
  <c r="A17" i="157"/>
  <c r="A16" i="157"/>
  <c r="A15" i="157"/>
  <c r="A12" i="157"/>
  <c r="A11" i="157"/>
  <c r="A9" i="157"/>
  <c r="A10" i="157"/>
  <c r="A8" i="157"/>
  <c r="A7" i="157"/>
  <c r="A6" i="157"/>
  <c r="A5" i="157"/>
  <c r="A4" i="157"/>
</calcChain>
</file>

<file path=xl/sharedStrings.xml><?xml version="1.0" encoding="utf-8"?>
<sst xmlns="http://schemas.openxmlformats.org/spreadsheetml/2006/main" count="8528" uniqueCount="561">
  <si>
    <t>Table A.1-1: Demographic, Health and Socioeconomic Characteristics of the Massachusetts Population in 2019,</t>
  </si>
  <si>
    <t>Overall and by Age Groups</t>
  </si>
  <si>
    <t>Total
Population</t>
  </si>
  <si>
    <t>Child (0 to 18)</t>
  </si>
  <si>
    <t>Non-elderly adult (19 to 64)</t>
  </si>
  <si>
    <t>Elderly adult (65 and older)</t>
  </si>
  <si>
    <t>Gender</t>
  </si>
  <si>
    <t>Female</t>
  </si>
  <si>
    <t>Race/ethnicity</t>
  </si>
  <si>
    <t>White, non-Hispanic</t>
  </si>
  <si>
    <t>Black, non-Hispanic</t>
  </si>
  <si>
    <t>Other/multiple races, non-Hispanic</t>
  </si>
  <si>
    <t>Hispanic</t>
  </si>
  <si>
    <t>Citizenship status</t>
  </si>
  <si>
    <t>U.S. citizen</t>
  </si>
  <si>
    <t>Health status</t>
  </si>
  <si>
    <t>Excellent or Very Good</t>
  </si>
  <si>
    <t>Good</t>
  </si>
  <si>
    <t>Fair or Poor</t>
  </si>
  <si>
    <t>Mental health status</t>
  </si>
  <si>
    <t>Fair or Poor Mental Health</t>
  </si>
  <si>
    <t>Activity limitation status</t>
  </si>
  <si>
    <t>Activities are limited by health problem</t>
  </si>
  <si>
    <t>Chronic health condition status</t>
  </si>
  <si>
    <t>One condition</t>
  </si>
  <si>
    <t>Two or more conditions</t>
  </si>
  <si>
    <t>No chronic conditions</t>
  </si>
  <si>
    <t>Single-parent family with children</t>
  </si>
  <si>
    <t>Two-parent family with children</t>
  </si>
  <si>
    <t>Married couple without children</t>
  </si>
  <si>
    <t>Single individual without children</t>
  </si>
  <si>
    <t>Highest educational attainment of adults in family</t>
  </si>
  <si>
    <t>Less than high school</t>
  </si>
  <si>
    <t>High school graduate or GED</t>
  </si>
  <si>
    <t>Some college</t>
  </si>
  <si>
    <t>4 year college degree or more</t>
  </si>
  <si>
    <t>Work status of adults in family</t>
  </si>
  <si>
    <t>No adults working for pay</t>
  </si>
  <si>
    <t>One or more adults working for pay</t>
  </si>
  <si>
    <t>Family income relative to the Federal Poverty Level (FPL)</t>
  </si>
  <si>
    <t>At or below 138%</t>
  </si>
  <si>
    <t>Between 139 and 299%</t>
  </si>
  <si>
    <t>Between 300 and 399%</t>
  </si>
  <si>
    <t>At or above 400%</t>
  </si>
  <si>
    <t>Homeownership status</t>
  </si>
  <si>
    <t>Owned or being bought</t>
  </si>
  <si>
    <t>Region</t>
  </si>
  <si>
    <t>Western MA</t>
  </si>
  <si>
    <t>Central MA</t>
  </si>
  <si>
    <t>Northeast MA</t>
  </si>
  <si>
    <t>Metro West</t>
  </si>
  <si>
    <t>Metro Boston</t>
  </si>
  <si>
    <t>Metro South</t>
  </si>
  <si>
    <t>Southcoast</t>
  </si>
  <si>
    <t>Cape and Islands</t>
  </si>
  <si>
    <t>Source: 2019 Massachusetts Health Insurance Survey</t>
  </si>
  <si>
    <t>Table A.1-2: Demographic, Health and Socioeconomic Characteristics of the Massachusetts Population in 2019,</t>
  </si>
  <si>
    <t>Overall and by Gender</t>
  </si>
  <si>
    <t>Male</t>
  </si>
  <si>
    <t>Table A.1-3: Demographic, Health and Socioeconomic Characteristics of the Massachusetts Population in 2019,</t>
  </si>
  <si>
    <t>Overall and by Race/Ethnicity Groups</t>
  </si>
  <si>
    <t>White,
non-Hispanic</t>
  </si>
  <si>
    <t>Black,
non-Hispanic</t>
  </si>
  <si>
    <t>Table A.1-4: Demographic, Health and Socioeconomic Characteristics of the Massachusetts Population in 2019,</t>
  </si>
  <si>
    <t>Overall and by Health/Disability Status</t>
  </si>
  <si>
    <t>Table A.1-5: Demographic, Health and Socioeconomic Characteristics of the Massachusetts Population in 2019,</t>
  </si>
  <si>
    <t>Overall and by Family Income Groups</t>
  </si>
  <si>
    <t>At or
below
138%</t>
  </si>
  <si>
    <t>Between
139 and
299%</t>
  </si>
  <si>
    <t>Between
300 and
399%</t>
  </si>
  <si>
    <t>At or
above
400%</t>
  </si>
  <si>
    <t>Table A.1-6: Demographic, Health and Socioeconomic Characteristics of the Massachusetts Population in 2019,</t>
  </si>
  <si>
    <t>Overall and by Region</t>
  </si>
  <si>
    <t>Western
MA</t>
  </si>
  <si>
    <t>Central
MA</t>
  </si>
  <si>
    <t>Northeast
MA</t>
  </si>
  <si>
    <t>Metro
West</t>
  </si>
  <si>
    <t>Metro
Boston</t>
  </si>
  <si>
    <t>Metro
South</t>
  </si>
  <si>
    <t>Cape
and
Islands</t>
  </si>
  <si>
    <t>Table A.1-7: Demographic, Health and Socioeconomic Characteristics of the Massachusetts Population in 2019,</t>
  </si>
  <si>
    <t>Overall and by Health Insurance Status</t>
  </si>
  <si>
    <t>Table A.1-8: Demographic, Health and Socioeconomic Characteristics of the Massachusetts Population in 2019,</t>
  </si>
  <si>
    <t>Table A.1-9: Demographic, Health and Socioeconomic Characteristics of the Massachusetts Population in 2019,</t>
  </si>
  <si>
    <t>Overall and by Chronic Condition Status</t>
  </si>
  <si>
    <t>One
condition</t>
  </si>
  <si>
    <t>Two or
more
conditions</t>
  </si>
  <si>
    <t>No
chronic
conditions</t>
  </si>
  <si>
    <t>Table B.1-1: Health Insurance Coverage in Massachusetts in 2019,</t>
  </si>
  <si>
    <t>Outcome</t>
  </si>
  <si>
    <t>Sample
Size</t>
  </si>
  <si>
    <t>Population</t>
  </si>
  <si>
    <t>Percent</t>
  </si>
  <si>
    <t>95% CI
Low</t>
  </si>
  <si>
    <t>95% CI
High</t>
  </si>
  <si>
    <t>Insured at the time of the survey</t>
  </si>
  <si>
    <t>Total Population</t>
  </si>
  <si>
    <t>Insured at any time in the past 12 months</t>
  </si>
  <si>
    <t>Insured for less than 6 months in the past 12 months</t>
  </si>
  <si>
    <t>Insured for 6 months or more in the past 12 months</t>
  </si>
  <si>
    <t>Always insured in the past 12 months</t>
  </si>
  <si>
    <t>Insured at the time of the survey and ever uninsured in the past 12 months</t>
  </si>
  <si>
    <t>Insured at the time of the survey and insured for 2 years or more</t>
  </si>
  <si>
    <t>Insured at the time of the survey and insured for 5 years or more</t>
  </si>
  <si>
    <t>Made a transition and transitioned to current coverage from uninsurance</t>
  </si>
  <si>
    <t>Made a transition and transitioned to current coverage from some other type of health insurance coverage</t>
  </si>
  <si>
    <t>Notes: CI is confidence interval.</t>
  </si>
  <si>
    <t>Categories may not total to 100% due to nonresponse</t>
  </si>
  <si>
    <r>
      <rPr>
        <vertAlign val="superscript"/>
        <sz val="9.5"/>
        <color rgb="FF112277"/>
        <rFont val="Arial"/>
      </rPr>
      <t>1</t>
    </r>
    <r>
      <rPr>
        <sz val="9.5"/>
        <color rgb="FF112277"/>
        <rFont val="Arial"/>
      </rPr>
      <t>18 year olds are counted as children</t>
    </r>
  </si>
  <si>
    <t>Table B.1-2: Health Insurance Coverage in Massachusetts in 2019,</t>
  </si>
  <si>
    <t>Table B.1-3: Health Insurance Coverage in Massachusetts in 2019,</t>
  </si>
  <si>
    <t>Race</t>
  </si>
  <si>
    <t>Table B.1-4: Health Insurance Coverage in Massachusetts in 2019,</t>
  </si>
  <si>
    <t>Health Status</t>
  </si>
  <si>
    <t>Table B.1-5: Health Insurance Coverage in Massachusetts in 2019,</t>
  </si>
  <si>
    <t>Family Income</t>
  </si>
  <si>
    <t>Table B.1-6: Health Insurance Coverage in Massachusetts in 2019,</t>
  </si>
  <si>
    <t>Table B.1-9: Health Insurance Coverage in Massachusetts in 2019,</t>
  </si>
  <si>
    <t>Chronic Condition Status</t>
  </si>
  <si>
    <t>Table B.2-1: Uninsurance Rate in Massachusetts in 2019,</t>
  </si>
  <si>
    <t>Uninsured at the time of the survey</t>
  </si>
  <si>
    <t>Uninsured at any time in the past 12 months</t>
  </si>
  <si>
    <t>Uninsured for less than 6 months in the past 12 months</t>
  </si>
  <si>
    <t>Uninsured for 6 months or more in the past 12 months</t>
  </si>
  <si>
    <t>Always uninsured in the past 12 months</t>
  </si>
  <si>
    <t>Uninsured at the time of the survey and ever insured in the past 12 months</t>
  </si>
  <si>
    <t>Uninsured for 2 years or more</t>
  </si>
  <si>
    <t>Uninsured for 5 years or more</t>
  </si>
  <si>
    <t>Among the uninsured, a reason for uninsurance is related to costs of coverage</t>
  </si>
  <si>
    <t>Table B.2-2: Uninsurance Rate in Massachusetts in 2019,</t>
  </si>
  <si>
    <t>Table B.2-3: Uninsurance Rate in Massachusetts in 2019,</t>
  </si>
  <si>
    <t>Table B.2-4: Uninsurance Rate in Massachusetts in 2019,</t>
  </si>
  <si>
    <t>Table B.2-5: Uninsurance Rate in Massachusetts in 2019,</t>
  </si>
  <si>
    <t>Table B.2-6: Uninsurance Rate in Massachusetts in 2019,</t>
  </si>
  <si>
    <t>Table B.2-9: Uninsurance Rate in Massachusetts in 2019,</t>
  </si>
  <si>
    <t>Table B.3-1: Reported Type of Health Insurance Coverage Among the Massachusetts Population with Health Insurance Coverage at the Time of the Survey in 2019,</t>
  </si>
  <si>
    <t>Overall and by Age Groups*</t>
  </si>
  <si>
    <t>Medicare</t>
  </si>
  <si>
    <t>Employer-sponsored insurance</t>
  </si>
  <si>
    <t>MassHealth or ConnectorCare</t>
  </si>
  <si>
    <t>Private non-group coverage, including Connector Health Plan</t>
  </si>
  <si>
    <t>Other coverage or coverage type not reported</t>
  </si>
  <si>
    <t>*Hierarchy is in the following order: ESI, Medicare, Private, Mass Health or other Public Insurance, Other.</t>
  </si>
  <si>
    <t>Table B.3-2: Reported Type of Health Insurance Coverage Among the Massachusetts Population with Health Insurance Coverage at the Time of the Survey in 2019,</t>
  </si>
  <si>
    <t>Overall and by Gender*</t>
  </si>
  <si>
    <t>Table B.3-3: Reported Type of Health Insurance Coverage Among the Massachusetts Population with Health Insurance Coverage at the Time of the Survey in 2019,</t>
  </si>
  <si>
    <t>Overall and by Race/Ethnicity Groups*</t>
  </si>
  <si>
    <t>Table B.3-4: Reported Type of Health Insurance Coverage Among the Massachusetts Population with Health Insurance Coverage at the Time of the Survey in 2019,</t>
  </si>
  <si>
    <t>Overall and by Health/Disability Status*</t>
  </si>
  <si>
    <t>Table B.3-5: Reported Type of Health Insurance Coverage Among the Massachusetts Population with Health Insurance Coverage at the Time of the Survey in 2019,</t>
  </si>
  <si>
    <t>Overall and by Family Income Groups*</t>
  </si>
  <si>
    <t>Table B.3-6: Reported Type of Health Insurance Coverage Among the Massachusetts Population with Health Insurance Coverage at the Time of the Survey in 2019,</t>
  </si>
  <si>
    <t>Overall and by Region*</t>
  </si>
  <si>
    <t>Table B.3-9: Reported Type of Health Insurance Coverage Among the Massachusetts Population with Health Insurance Coverage at the Time of the Survey in 2019,</t>
  </si>
  <si>
    <t>Overall and by Chronic Condition Status*</t>
  </si>
  <si>
    <t>Table C.1-1: Health Care Access and Use in Massachusetts in 2019,</t>
  </si>
  <si>
    <t>Has a usual source of health care (excluding the emergency room)</t>
  </si>
  <si>
    <t>Had a visit to a general doctor or specialist in the past 12 months</t>
  </si>
  <si>
    <t>Had a visit to a general doctor in the past 12 months</t>
  </si>
  <si>
    <t>Had a visit to a nurse practitioner, physicians assistant, or midwife in the past 12 months</t>
  </si>
  <si>
    <t>Had a visit to a general doctor, nurse practitioner, physician's assistant or midwife for preventive care in past 12 months</t>
  </si>
  <si>
    <t>Table C.1-2: Health Care Access and Use in Massachusetts in 2019,</t>
  </si>
  <si>
    <t>Table C.1-3: Health Care Access and Use in Massachusetts in 2019,</t>
  </si>
  <si>
    <t>Table C.1-4: Health Care Access and Use in Massachusetts in 2019,</t>
  </si>
  <si>
    <t>Table C.1-5: Health Care Access and Use in Massachusetts in 2019,</t>
  </si>
  <si>
    <t>Table C.1-6: Health Care Access and Use in Massachusetts in 2019,</t>
  </si>
  <si>
    <t>Table C.1-7: Health Care Access and Use in Massachusetts in 2019,</t>
  </si>
  <si>
    <t>Health Insurance Status</t>
  </si>
  <si>
    <t>Ever uninsured in past 12 months</t>
  </si>
  <si>
    <t>Insured all of past 12 months</t>
  </si>
  <si>
    <t>Table C.1-8: Health Care Access and Use in Massachusetts in 2019,</t>
  </si>
  <si>
    <t>Not insured at time of survey</t>
  </si>
  <si>
    <t>Insured at time of survey</t>
  </si>
  <si>
    <t>Table C.1-9: Health Care Access and Use in Massachusetts in 2019,</t>
  </si>
  <si>
    <t>Table C.2-1: Health Care Access and Use of Specialist Care in Massachusetts in 2019,</t>
  </si>
  <si>
    <t>Had a visit to a specialist in the past 12 months</t>
  </si>
  <si>
    <t>Had a visit for behavioral health care or treatment in the past 12 months</t>
  </si>
  <si>
    <t>Had a visit to a mental health professional in the past 12 months</t>
  </si>
  <si>
    <t>Had a visit for alcohol/substance use disorder care and treatment in the past 12 months</t>
  </si>
  <si>
    <t>Had a visit for dental care in the past 12 months</t>
  </si>
  <si>
    <t>Took one or more prescription drugs in the past 12 months</t>
  </si>
  <si>
    <t>Table C.2-2: Health Care Access and Use of Specialist Care in Massachusetts in 2019,</t>
  </si>
  <si>
    <t>Table C.2-3: Health Care Access and Use of Specialist Care in Massachusetts in 2019,</t>
  </si>
  <si>
    <t>Table C.2-4: Health Care Access and Use of Specialist Care in Massachusetts in 2019,</t>
  </si>
  <si>
    <t>Table C.2-5: Health Care Access and Use of Specialist Care in Massachusetts in 2019,</t>
  </si>
  <si>
    <t>Table C.2-6: Health Care Access and Use of Specialist Care in Massachusetts in 2019,</t>
  </si>
  <si>
    <t>Table C.2-7: Health Care Access and Use of Specialist Care in Massachusetts in 2019,</t>
  </si>
  <si>
    <t>Table C.2-8: Health Care Access and Use of Specialist Care in Massachusetts in 2019,</t>
  </si>
  <si>
    <t>Table C.2-9: Health Care Access and Use of Specialist Care in Massachusetts in 2019,</t>
  </si>
  <si>
    <t>Table C.3-1: Hospital and Emergency Department Use and Difficulties Getting Health Care in Massachusetts in 2019,</t>
  </si>
  <si>
    <t>Any emergency room visit in the past 12 months</t>
  </si>
  <si>
    <t>More than one emergency room visit in the past 12 months</t>
  </si>
  <si>
    <t>Any difficulties accessing care in the past 12 months</t>
  </si>
  <si>
    <t>Unable to get an appointment with a doctor's office or clinic as soon as needed in the past 12 months</t>
  </si>
  <si>
    <t>Unable to get an appointment with a specialist as soon as needed in the past 12 months</t>
  </si>
  <si>
    <t>Told doctor's office or clinic did not accept health insurance type in the past 12 months</t>
  </si>
  <si>
    <t>Told doctor's office or clinic was not accepting new patients in the past 12 months</t>
  </si>
  <si>
    <t>Table C.3-2: Hospital and Emergency Department Use and Difficulties Getting Health Care in Massachusetts in 2019,</t>
  </si>
  <si>
    <t>Table C.3-3: Hospital and Emergency Department Use and Difficulties Getting Health Care in Massachusetts in 2019,</t>
  </si>
  <si>
    <t>Table C.3-4: Hospital and Emergency Department Use and Difficulties Getting Health Care in Massachusetts in 2019,</t>
  </si>
  <si>
    <t>Table C.3-5: Hospital and Emergency Department Use and Difficulties Getting Health Care in Massachusetts in 2019,</t>
  </si>
  <si>
    <t>Table C.3-6: Hospital and Emergency Department Use and Difficulties Getting Health Care in Massachusetts in 2019,</t>
  </si>
  <si>
    <t>Table C.3-7: Hospital and Emergency Department Use and Difficulties Getting Health Care in Massachusetts in 2019,</t>
  </si>
  <si>
    <t>Table C.3-8: Hospital and Emergency Department Use and Difficulties Getting Health Care in Massachusetts in 2019,</t>
  </si>
  <si>
    <t>Table C.3-9: Hospital and Emergency Department Use and Difficulties Getting Health Care in Massachusetts in 2019,</t>
  </si>
  <si>
    <t>Table C.4-1: Type of Emergency Department Use Among Individuals Who Had an Emergency Department Visit in the Past 12 Months in Massachusetts in 2019,</t>
  </si>
  <si>
    <t>Most recent emergency room visit in past 12 months was for a non-emergency condition</t>
  </si>
  <si>
    <t>Among those with an emergency room visit for non-emergency care, most recent emergency room visit in past 12 months was because unable to get an appointment at a doctor's office or clinic as soon as needed</t>
  </si>
  <si>
    <t>Among those with an emergency room visit for non-emergency care, most recent emergency room visit in past 12 months was because needed care after normal operating hours at the doctor's office or clinic</t>
  </si>
  <si>
    <t>Among those with an emergency room visit for non-emergency care, most recent emergency room visit in past 12 months was because they owed money to the doctor's office or clinic</t>
  </si>
  <si>
    <t>Among those with an emergency room visit for non-emergency care, most recent emergency room visit in past 12 months was because it was more convenient to go to the hospital emergency room</t>
  </si>
  <si>
    <t>Most recent emergency room visit in past 12 months was for a condition related to mental health or alcohol/substance use disorder</t>
  </si>
  <si>
    <t>Table C.4-2: Type of Emergency Department Use Among Individuals Who Had an Emergency Department Visit in the Past 12 Months in Massachusetts in 2019,</t>
  </si>
  <si>
    <t>Table C.4-3: Type of Emergency Department Use Among Individuals Who Had an Emergency Department Visit in the Past 12 Months in Massachusetts in 2019,</t>
  </si>
  <si>
    <t>Table C.4-4: Type of Emergency Department Use Among Individuals Who Had an Emergency Department Visit in the Past 12 Months in Massachusetts in 2019,</t>
  </si>
  <si>
    <t>Table C.4-5: Type of Emergency Department Use Among Individuals Who Had an Emergency Department Visit in the Past 12 Months in Massachusetts in 2019,</t>
  </si>
  <si>
    <t>Table C.4-6: Type of Emergency Department Use Among Individuals Who Had an Emergency Department Visit in the Past 12 Months in Massachusetts in 2019,</t>
  </si>
  <si>
    <t>Table C.4-7: Type of Emergency Department Use Among Individuals Who Had an Emergency Department Visit in the Past 12 Months in Massachusetts in 2019,</t>
  </si>
  <si>
    <t>Table C.4-8: Type of Emergency Department Use Among Individuals Who Had an Emergency Department Visit in the Past 12 Months in Massachusetts in 2019,</t>
  </si>
  <si>
    <t>Table C.4-9: Type of Emergency Department Use Among Individuals Who Had an Emergency Department Visit in the Past 12 Months in Massachusetts in 2019,</t>
  </si>
  <si>
    <t>Table D.1-1: Health Care Affordability: Unmet Needs, Out of Pocket Expenses, and Deductibles in Massachusetts in 2019,</t>
  </si>
  <si>
    <t>Any unmet need for health care in the past 12 months because of the cost of care</t>
  </si>
  <si>
    <t>Any unmet need for doctor care in the past 12 months because of the cost of care</t>
  </si>
  <si>
    <t>Any unmet need for nurse, physician's assistant, or midwife care in the past 12 months because of the cost of care</t>
  </si>
  <si>
    <t>Any unmet need for specialist care in the past 12 months because of the cost of care</t>
  </si>
  <si>
    <t>Any unmet need for dental care in the past 12 months because of the cost of care</t>
  </si>
  <si>
    <t>Any unmet need for vision care in the past 12 months because of the cost of care</t>
  </si>
  <si>
    <t>Any unmet need for behavioral health care in the past 12 months because of the cost of care</t>
  </si>
  <si>
    <t>Any unmet need for mental health care or counseling in the past 12 months because of the cost of care</t>
  </si>
  <si>
    <t>Any unmet need for alcohol or substance abuse treatment or care in the past 12 months because of cost of care</t>
  </si>
  <si>
    <t>Any unmet need for medical equipment in the past 12 months because of the costs</t>
  </si>
  <si>
    <t>Any unmet need for prescription drugs in the past 12 months because of the costs</t>
  </si>
  <si>
    <t>Out-of-pocket health care spending greater than $1000 in the past 12 months</t>
  </si>
  <si>
    <t>Out-of-pocket health care spending greater than $3000 in the past 12 months</t>
  </si>
  <si>
    <t>Among the insured, had a health insurance plan with a deductible at the time of survey</t>
  </si>
  <si>
    <t>Among the privately insured at the time of survey, had a high-deductible health insurance plan (deductible of at least $1,350 for single coverage coverage or $2,700 for family coverage)</t>
  </si>
  <si>
    <t>Table D.1-2: Health Care Affordability: Unmet Needs, Out of Pocket Expenses, and Deductibles in Massachusetts in 2019,</t>
  </si>
  <si>
    <t>Table D.1-3: Health Care Affordability: Unmet Needs, Out of Pocket Expenses, and Deductibles in Massachusetts in 2019,</t>
  </si>
  <si>
    <t>Table D.1-4: Health Care Affordability: Unmet Needs, Out of Pocket Expenses, and Deductibles in Massachusetts in 2019,</t>
  </si>
  <si>
    <t>Table D.1-5: Health Care Affordability: Unmet Needs, Out of Pocket Expenses, and Deductibles in Massachusetts in 2019,</t>
  </si>
  <si>
    <t>Table D.1-6: Health Care Affordability: Unmet Needs, Out of Pocket Expenses, and Deductibles in Massachusetts in 2019,</t>
  </si>
  <si>
    <t>Table D.1-7: Health Care Affordability: Unmet Needs, Out of Pocket Expenses, and Deductibles in Massachusetts in 2019,</t>
  </si>
  <si>
    <t>Table D.1-8: Health Care Affordability: Unmet Needs, Out of Pocket Expenses, and Deductibles in Massachusetts in 2019,</t>
  </si>
  <si>
    <t>Table D.1-9: Health Care Affordability: Unmet Needs, Out of Pocket Expenses, and Deductibles in Massachusetts in 2019,</t>
  </si>
  <si>
    <t>Table D.2-1: Health Care Affordability Issues in Immediate Family in Massachusetts in 2019,</t>
  </si>
  <si>
    <t>Any unmet need in immediate family in the past 12 months because of the cost of care</t>
  </si>
  <si>
    <t>Any affordability issues in immediate family in past 12 months</t>
  </si>
  <si>
    <t>2 or more affordability issues in immediate family in past 12 months</t>
  </si>
  <si>
    <t>Table D.2-2: Health Care Affordability Issues in Immediate Family in Massachusetts in 2019,</t>
  </si>
  <si>
    <t>Table D.2-3: Health Care Affordability Issues in Immediate Family in Massachusetts in 2019,</t>
  </si>
  <si>
    <t>Table D.2-4: Health Care Affordability Issues in Immediate Family in Massachusetts in 2019,</t>
  </si>
  <si>
    <t>Table D.2-5: Health Care Affordability Issues in Immediate Family in Massachusetts in 2019,</t>
  </si>
  <si>
    <t>Table D.2-6: Health Care Affordability Issues in Immediate Family in Massachusetts in 2019,</t>
  </si>
  <si>
    <t>Table D.2-7: Health Care Affordability Issues in Immediate Family in Massachusetts in 2019,</t>
  </si>
  <si>
    <t>Table D.2-8: Health Care Affordability Issues in Immediate Family in Massachusetts in 2019,</t>
  </si>
  <si>
    <t>Table D.2-9: Health Care Affordability Issues in Immediate Family in Massachusetts in 2019,</t>
  </si>
  <si>
    <t>Table D.3-1: Problems Paying Family Medical Bills in Massachusetts in 2019,</t>
  </si>
  <si>
    <t>Had problems paying medical bills in the past 12 months</t>
  </si>
  <si>
    <t>Had problems paying medical bills for emergency care in last 12 months</t>
  </si>
  <si>
    <t>Had problems paying medical bills for on-going care for chronic condition/long-term health problem in last 12 months</t>
  </si>
  <si>
    <t>Had problems paying medical bills for medical test/surgical procedure in last 12 months</t>
  </si>
  <si>
    <t>Had problems paying medical bills for dental care in last 12 months</t>
  </si>
  <si>
    <t>Had problems paying medical bills for prescription drugs in last 12 months</t>
  </si>
  <si>
    <t>Had problems paying medical bills for birth of a child in last 12 months</t>
  </si>
  <si>
    <t>Had problems paying medical bills for something else in last 12 months</t>
  </si>
  <si>
    <t>Table D.3-2: Problems Paying Family Medical Bills in Massachusetts in 2019,</t>
  </si>
  <si>
    <t>Table D.3-3: Problems Paying Family Medical Bills in Massachusetts in 2019,</t>
  </si>
  <si>
    <t>Table D.3-4: Problems Paying Family Medical Bills in Massachusetts in 2019,</t>
  </si>
  <si>
    <t>Table D.3-5: Problems Paying Family Medical Bills in Massachusetts in 2019,</t>
  </si>
  <si>
    <t>Table D.3-6: Problems Paying Family Medical Bills in Massachusetts in 2019,</t>
  </si>
  <si>
    <t>Table D.3-7: Problems Paying Family Medical Bills in Massachusetts in 2019,</t>
  </si>
  <si>
    <t>Table D.3-8: Problems Paying Family Medical Bills in Massachusetts in 2019,</t>
  </si>
  <si>
    <t>Table D.3-9: Problems Paying Family Medical Bills in Massachusetts in 2019,</t>
  </si>
  <si>
    <t>Table D.4-1: Medical Debt in Massachusetts in 2019,</t>
  </si>
  <si>
    <t>Have medical bills that are being paid off over time</t>
  </si>
  <si>
    <t>Have medical bills that are being paid off over time of less than $2000</t>
  </si>
  <si>
    <t>Have medical bills that are being paid off over time of $2000 to $8000</t>
  </si>
  <si>
    <t>Have medical bills that are being paid off over time of $8000 or more</t>
  </si>
  <si>
    <t>Have medical bills that are being paid off over time from the last year</t>
  </si>
  <si>
    <t>Have medical bills that are being paid off over time from one to five years ago</t>
  </si>
  <si>
    <t>Have medical bills that are being paid off over time from more than five years ago</t>
  </si>
  <si>
    <t>Have had problems paying mortgage, rent or utility bills in the past 12 months</t>
  </si>
  <si>
    <t>Table D.4-2: Medical Debt in Massachusetts in 2019,</t>
  </si>
  <si>
    <t>Table D.4-3: Medical Debt in Massachusetts in 2019,</t>
  </si>
  <si>
    <t>Table D.4-4: Medical Debt in Massachusetts in 2019,</t>
  </si>
  <si>
    <t>Table D.4-5: Medical Debt in Massachusetts in 2019,</t>
  </si>
  <si>
    <t>Table D.4-6: Medical Debt in Massachusetts in 2019,</t>
  </si>
  <si>
    <t>Table D.4-7: Medical Debt in Massachusetts in 2019,</t>
  </si>
  <si>
    <t>Table D.4-8: Medical Debt in Massachusetts in 2019,</t>
  </si>
  <si>
    <t>Table D.4-9: Medical Debt in Massachusetts in 2019,</t>
  </si>
  <si>
    <t>Table D.5-1: Financial Impact on those with Problems Paying Medical Bills and Medical Debt in Massachusetts in 2019,</t>
  </si>
  <si>
    <t>Cut back on savings or took money out of savings account</t>
  </si>
  <si>
    <t>Borrowed money or took on credit card debt</t>
  </si>
  <si>
    <t>Contacted by collection agency about debt for medical bills</t>
  </si>
  <si>
    <t>Declared bankruptcy</t>
  </si>
  <si>
    <t>Table D.5-2: Financial Impact on those with Problems Paying Medical Bills and Medical Debt in Massachusetts in 2019,</t>
  </si>
  <si>
    <t>Table D.5-3: Financial Impact on those with Problems Paying Medical Bills and Medical Debt in Massachusetts in 2019,</t>
  </si>
  <si>
    <t>Table D.5-4: Financial Impact on those with Problems Paying Medical Bills and Medical Debt in Massachusetts in 2019,</t>
  </si>
  <si>
    <t>Table D.5-5: Financial Impact on those with Problems Paying Medical Bills and Medical Debt in Massachusetts in 2019,</t>
  </si>
  <si>
    <t>Table D.5-6: Financial Impact on those with Problems Paying Medical Bills and Medical Debt in Massachusetts in 2019,</t>
  </si>
  <si>
    <t>Table D.5-7: Financial Impact on those with Problems Paying Medical Bills and Medical Debt in Massachusetts in 2019,</t>
  </si>
  <si>
    <t>Table D.5-8: Financial Impact on those with Problems Paying Medical Bills and Medical Debt in Massachusetts in 2019,</t>
  </si>
  <si>
    <t>Table D.5-9: Financial Impact on those with Problems Paying Medical Bills and Medical Debt in Massachusetts in 2019,</t>
  </si>
  <si>
    <t>Table D.6-1: Strategies Used to Lower Health Care Spending in Massachusetts in 2019,</t>
  </si>
  <si>
    <t>Someone in family changed to a lower cost doctor or other health care provider</t>
  </si>
  <si>
    <t>Someone in family went without needed health care</t>
  </si>
  <si>
    <t>Someone in family switched to a lower cost health insurance plan</t>
  </si>
  <si>
    <t>Someone in family went without health insurance</t>
  </si>
  <si>
    <t>Someone in family tried to stay healthier</t>
  </si>
  <si>
    <t>Table D.6-2: Strategies Used to Lower Health Care Spending in Massachusetts in 2019,</t>
  </si>
  <si>
    <t>Table D.6-3: Strategies Used to Lower Health Care Spending in Massachusetts in 2019,</t>
  </si>
  <si>
    <t>Table D.6-4: Strategies Used to Lower Health Care Spending in Massachusetts in 2019,</t>
  </si>
  <si>
    <t>Table D.6-5: Strategies Used to Lower Health Care Spending in Massachusetts in 2019,</t>
  </si>
  <si>
    <t>Table D.6-6: Strategies Used to Lower Health Care Spending in Massachusetts in 2019,</t>
  </si>
  <si>
    <t>Table D.6-7: Strategies Used to Lower Health Care Spending in Massachusetts in 2019,</t>
  </si>
  <si>
    <t>Table D.6-8: Strategies Used to Lower Health Care Spending in Massachusetts in 2019,</t>
  </si>
  <si>
    <t>Table D.6-9: Strategies Used to Lower Health Care Spending in Massachusetts in 2019,</t>
  </si>
  <si>
    <t>Table E.1-1: Ratio of Out of Pocket Health Care Spending to Income in Massachusetts in 2019,</t>
  </si>
  <si>
    <t>Less than 5%</t>
  </si>
  <si>
    <t>Between 5% and 10%</t>
  </si>
  <si>
    <t>10% or more</t>
  </si>
  <si>
    <t>Did not use care</t>
  </si>
  <si>
    <t>Table E.1-2: Ratio of Out of Pocket Health Care Spending to Income in Massachusetts in 2019,</t>
  </si>
  <si>
    <t>Table E.1-3: Ratio of Out of Pocket Health Care Spending to Income in Massachusetts in 2019,</t>
  </si>
  <si>
    <t>Table E.1-4: Ratio of Out of Pocket Health Care Spending to Income in Massachusetts in 2019,</t>
  </si>
  <si>
    <t>Table E.1-5: Ratio of Out of Pocket Health Care Spending to Income in Massachusetts in 2019,</t>
  </si>
  <si>
    <t>Table E.1-6: Ratio of Out of Pocket Health Care Spending to Income in Massachusetts in 2019,</t>
  </si>
  <si>
    <t>Table E.1-7: Ratio of Out of Pocket Health Care Spending to Income in Massachusetts in 2019,</t>
  </si>
  <si>
    <t>Table E.1-8: Ratio of Out of Pocket Health Care Spending to Income in Massachusetts in 2019,</t>
  </si>
  <si>
    <t>Table E.1-9: Ratio of Out of Pocket Health Care Spending to Income in Massachusetts in 2019,</t>
  </si>
  <si>
    <t>Table F.1-1: Reasons for Going without Care Among Insured Massachusetts Residents in 2019,</t>
  </si>
  <si>
    <t>Had health insurance the last time they went without care for a cost reason</t>
  </si>
  <si>
    <t>Among those insured at the time of the unmet need, went without healthcare because care was not covered</t>
  </si>
  <si>
    <t>Among those insured at the time of the unmet need, went without healthcare because co-pay or co-insurance was too high</t>
  </si>
  <si>
    <t>Among those insured at the time of the unmet need, went without healthcare because care was part of the deductible</t>
  </si>
  <si>
    <t>Among those insured at the time of the unmet need, went without healthcare because they were unsure whether the care was covered by insurance</t>
  </si>
  <si>
    <t>Among those insured at the time of the unmet need, went without healthcare because they were unsure of the cost of care</t>
  </si>
  <si>
    <t>Among those insured at the time of the unmet need, went without healthcare for some other reason</t>
  </si>
  <si>
    <t>Table F.1-2: Reasons for Going without Care Among Insured Massachusetts Residents in 2019,</t>
  </si>
  <si>
    <t>Table F.1-3: Reasons for Going without Care Among Insured Massachusetts Residents in 2019,</t>
  </si>
  <si>
    <t>Table F.1-4: Reasons for Going without Care Among Insured Massachusetts Residents in 2019,</t>
  </si>
  <si>
    <t>Table F.1-5: Reasons for Going without Care Among Insured Massachusetts Residents in 2019,</t>
  </si>
  <si>
    <t>Table F.1-6: Reasons for Going without Care Among Insured Massachusetts Residents in 2019,</t>
  </si>
  <si>
    <t>Table F.1-7: Reasons for Going without Care Among Insured Massachusetts Residents in 2019,</t>
  </si>
  <si>
    <t>Table F.1-8: Reasons for Going without Care Among Insured Massachusetts Residents in 2019,</t>
  </si>
  <si>
    <t>Table F.1-9: Reasons for Going without Care Among Insured Massachusetts Residents in 2019,</t>
  </si>
  <si>
    <t>Table G.1-1: Insurance Status at the Time Medical Bills were Incurred of Massachusetts Residents Paying</t>
  </si>
  <si>
    <t>Medical Bills Over Time, Overall and by Age Groups</t>
  </si>
  <si>
    <t>Did not have health insurance</t>
  </si>
  <si>
    <t>Had health insurance</t>
  </si>
  <si>
    <t>Incurred bills both when insured and when not insured</t>
  </si>
  <si>
    <t>Table G.1-2: Insurance Status at the Time Medical Bills were Incurred of Massachusetts Residents Paying</t>
  </si>
  <si>
    <t>Medical Bills Over Time, Overall and by Gender</t>
  </si>
  <si>
    <t>Table G.1-3: Insurance Status at the Time Medical Bills were Incurred of Massachusetts Residents Paying</t>
  </si>
  <si>
    <t>Medical Bills Over Time, Overall and by Race/Ethnicity Groups</t>
  </si>
  <si>
    <t>Table G.1-4: Insurance Status at the Time Medical Bills were Incurred of Massachusetts Residents Paying</t>
  </si>
  <si>
    <t>Medical Bills Over Time, Overall and by Health/Disability Status</t>
  </si>
  <si>
    <t>Table G.1-5: Insurance Status at the Time Medical Bills were Incurred of Massachusetts Residents Paying</t>
  </si>
  <si>
    <t>Medical Bills Over Time, Overall and by Family Income Groups</t>
  </si>
  <si>
    <t>Table G.1-6: Insurance Status at the Time Medical Bills were Incurred of Massachusetts Residents Paying</t>
  </si>
  <si>
    <t>Medical Bills Over Time, Overall and by Region</t>
  </si>
  <si>
    <t>Table G.1-7: Insurance Status at the Time Medical Bills were Incurred of Massachusetts Residents Paying</t>
  </si>
  <si>
    <t>Medical Bills Over Time, Overall and by Health Insurance Status</t>
  </si>
  <si>
    <t>Table G.1-8: Insurance Status at the Time Medical Bills were Incurred of Massachusetts Residents Paying</t>
  </si>
  <si>
    <t>Table G.1-9: Insurance Status at the Time Medical Bills were Incurred of Massachusetts Residents Paying</t>
  </si>
  <si>
    <t>Medical Bills Over Time, Overall and by Chronic Condition Status</t>
  </si>
  <si>
    <t>Table G.2-1: Type of Care Resulting in Bills being Paid Over Time among Massachusetts Residents who were Insured when Bills were Incurred,</t>
  </si>
  <si>
    <t>Care that was not covered by health plan</t>
  </si>
  <si>
    <t>Care that required co-payments or co-insurance under health plan</t>
  </si>
  <si>
    <t>Care that had to be paid for as part of the deductible under health plan</t>
  </si>
  <si>
    <t>Table G.2-2: Type of Care Resulting in Bills being Paid Over Time among Massachusetts Residents who were Insured when Bills were Incurred,</t>
  </si>
  <si>
    <t>Table G.2-3: Type of Care Resulting in Bills being Paid Over Time among Massachusetts Residents who were Insured when Bills were Incurred,</t>
  </si>
  <si>
    <t>Table G.2-4: Type of Care Resulting in Bills being Paid Over Time among Massachusetts Residents who were Insured when Bills were Incurred,</t>
  </si>
  <si>
    <t>Table G.2-5: Type of Care Resulting in Bills being Paid Over Time among Massachusetts Residents who were Insured when Bills were Incurred,</t>
  </si>
  <si>
    <t>Table G.2-6: Type of Care Resulting in Bills being Paid Over Time among Massachusetts Residents who were Insured when Bills were Incurred,</t>
  </si>
  <si>
    <t>Table G.2-7: Type of Care Resulting in Bills being Paid Over Time among Massachusetts Residents who were Insured when Bills were Incurred,</t>
  </si>
  <si>
    <t>Table G.2-8: Type of Care Resulting in Bills being Paid Over Time among Massachusetts Residents who were Insured when Bills were Incurred,</t>
  </si>
  <si>
    <t>Table G.2-9: Type of Care Resulting in Bills being Paid Over Time among Massachusetts Residents who were Insured when Bills were Incurred,</t>
  </si>
  <si>
    <t>Good or excellent health and no activity limitation</t>
  </si>
  <si>
    <t>Fair or poor health or an activity limitation</t>
  </si>
  <si>
    <t>Fair or poor health and an activity limitation</t>
  </si>
  <si>
    <r>
      <t>Age</t>
    </r>
    <r>
      <rPr>
        <b/>
        <vertAlign val="superscript"/>
        <sz val="9.5"/>
        <color rgb="FF112277"/>
        <rFont val="Arial"/>
        <family val="2"/>
      </rPr>
      <t>1</t>
    </r>
  </si>
  <si>
    <r>
      <t>Family type</t>
    </r>
    <r>
      <rPr>
        <vertAlign val="superscript"/>
        <sz val="9.5"/>
        <color rgb="FF000000"/>
        <rFont val="Arial"/>
        <family val="2"/>
      </rPr>
      <t>2</t>
    </r>
  </si>
  <si>
    <r>
      <t>1</t>
    </r>
    <r>
      <rPr>
        <sz val="9.5"/>
        <color rgb="FF112277"/>
        <rFont val="Arial"/>
        <family val="2"/>
      </rPr>
      <t>18 year olds are counted as children</t>
    </r>
  </si>
  <si>
    <r>
      <t>Age</t>
    </r>
    <r>
      <rPr>
        <vertAlign val="superscript"/>
        <sz val="9.5"/>
        <color rgb="FF000000"/>
        <rFont val="Arial"/>
        <family val="2"/>
      </rPr>
      <t>1</t>
    </r>
  </si>
  <si>
    <t>Non-elderly adult 
(19 to 64)</t>
  </si>
  <si>
    <t>Child 
(0 to 18)</t>
  </si>
  <si>
    <t>Elderly 
adult 
(65 and older)</t>
  </si>
  <si>
    <t>Good or excellent
health and no activity limitation</t>
  </si>
  <si>
    <t>A.1-1: Demographic, Health and Socioeconomic Characteristics of the Massachusetts Population in 2019, Overall and by Age Groups</t>
  </si>
  <si>
    <t>A.1-2: Demographic, Health and Socioeconomic Characteristics of the Massachusetts Population in 2019, Overall and by Gender</t>
  </si>
  <si>
    <t>A.1-3: Demographic, Health and Socioeconomic Characteristics of the Massachusetts Population in 2019, Overall and by Race/Ethnicity Groups</t>
  </si>
  <si>
    <t>A.1-4: Demographic, Health and Socioeconomic Characteristics of the Massachusetts Population in 2019, Overall and by Health/Disability Status</t>
  </si>
  <si>
    <t>A.1-5: Demographic, Health and Socioeconomic Characteristics of the Massachusetts Population in 2019, Overall and by Family Income Groups</t>
  </si>
  <si>
    <t>A.1-6: Demographic, Health and Socioeconomic Characteristics of the Massachusetts Population in 2019, Overall and by Region</t>
  </si>
  <si>
    <t>A.1-7: Demographic, Health and Socioeconomic Characteristics of the Massachusetts Population in 2019, Overall and by Health Insurance Status</t>
  </si>
  <si>
    <t>A.1-8: Demographic, Health and Socioeconomic Characteristics of the Massachusetts Population in 2019, Overall and by Health Insurance Status</t>
  </si>
  <si>
    <t>A.1-9: Demographic, Health and Socioeconomic Characteristics of the Massachusetts Population in 2019, Overall and by Chronic Condition Status</t>
  </si>
  <si>
    <t>B.1-1: Health Insurance Coverage in Massachusetts in 2019, Overall and by Age Groups</t>
  </si>
  <si>
    <t>B.1-2: Health Insurance Coverage in Massachusetts in 2019, Overall and by Gender</t>
  </si>
  <si>
    <t>B.1-3: Health Insurance Coverage in Massachusetts in 2019, Overall and by Race/Ethnicity Groups</t>
  </si>
  <si>
    <t>B.1-4: Health Insurance Coverage in Massachusetts in 2019, Overall and by Health/Disability Status</t>
  </si>
  <si>
    <t>B.1-5: Health Insurance Coverage in Massachusetts in 2019, Overall and by Family Income Groups</t>
  </si>
  <si>
    <t>B.1-6: Health Insurance Coverage in Massachusetts in 2019, Overall and by Region</t>
  </si>
  <si>
    <t>B.1-9: Health Insurance Coverage in Massachusetts in 2019, Overall and by Chronic Condition Status</t>
  </si>
  <si>
    <t>C.1-1: Health Care Access and Use in Massachusetts in 2019, Overall and by Age Groups</t>
  </si>
  <si>
    <t>C.1-2: Health Care Access and Use in Massachusetts in 2019, Overall and by Gender</t>
  </si>
  <si>
    <t>C.1-3: Health Care Access and Use in Massachusetts in 2019, Overall and by Race/Ethnicity Groups</t>
  </si>
  <si>
    <t>C.1-4: Health Care Access and Use in Massachusetts in 2019, Overall and by Health/Disability Status</t>
  </si>
  <si>
    <t>C.1-5: Health Care Access and Use in Massachusetts in 2019, Overall and by Family Income Groups</t>
  </si>
  <si>
    <t>C.1-6: Health Care Access and Use in Massachusetts in 2019, Overall and by Region</t>
  </si>
  <si>
    <t>C.1-7: Health Care Access and Use in Massachusetts in 2019, Overall and by Health Insurance Status</t>
  </si>
  <si>
    <t>C.1-8: Health Care Access and Use in Massachusetts in 2019, Overall and by Health Insurance Status</t>
  </si>
  <si>
    <t>C.1-9: Health Care Access and Use in Massachusetts in 2019, Overall and by Chronic Condition Status</t>
  </si>
  <si>
    <t>C.2-1: Health Care Access and Use of Specialist Care in Massachusetts in 2019, Overall and by Age Groups</t>
  </si>
  <si>
    <t>C.2-2: Health Care Access and Use of Specialist Care in Massachusetts in 2019, Overall and by Gender</t>
  </si>
  <si>
    <t>C.2-3: Health Care Access and Use of Specialist Care in Massachusetts in 2019, Overall and by Race/Ethnicity Groups</t>
  </si>
  <si>
    <t>C.2-4: Health Care Access and Use of Specialist Care in Massachusetts in 2019, Overall and by Health/Disability Status</t>
  </si>
  <si>
    <t>C.2-5: Health Care Access and Use of Specialist Care in Massachusetts in 2019, Overall and by Family Income Groups</t>
  </si>
  <si>
    <t>C.2-6: Health Care Access and Use of Specialist Care in Massachusetts in 2019, Overall and by Region</t>
  </si>
  <si>
    <t>C.2-7: Health Care Access and Use of Specialist Care in Massachusetts in 2019, Overall and by Health Insurance Status</t>
  </si>
  <si>
    <t>C.2-8: Health Care Access and Use of Specialist Care in Massachusetts in 2019, Overall and by Health Insurance Status</t>
  </si>
  <si>
    <t>C.2-9: Health Care Access and Use of Specialist Care in Massachusetts in 2019, Overall and by Chronic Condition Status</t>
  </si>
  <si>
    <t>C.4-1: Type of Emergency Department Use Among Individuals Who Had an Emergency Department Visit in the Past 12 Months in Massachusetts in 2019, Overall and by Age Groups</t>
  </si>
  <si>
    <t>C.4-2: Type of Emergency Department Use Among Individuals Who Had an Emergency Department Visit in the Past 12 Months in Massachusetts in 2019, Overall and by Gender</t>
  </si>
  <si>
    <t>C.4-3: Type of Emergency Department Use Among Individuals Who Had an Emergency Department Visit in the Past 12 Months in Massachusetts in 2019, Overall and by Race/Ethnicity Groups</t>
  </si>
  <si>
    <t>C.4-4: Type of Emergency Department Use Among Individuals Who Had an Emergency Department Visit in the Past 12 Months in Massachusetts in 2019, Overall and by Health/Disability Status</t>
  </si>
  <si>
    <t>C.4-5: Type of Emergency Department Use Among Individuals Who Had an Emergency Department Visit in the Past 12 Months in Massachusetts in 2019, Overall and by Family Income Groups</t>
  </si>
  <si>
    <t>C.4-6: Type of Emergency Department Use Among Individuals Who Had an Emergency Department Visit in the Past 12 Months in Massachusetts in 2019, Overall and by Region</t>
  </si>
  <si>
    <t>C.4-7: Type of Emergency Department Use Among Individuals Who Had an Emergency Department Visit in the Past 12 Months in Massachusetts in 2019, Overall and by Health Insurance Status</t>
  </si>
  <si>
    <t>C.4-8: Type of Emergency Department Use Among Individuals Who Had an Emergency Department Visit in the Past 12 Months in Massachusetts in 2019, Overall and by Health Insurance Status</t>
  </si>
  <si>
    <t>C.4-9: Type of Emergency Department Use Among Individuals Who Had an Emergency Department Visit in the Past 12 Months in Massachusetts in 2019, Overall and by Chronic Condition Status</t>
  </si>
  <si>
    <t>D.1-1: Health Care Affordability: Unmet Needs, Out of Pocket Expenses, and Deductibles in Massachusetts in 2019, Overall and by Age Groups</t>
  </si>
  <si>
    <t>D.1-2: Health Care Affordability: Unmet Needs, Out of Pocket Expenses, and Deductibles in Massachusetts in 2019, Overall and by Gender</t>
  </si>
  <si>
    <t>D.1-3: Health Care Affordability: Unmet Needs, Out of Pocket Expenses, and Deductibles in Massachusetts in 2019, Overall and by Race/Ethnicity Groups</t>
  </si>
  <si>
    <t>D.1-4: Health Care Affordability: Unmet Needs, Out of Pocket Expenses, and Deductibles in Massachusetts in 2019, Overall and by Health/Disability Status</t>
  </si>
  <si>
    <t>D.1-5: Health Care Affordability: Unmet Needs, Out of Pocket Expenses, and Deductibles in Massachusetts in 2019, Overall and by Family Income Groups</t>
  </si>
  <si>
    <t>D.1-6: Health Care Affordability: Unmet Needs, Out of Pocket Expenses, and Deductibles in Massachusetts in 2019, Overall and by Region</t>
  </si>
  <si>
    <t>D.1-7: Health Care Affordability: Unmet Needs, Out of Pocket Expenses, and Deductibles in Massachusetts in 2019, Overall and by Health Insurance Status</t>
  </si>
  <si>
    <t>D.1-8: Health Care Affordability: Unmet Needs, Out of Pocket Expenses, and Deductibles in Massachusetts in 2019, Overall and by Health Insurance Status</t>
  </si>
  <si>
    <t>D.1-9: Health Care Affordability: Unmet Needs, Out of Pocket Expenses, and Deductibles in Massachusetts in 2019, Overall and by Chronic Condition Status</t>
  </si>
  <si>
    <t>D.5-1: Financial Impact on those with Problems Paying Medical Bills and Medical Debt in Massachusetts in 2019, Overall and by Age Groups</t>
  </si>
  <si>
    <t>D.5-2: Financial Impact on those with Problems Paying Medical Bills and Medical Debt in Massachusetts in 2019, Overall and by Gender</t>
  </si>
  <si>
    <t>D.5-3: Financial Impact on those with Problems Paying Medical Bills and Medical Debt in Massachusetts in 2019, Overall and by Race/Ethnicity Groups</t>
  </si>
  <si>
    <t>D.5-4: Financial Impact on those with Problems Paying Medical Bills and Medical Debt in Massachusetts in 2019, Overall and by Health/Disability Status</t>
  </si>
  <si>
    <t>D.5-5: Financial Impact on those with Problems Paying Medical Bills and Medical Debt in Massachusetts in 2019, Overall and by Family Income Groups</t>
  </si>
  <si>
    <t>D.5-6: Financial Impact on those with Problems Paying Medical Bills and Medical Debt in Massachusetts in 2019, Overall and by Region</t>
  </si>
  <si>
    <t>D.5-7: Financial Impact on those with Problems Paying Medical Bills and Medical Debt in Massachusetts in 2019, Overall and by Health Insurance Status</t>
  </si>
  <si>
    <t>D.5-8: Financial Impact on those with Problems Paying Medical Bills and Medical Debt in Massachusetts in 2019, Overall and by Health Insurance Status</t>
  </si>
  <si>
    <t>D.5-9: Financial Impact on those with Problems Paying Medical Bills and Medical Debt in Massachusetts in 2019, Overall and by Chronic Condition Status</t>
  </si>
  <si>
    <t>D.6-1: Strategies Used to Lower Health Care Spending in Massachusetts in 2019, Overall and by Age Groups</t>
  </si>
  <si>
    <t>D.6-2: Strategies Used to Lower Health Care Spending in Massachusetts in 2019, Overall and by Gender</t>
  </si>
  <si>
    <t>D.6-3: Strategies Used to Lower Health Care Spending in Massachusetts in 2019, Overall and by Race/Ethnicity Groups</t>
  </si>
  <si>
    <t>D.6-4: Strategies Used to Lower Health Care Spending in Massachusetts in 2019, Overall and by Health/Disability Status</t>
  </si>
  <si>
    <t>D.6-5: Strategies Used to Lower Health Care Spending in Massachusetts in 2019, Overall and by Family Income Groups</t>
  </si>
  <si>
    <t>D.6-6: Strategies Used to Lower Health Care Spending in Massachusetts in 2019, Overall and by Region</t>
  </si>
  <si>
    <t>D.6-7: Strategies Used to Lower Health Care Spending in Massachusetts in 2019, Overall and by Health Insurance Status</t>
  </si>
  <si>
    <t>D.6-8: Strategies Used to Lower Health Care Spending in Massachusetts in 2019, Overall and by Health Insurance Status</t>
  </si>
  <si>
    <t>D.6-9: Strategies Used to Lower Health Care Spending in Massachusetts in 2019, Overall and by Chronic Condition Status</t>
  </si>
  <si>
    <t>F.1-1: Reasons for Going without Care Among Insured Massachusetts Residents in 2019, Overall and by Age Groups</t>
  </si>
  <si>
    <t>F.1-2: Reasons for Going without Care Among Insured Massachusetts Residents in 2019, Overall and by Gender</t>
  </si>
  <si>
    <t>F.1-3: Reasons for Going without Care Among Insured Massachusetts Residents in 2019, Overall and by Race/Ethnicity Groups</t>
  </si>
  <si>
    <t>F.1-4: Reasons for Going without Care Among Insured Massachusetts Residents in 2019, Overall and by Health/Disability Status</t>
  </si>
  <si>
    <t>F.1-5: Reasons for Going without Care Among Insured Massachusetts Residents in 2019, Overall and by Family Income Groups</t>
  </si>
  <si>
    <t>F.1-6: Reasons for Going without Care Among Insured Massachusetts Residents in 2019, Overall and by Region</t>
  </si>
  <si>
    <t>F.1-7: Reasons for Going without Care Among Insured Massachusetts Residents in 2019, Overall and by Health Insurance Status</t>
  </si>
  <si>
    <t>F.1-8: Reasons for Going without Care Among Insured Massachusetts Residents in 2019, Overall and by Health Insurance Status</t>
  </si>
  <si>
    <t>F.1-9: Reasons for Going without Care Among Insured Massachusetts Residents in 2019, Overall and by Chronic Condition Status</t>
  </si>
  <si>
    <t>G.1-1: Insurance Status at the Time Medical Bills were Incurred of Massachusetts Residents Paying Medical Bills Over Time, Overall and by Age Groups</t>
  </si>
  <si>
    <t>G.1-4: Insurance Status at the Time Medical Bills were Incurred of Massachusetts Residents Paying Medical Bills Over Time, Overall and by Health/Disability Status</t>
  </si>
  <si>
    <t>B.2-1: Uninsurance Rate in Massachusetts in 2019, Overall and by Age Groups</t>
  </si>
  <si>
    <t>B.2-2: Uninsurance Rate in Massachusetts in 2019, Overall and by Gender</t>
  </si>
  <si>
    <t>B.2-3: Uninsurance Rate in Massachusetts in 2019, Overall and by Race/Ethnicity Groups</t>
  </si>
  <si>
    <t>B.2-4: Uninsurance Rate in Massachusetts in 2019, Overall and by Health/Disability Status</t>
  </si>
  <si>
    <t>B.2-5: Uninsurance Rate in Massachusetts in 2019, Overall and by Family Income Groups</t>
  </si>
  <si>
    <t>B.2-6: Uninsurance Rate in Massachusetts in 2019, Overall and by Region</t>
  </si>
  <si>
    <t>B.2-9: Uninsurance Rate in Massachusetts in 2019, Overall and by Chronic Condition Status</t>
  </si>
  <si>
    <t>C.3-1: Hospital and Emergency Department Use and Difficulties Getting Health Care in Massachusetts in 2019, Overall and by Age Groups</t>
  </si>
  <si>
    <t>C.3-2: Hospital and Emergency Department Use and Difficulties Getting Health Care in Massachusetts in 2019, Overall and by Gender</t>
  </si>
  <si>
    <t>C.3-3: Hospital and Emergency Department Use and Difficulties Getting Health Care in Massachusetts in 2019, Overall and by Race/Ethnicity Groups</t>
  </si>
  <si>
    <t>C.3-4: Hospital and Emergency Department Use and Difficulties Getting Health Care in Massachusetts in 2019, Overall and by Health/Disability Status</t>
  </si>
  <si>
    <t>C.3-5: Hospital and Emergency Department Use and Difficulties Getting Health Care in Massachusetts in 2019, Overall and by Family Income Groups</t>
  </si>
  <si>
    <t>C.3-6: Hospital and Emergency Department Use and Difficulties Getting Health Care in Massachusetts in 2019, Overall and by Region</t>
  </si>
  <si>
    <t>C.3-7: Hospital and Emergency Department Use and Difficulties Getting Health Care in Massachusetts in 2019, Overall and by Health Insurance Status</t>
  </si>
  <si>
    <t>C.3-8: Hospital and Emergency Department Use and Difficulties Getting Health Care in Massachusetts in 2019, Overall and by Health Insurance Status</t>
  </si>
  <si>
    <t>C.3-9: Hospital and Emergency Department Use and Difficulties Getting Health Care in Massachusetts in 2019, Overall and by Chronic Condition Status</t>
  </si>
  <si>
    <t>D.2-1: Health Care Affordability Issues in Immediate Family in Massachusetts in 2019, Overall and by Age Groups</t>
  </si>
  <si>
    <t>D.2-2: Health Care Affordability Issues in Immediate Family in Massachusetts in 2019, Overall and by Gender</t>
  </si>
  <si>
    <t>D.2-3: Health Care Affordability Issues in Immediate Family in Massachusetts in 2019, Overall and by Race/Ethnicity Groups</t>
  </si>
  <si>
    <t>D.2-4: Health Care Affordability Issues in Immediate Family in Massachusetts in 2019, Overall and by Health/Disability Status</t>
  </si>
  <si>
    <t>D.2-5: Health Care Affordability Issues in Immediate Family in Massachusetts in 2019, Overall and by Family Income Groups</t>
  </si>
  <si>
    <t>D.2-6: Health Care Affordability Issues in Immediate Family in Massachusetts in 2019, Overall and by Region</t>
  </si>
  <si>
    <t>D.2-7: Health Care Affordability Issues in Immediate Family in Massachusetts in 2019, Overall and by Health Insurance Status</t>
  </si>
  <si>
    <t>D.2-8: Health Care Affordability Issues in Immediate Family in Massachusetts in 2019, Overall and by Health Insurance Status</t>
  </si>
  <si>
    <t>D.2-9: Health Care Affordability Issues in Immediate Family in Massachusetts in 2019, Overall and by Chronic Condition Status</t>
  </si>
  <si>
    <t>D.3-1: Problems Paying Family Medical Bills in Massachusetts in 2019, Overall and by Age Groups</t>
  </si>
  <si>
    <t>D.3-2: Problems Paying Family Medical Bills in Massachusetts in 2019, Overall and by Gender</t>
  </si>
  <si>
    <t>D.3-3: Problems Paying Family Medical Bills in Massachusetts in 2019, Overall and by Race/Ethnicity Groups</t>
  </si>
  <si>
    <t>D.3-4: Problems Paying Family Medical Bills in Massachusetts in 2019, Overall and by Health/Disability Status</t>
  </si>
  <si>
    <t>D.3-5: Problems Paying Family Medical Bills in Massachusetts in 2019, Overall and by Family Income Groups</t>
  </si>
  <si>
    <t>D.3-6: Problems Paying Family Medical Bills in Massachusetts in 2019, Overall and by Region</t>
  </si>
  <si>
    <t>D.3-7: Problems Paying Family Medical Bills in Massachusetts in 2019, Overall and by Health Insurance Status</t>
  </si>
  <si>
    <t>D.3-8: Problems Paying Family Medical Bills in Massachusetts in 2019, Overall and by Health Insurance Status</t>
  </si>
  <si>
    <t>D.3-9: Problems Paying Family Medical Bills in Massachusetts in 2019, Overall and by Chronic Condition Status</t>
  </si>
  <si>
    <t>D.4-1: Medical Debt in Massachusetts in 2019, Overall and by Age Groups</t>
  </si>
  <si>
    <t>D.4-2: Medical Debt in Massachusetts in 2019, Overall and by Gender</t>
  </si>
  <si>
    <t>D.4-3: Medical Debt in Massachusetts in 2019, Overall and by Race/Ethnicity Groups</t>
  </si>
  <si>
    <t>D.4-4: Medical Debt in Massachusetts in 2019, Overall and by Health/Disability Status</t>
  </si>
  <si>
    <t>D.4-5: Medical Debt in Massachusetts in 2019, Overall and by Family Income Groups</t>
  </si>
  <si>
    <t>D.4-6: Medical Debt in Massachusetts in 2019, Overall and by Region</t>
  </si>
  <si>
    <t>D.4-7: Medical Debt in Massachusetts in 2019, Overall and by Health Insurance Status</t>
  </si>
  <si>
    <t>D.4-8: Medical Debt in Massachusetts in 2019, Overall and by Health Insurance Status</t>
  </si>
  <si>
    <t>D.4-9: Medical Debt in Massachusetts in 2019, Overall and by Chronic Condition Status</t>
  </si>
  <si>
    <t>E.1-1: Ratio of Out of Pocket Health Care Spending to Income in Massachusetts in 2019, Overall and by Age Groups</t>
  </si>
  <si>
    <t>E.1-2: Ratio of Out of Pocket Health Care Spending to Income in Massachusetts in 2019, Overall and by Gender</t>
  </si>
  <si>
    <t>E.1-3: Ratio of Out of Pocket Health Care Spending to Income in Massachusetts in 2019, Overall and by Race/Ethnicity Groups</t>
  </si>
  <si>
    <t>E.1-4: Ratio of Out of Pocket Health Care Spending to Income in Massachusetts in 2019, Overall and by Health/Disability Status</t>
  </si>
  <si>
    <t>E.1-5: Ratio of Out of Pocket Health Care Spending to Income in Massachusetts in 2019, Overall and by Family Income Groups</t>
  </si>
  <si>
    <t>E.1-6: Ratio of Out of Pocket Health Care Spending to Income in Massachusetts in 2019, Overall and by Region</t>
  </si>
  <si>
    <t>E.1-7: Ratio of Out of Pocket Health Care Spending to Income in Massachusetts in 2019, Overall and by Health Insurance Status</t>
  </si>
  <si>
    <t>E.1-8: Ratio of Out of Pocket Health Care Spending to Income in Massachusetts in 2019, Overall and by Health Insurance Status</t>
  </si>
  <si>
    <t>E.1-9: Ratio of Out of Pocket Health Care Spending to Income in Massachusetts in 2019, Overall and by Chronic Condition Status</t>
  </si>
  <si>
    <t>G.1-2: Insurance Status at the Time Medical Bills were Incurred of Massachusetts Residents Paying Medical Bills Over Time, Overall and by Gender</t>
  </si>
  <si>
    <t>G.1-3: Insurance Status at the Time Medical Bills were Incurred of Massachusetts Residents Paying Medical Bills Over Time, Overall and by Race/Ethnicity Groups</t>
  </si>
  <si>
    <t>G.1-5: Insurance Status at the Time Medical Bills were Incurred of Massachusetts Residents Paying Medical Bills Over Time, Overall and by Family Income Groups</t>
  </si>
  <si>
    <t>G.1-6: Insurance Status at the Time Medical Bills were Incurred of Massachusetts Residents Paying Medical Bills Over Time, Overall and by Region</t>
  </si>
  <si>
    <t>G.1-7: Insurance Status at the Time Medical Bills were Incurred of Massachusetts Residents Paying Medical Bills Over Time, Overall and by Health Insurance Status</t>
  </si>
  <si>
    <t>G.1-8: Insurance Status at the Time Medical Bills were Incurred of Massachusetts Residents Paying Medical Bills Over Time, Overall and by Health Insurance Status</t>
  </si>
  <si>
    <t>G.1-9: Insurance Status at the Time Medical Bills were Incurred of Massachusetts Residents Paying Medical Bills Over Time, Overall and by Chronic Condition Status</t>
  </si>
  <si>
    <t>G.2-1: Type of Care Resulting in Bills being Paid Over Time among Massachusetts Residents who were Insured when Bills were Incurred, Overall and by Age Groups</t>
  </si>
  <si>
    <t>G.2-2: Type of Care Resulting in Bills being Paid Over Time among Massachusetts Residents who were Insured when Bills were Incurred, Overall and by Gender</t>
  </si>
  <si>
    <t>G.2-3: Type of Care Resulting in Bills being Paid Over Time among Massachusetts Residents who were Insured when Bills were Incurred, Overall and by Race/Ethnicity Groups</t>
  </si>
  <si>
    <t>G.2-4: Type of Care Resulting in Bills being Paid Over Time among Massachusetts Residents who were Insured when Bills were Incurred, Overall and by Health/Disability Status</t>
  </si>
  <si>
    <t>G.2-5: Type of Care Resulting in Bills being Paid Over Time among Massachusetts Residents who were Insured when Bills were Incurred, Overall and by Family Income Groups</t>
  </si>
  <si>
    <t>G.2-6: Type of Care Resulting in Bills being Paid Over Time among Massachusetts Residents who were Insured when Bills were Incurred, Overall and by Region</t>
  </si>
  <si>
    <t>G.2-7: Type of Care Resulting in Bills being Paid Over Time among Massachusetts Residents who were Insured when Bills were Incurred, Overall and by Health Insurance Status</t>
  </si>
  <si>
    <t>G.2-8: Type of Care Resulting in Bills being Paid Over Time among Massachusetts Residents who were Insured when Bills were Incurred, Overall and by Health Insurance Status</t>
  </si>
  <si>
    <t>G.2-9: Type of Care Resulting in Bills being Paid Over Time among Massachusetts Residents who were Insured when Bills were Incurred, Overall and by Chronic Condition Status</t>
  </si>
  <si>
    <t>List of Tables</t>
  </si>
  <si>
    <t>Section A:  Population Characteristics</t>
  </si>
  <si>
    <t>Section B:  Health Insurance Coverage and Uninsurance</t>
  </si>
  <si>
    <t>Section C:  Health Care Access and Use</t>
  </si>
  <si>
    <t>Section D:  Health Care Affordability</t>
  </si>
  <si>
    <t>Section E:  Out of Pocket Spending (Extra tables)</t>
  </si>
  <si>
    <t>Section F:  Reasons for Massachusetts Residents going without care in past 12 months (Extra Tables)</t>
  </si>
  <si>
    <t>Section G:  Massachusetts Residents with Medical Bills being Paid Over Time (Extra tables)</t>
  </si>
  <si>
    <t>B.3-1: Reported Type of Health Insurance Coverage Among the Massachusetts Population with Health Insurance Coverage at the Time of the Survey in 2019, Overall and by Age Groups</t>
  </si>
  <si>
    <t>B.3-2: Reported Type of Health Insurance Coverage Among the Massachusetts Population with Health Insurance Coverage at the Time of the Survey in 2019, Overall and by Gender</t>
  </si>
  <si>
    <t>B.3-3: Reported Type of Health Insurance Coverage Among the Massachusetts Population with Health Insurance Coverage at the Time of the Survey in 2019, Overall and by Race/Ethnicity Groups</t>
  </si>
  <si>
    <t>B.3-4: Reported Type of Health Insurance Coverage Among the Massachusetts Population with Health Insurance Coverage at the Time of the Survey in 2019, Overall and by Health/Disability Status</t>
  </si>
  <si>
    <t>B.3-5: Reported Type of Health Insurance Coverage Among the Massachusetts Population with Health Insurance Coverage at the Time of the Survey in 2019, Overall and by Family Income Groups</t>
  </si>
  <si>
    <t>B.3-6: Reported Type of Health Insurance Coverage Among the Massachusetts Population with Health Insurance Coverage at the Time of the Survey in 2019, Overall and by Region</t>
  </si>
  <si>
    <t>B.3-9: Reported Type of Health Insurance Coverage Among the Massachusetts Population with Health Insurance Coverage at the Time of the Survey in 2019, Overall and by Chronic Condition Status</t>
  </si>
  <si>
    <r>
      <rPr>
        <vertAlign val="superscript"/>
        <sz val="9.5"/>
        <color rgb="FF112277"/>
        <rFont val="Arial"/>
      </rPr>
      <t xml:space="preserve">2 </t>
    </r>
    <r>
      <rPr>
        <sz val="9.5"/>
        <color rgb="FF112277"/>
        <rFont val="Arial"/>
      </rPr>
      <t>Families are defined based on the household members who typically would be included in the target person's health insurance unit (HIU).</t>
    </r>
  </si>
  <si>
    <r>
      <t xml:space="preserve">2 </t>
    </r>
    <r>
      <rPr>
        <sz val="9.5"/>
        <color rgb="FF112277"/>
        <rFont val="Arial"/>
        <family val="2"/>
      </rPr>
      <t>Families are defined based on the household members who typically would be included in the target person's health insurance unit (HIU).</t>
    </r>
  </si>
  <si>
    <t>Sample Size</t>
  </si>
  <si>
    <t>Other/ multiple races,
non-Hispanic</t>
  </si>
  <si>
    <t>d</t>
  </si>
  <si>
    <t>*</t>
  </si>
  <si>
    <t>Estimates for which the sample size is fewer than 50 respondents are not reported and shown as "*"</t>
  </si>
  <si>
    <t>Among residents insured all of the past 12 months, went without health insurance coverage in immedate family in the past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</si>
</sst>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%"/>
    <numFmt numFmtId="165" formatCode="###########################0"/>
    <numFmt numFmtId="166" formatCode="##,##0"/>
    <numFmt numFmtId="167" formatCode="##,###,##0"/>
    <numFmt numFmtId="168" formatCode="###############0"/>
    <numFmt numFmtId="169" formatCode="#################################0"/>
    <numFmt numFmtId="170" formatCode="#######################################0"/>
    <numFmt numFmtId="171" formatCode="###################0"/>
    <numFmt numFmtId="172" formatCode="#####################0"/>
    <numFmt numFmtId="173" formatCode="###############################0"/>
    <numFmt numFmtId="174" formatCode="############################0"/>
    <numFmt numFmtId="175" formatCode="########################0"/>
    <numFmt numFmtId="176" formatCode="_(* #,##0_);_(* \(#,##0\);_(* &quot;-&quot;??_);_(@_)"/>
  </numFmts>
  <fonts count="19" x14ac:knownFonts="1">
    <font>
      <sz val="9.5"/>
      <color rgb="FF000000"/>
      <name val="Arial"/>
    </font>
    <font>
      <b/>
      <sz val="11"/>
      <color rgb="FF112277"/>
      <name val="Arial"/>
    </font>
    <font>
      <b/>
      <sz val="9.5"/>
      <color rgb="FF112277"/>
      <name val="Arial"/>
    </font>
    <font>
      <sz val="9.5"/>
      <color rgb="FF112277"/>
      <name val="Arial"/>
    </font>
    <font>
      <vertAlign val="superscript"/>
      <sz val="9.5"/>
      <color rgb="FF112277"/>
      <name val="Arial"/>
    </font>
    <font>
      <vertAlign val="superscript"/>
      <sz val="9.5"/>
      <color rgb="FF000000"/>
      <name val="Arial"/>
      <family val="2"/>
    </font>
    <font>
      <sz val="9.5"/>
      <color rgb="FF000000"/>
      <name val="Arial"/>
      <family val="2"/>
    </font>
    <font>
      <b/>
      <vertAlign val="superscript"/>
      <sz val="9.5"/>
      <color rgb="FF112277"/>
      <name val="Arial"/>
      <family val="2"/>
    </font>
    <font>
      <b/>
      <sz val="9.5"/>
      <color rgb="FF112277"/>
      <name val="Arial"/>
      <family val="2"/>
    </font>
    <font>
      <sz val="9.5"/>
      <color rgb="FF112277"/>
      <name val="Arial"/>
      <family val="2"/>
    </font>
    <font>
      <vertAlign val="superscript"/>
      <sz val="9.5"/>
      <color rgb="FF112277"/>
      <name val="Arial"/>
      <family val="2"/>
    </font>
    <font>
      <sz val="9.5"/>
      <color rgb="FF000000"/>
      <name val="Arial"/>
    </font>
    <font>
      <sz val="10"/>
      <color theme="1"/>
      <name val="Arial"/>
      <family val="2"/>
    </font>
    <font>
      <u/>
      <sz val="9.5"/>
      <color theme="10"/>
      <name val="Arial"/>
    </font>
    <font>
      <u/>
      <sz val="10"/>
      <color theme="10"/>
      <name val="Calibri"/>
      <family val="2"/>
    </font>
    <font>
      <sz val="10"/>
      <color rgb="FF000000"/>
      <name val="Calibri"/>
      <family val="2"/>
    </font>
    <font>
      <b/>
      <sz val="10"/>
      <color theme="3"/>
      <name val="Calibri"/>
      <family val="2"/>
    </font>
    <font>
      <b/>
      <sz val="11"/>
      <color theme="3"/>
      <name val="Calibri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rgb="FFC1C1C1"/>
      </right>
      <top/>
      <bottom/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B0B7BB"/>
      </top>
      <bottom/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/>
      <right style="thin">
        <color rgb="FFC1C1C1"/>
      </right>
      <top style="thin">
        <color rgb="FFB0B7BB"/>
      </top>
      <bottom/>
      <diagonal/>
    </border>
    <border>
      <left/>
      <right style="thin">
        <color rgb="FFC1C1C1"/>
      </right>
      <top/>
      <bottom/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6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65" fontId="0" fillId="4" borderId="2" xfId="0" applyNumberFormat="1" applyFont="1" applyFill="1" applyBorder="1" applyAlignment="1">
      <alignment horizontal="right"/>
    </xf>
    <xf numFmtId="166" fontId="0" fillId="4" borderId="2" xfId="0" applyNumberFormat="1" applyFont="1" applyFill="1" applyBorder="1" applyAlignment="1">
      <alignment horizontal="right"/>
    </xf>
    <xf numFmtId="167" fontId="0" fillId="4" borderId="2" xfId="0" applyNumberFormat="1" applyFont="1" applyFill="1" applyBorder="1" applyAlignment="1">
      <alignment horizontal="right"/>
    </xf>
    <xf numFmtId="168" fontId="0" fillId="4" borderId="2" xfId="0" applyNumberFormat="1" applyFont="1" applyFill="1" applyBorder="1" applyAlignment="1">
      <alignment horizontal="right"/>
    </xf>
    <xf numFmtId="169" fontId="0" fillId="4" borderId="2" xfId="0" applyNumberFormat="1" applyFont="1" applyFill="1" applyBorder="1" applyAlignment="1">
      <alignment horizontal="right"/>
    </xf>
    <xf numFmtId="170" fontId="0" fillId="4" borderId="2" xfId="0" applyNumberFormat="1" applyFont="1" applyFill="1" applyBorder="1" applyAlignment="1">
      <alignment horizontal="right"/>
    </xf>
    <xf numFmtId="171" fontId="0" fillId="4" borderId="2" xfId="0" applyNumberFormat="1" applyFont="1" applyFill="1" applyBorder="1" applyAlignment="1">
      <alignment horizontal="right"/>
    </xf>
    <xf numFmtId="172" fontId="0" fillId="4" borderId="2" xfId="0" applyNumberFormat="1" applyFont="1" applyFill="1" applyBorder="1" applyAlignment="1">
      <alignment horizontal="right"/>
    </xf>
    <xf numFmtId="173" fontId="0" fillId="4" borderId="2" xfId="0" applyNumberFormat="1" applyFont="1" applyFill="1" applyBorder="1" applyAlignment="1">
      <alignment horizontal="right"/>
    </xf>
    <xf numFmtId="174" fontId="0" fillId="4" borderId="2" xfId="0" applyNumberFormat="1" applyFont="1" applyFill="1" applyBorder="1" applyAlignment="1">
      <alignment horizontal="right"/>
    </xf>
    <xf numFmtId="175" fontId="0" fillId="4" borderId="2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  <xf numFmtId="0" fontId="14" fillId="2" borderId="0" xfId="3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8" fillId="2" borderId="0" xfId="3" applyFont="1" applyFill="1" applyBorder="1" applyAlignment="1">
      <alignment horizontal="left" vertical="top" wrapText="1"/>
    </xf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vertical="top" wrapText="1"/>
    </xf>
    <xf numFmtId="0" fontId="0" fillId="4" borderId="4" xfId="0" applyFont="1" applyFill="1" applyBorder="1" applyAlignment="1">
      <alignment vertical="top" wrapText="1"/>
    </xf>
    <xf numFmtId="0" fontId="0" fillId="4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176" fontId="8" fillId="3" borderId="1" xfId="1" applyNumberFormat="1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0" fillId="4" borderId="3" xfId="0" applyFont="1" applyFill="1" applyBorder="1" applyAlignment="1">
      <alignment horizontal="left" vertical="top" wrapText="1"/>
    </xf>
    <xf numFmtId="0" fontId="0" fillId="4" borderId="4" xfId="0" applyFont="1" applyFill="1" applyBorder="1" applyAlignment="1">
      <alignment horizontal="left" vertical="top" wrapText="1"/>
    </xf>
    <xf numFmtId="0" fontId="0" fillId="4" borderId="5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  <xf numFmtId="0" fontId="0" fillId="4" borderId="6" xfId="0" applyFont="1" applyFill="1" applyBorder="1" applyAlignment="1">
      <alignment horizontal="left" vertical="top" wrapText="1"/>
    </xf>
    <xf numFmtId="0" fontId="0" fillId="4" borderId="9" xfId="0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4" borderId="1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/>
    </xf>
    <xf numFmtId="0" fontId="0" fillId="4" borderId="4" xfId="0" applyFont="1" applyFill="1" applyBorder="1" applyAlignment="1">
      <alignment horizontal="left" vertical="top"/>
    </xf>
    <xf numFmtId="0" fontId="0" fillId="4" borderId="5" xfId="0" applyFont="1" applyFill="1" applyBorder="1" applyAlignment="1">
      <alignment horizontal="left" vertical="top"/>
    </xf>
    <xf numFmtId="0" fontId="0" fillId="4" borderId="3" xfId="0" applyFont="1" applyFill="1" applyBorder="1" applyAlignment="1">
      <alignment horizontal="left" vertical="top"/>
    </xf>
    <xf numFmtId="0" fontId="0" fillId="4" borderId="12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theme" Target="theme/theme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styles" Target="styles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48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77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Q1" sqref="Q1"/>
    </sheetView>
  </sheetViews>
  <sheetFormatPr defaultRowHeight="12.75" x14ac:dyDescent="0.2"/>
  <cols>
    <col min="1" max="16384" width="9.140625" style="66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pane ySplit="4" topLeftCell="A5" activePane="bottomLeft" state="frozen"/>
      <selection activeCell="A45" sqref="A45"/>
      <selection pane="bottomLeft" sqref="A1:H1"/>
    </sheetView>
  </sheetViews>
  <sheetFormatPr defaultColWidth="10.85546875" defaultRowHeight="12" customHeight="1" x14ac:dyDescent="0.2"/>
  <cols>
    <col min="1" max="1" width="27.140625" customWidth="1"/>
    <col min="2" max="2" width="33.5703125" bestFit="1" customWidth="1"/>
    <col min="3" max="5" width="12" customWidth="1"/>
  </cols>
  <sheetData>
    <row r="1" spans="1:8" ht="15" x14ac:dyDescent="0.25">
      <c r="A1" s="44" t="s">
        <v>82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81</v>
      </c>
      <c r="B2" s="45"/>
      <c r="C2" s="45"/>
      <c r="D2" s="45"/>
      <c r="E2" s="45"/>
    </row>
    <row r="4" spans="1:8" ht="38.25" x14ac:dyDescent="0.2">
      <c r="A4" s="1"/>
      <c r="B4" s="1"/>
      <c r="C4" s="2" t="s">
        <v>171</v>
      </c>
      <c r="D4" s="2" t="s">
        <v>172</v>
      </c>
      <c r="E4" s="2" t="s">
        <v>96</v>
      </c>
    </row>
    <row r="5" spans="1:8" ht="14.1" customHeight="1" x14ac:dyDescent="0.2">
      <c r="A5" s="54" t="s">
        <v>384</v>
      </c>
      <c r="B5" s="3" t="s">
        <v>3</v>
      </c>
      <c r="C5" s="4">
        <v>0.11609999999999999</v>
      </c>
      <c r="D5" s="4">
        <v>0.21240000000000001</v>
      </c>
      <c r="E5" s="4">
        <v>0.20960000000000001</v>
      </c>
    </row>
    <row r="6" spans="1:8" ht="14.1" customHeight="1" x14ac:dyDescent="0.2">
      <c r="A6" s="52"/>
      <c r="B6" s="3" t="s">
        <v>4</v>
      </c>
      <c r="C6" s="4">
        <v>0.87709999999999999</v>
      </c>
      <c r="D6" s="4">
        <v>0.61460000000000004</v>
      </c>
      <c r="E6" s="4">
        <v>0.62219999999999998</v>
      </c>
    </row>
    <row r="7" spans="1:8" ht="14.1" customHeight="1" x14ac:dyDescent="0.2">
      <c r="A7" s="53"/>
      <c r="B7" s="3" t="s">
        <v>5</v>
      </c>
      <c r="C7" s="4">
        <v>6.7999999999999996E-3</v>
      </c>
      <c r="D7" s="4">
        <v>0.17299999999999999</v>
      </c>
      <c r="E7" s="4">
        <v>0.16819999999999999</v>
      </c>
    </row>
    <row r="8" spans="1:8" ht="14.1" customHeight="1" x14ac:dyDescent="0.2">
      <c r="A8" s="25" t="s">
        <v>6</v>
      </c>
      <c r="B8" s="3" t="s">
        <v>7</v>
      </c>
      <c r="C8" s="4">
        <v>0.3372</v>
      </c>
      <c r="D8" s="4">
        <v>0.52070000000000005</v>
      </c>
      <c r="E8" s="4">
        <v>0.51539999999999997</v>
      </c>
    </row>
    <row r="9" spans="1:8" ht="14.1" customHeight="1" x14ac:dyDescent="0.2">
      <c r="A9" s="48" t="s">
        <v>8</v>
      </c>
      <c r="B9" s="3" t="s">
        <v>9</v>
      </c>
      <c r="C9" s="4">
        <v>0.49280000000000002</v>
      </c>
      <c r="D9" s="4">
        <v>0.71305258202720001</v>
      </c>
      <c r="E9" s="4">
        <v>0.70669999999999999</v>
      </c>
    </row>
    <row r="10" spans="1:8" ht="14.1" customHeight="1" x14ac:dyDescent="0.2">
      <c r="A10" s="49"/>
      <c r="B10" s="3" t="s">
        <v>10</v>
      </c>
      <c r="C10" s="4">
        <v>0.1241</v>
      </c>
      <c r="D10" s="4">
        <v>6.2100000000000002E-2</v>
      </c>
      <c r="E10" s="4">
        <v>6.3899999999999998E-2</v>
      </c>
    </row>
    <row r="11" spans="1:8" ht="14.1" customHeight="1" x14ac:dyDescent="0.2">
      <c r="A11" s="49"/>
      <c r="B11" s="3" t="s">
        <v>11</v>
      </c>
      <c r="C11" s="4">
        <v>7.5973890937800007E-2</v>
      </c>
      <c r="D11" s="4">
        <v>0.115</v>
      </c>
      <c r="E11" s="4">
        <v>0.1139</v>
      </c>
    </row>
    <row r="12" spans="1:8" ht="14.1" customHeight="1" x14ac:dyDescent="0.2">
      <c r="A12" s="50"/>
      <c r="B12" s="3" t="s">
        <v>12</v>
      </c>
      <c r="C12" s="4">
        <v>0.30709999999999998</v>
      </c>
      <c r="D12" s="4">
        <v>0.10979999999999999</v>
      </c>
      <c r="E12" s="4">
        <v>0.11550000000000001</v>
      </c>
    </row>
    <row r="13" spans="1:8" ht="14.1" customHeight="1" x14ac:dyDescent="0.2">
      <c r="A13" s="25" t="s">
        <v>13</v>
      </c>
      <c r="B13" s="3" t="s">
        <v>14</v>
      </c>
      <c r="C13" s="4">
        <v>0.84160000000000001</v>
      </c>
      <c r="D13" s="4">
        <v>0.93540000000000001</v>
      </c>
      <c r="E13" s="4">
        <v>0.93269999999999997</v>
      </c>
    </row>
    <row r="14" spans="1:8" ht="14.1" customHeight="1" x14ac:dyDescent="0.2">
      <c r="A14" s="48" t="s">
        <v>15</v>
      </c>
      <c r="B14" s="3" t="s">
        <v>16</v>
      </c>
      <c r="C14" s="4">
        <v>0.42709999999999998</v>
      </c>
      <c r="D14" s="4">
        <v>0.63270000000000004</v>
      </c>
      <c r="E14" s="4">
        <v>0.62670000000000003</v>
      </c>
    </row>
    <row r="15" spans="1:8" ht="14.1" customHeight="1" x14ac:dyDescent="0.2">
      <c r="A15" s="49"/>
      <c r="B15" s="3" t="s">
        <v>17</v>
      </c>
      <c r="C15" s="4">
        <v>0.31690000000000002</v>
      </c>
      <c r="D15" s="4">
        <v>0.22969999999999999</v>
      </c>
      <c r="E15" s="4">
        <v>0.23227670243929999</v>
      </c>
    </row>
    <row r="16" spans="1:8" ht="14.1" customHeight="1" x14ac:dyDescent="0.2">
      <c r="A16" s="50"/>
      <c r="B16" s="3" t="s">
        <v>18</v>
      </c>
      <c r="C16" s="4">
        <v>0.25600000000000001</v>
      </c>
      <c r="D16" s="4">
        <v>0.13750000000000001</v>
      </c>
      <c r="E16" s="4">
        <v>0.14099999999999999</v>
      </c>
    </row>
    <row r="17" spans="1:5" ht="14.1" customHeight="1" x14ac:dyDescent="0.2">
      <c r="A17" s="25" t="s">
        <v>19</v>
      </c>
      <c r="B17" s="3" t="s">
        <v>20</v>
      </c>
      <c r="C17" s="4">
        <v>0.2225424081281</v>
      </c>
      <c r="D17" s="4">
        <v>0.1027</v>
      </c>
      <c r="E17" s="4">
        <v>0.1062</v>
      </c>
    </row>
    <row r="18" spans="1:5" ht="14.1" customHeight="1" x14ac:dyDescent="0.2">
      <c r="A18" s="25" t="s">
        <v>21</v>
      </c>
      <c r="B18" s="3" t="s">
        <v>22</v>
      </c>
      <c r="C18" s="4">
        <v>0.22819999999999999</v>
      </c>
      <c r="D18" s="4">
        <v>0.22950000000000001</v>
      </c>
      <c r="E18" s="4">
        <v>0.22939999999999999</v>
      </c>
    </row>
    <row r="19" spans="1:5" ht="14.1" customHeight="1" x14ac:dyDescent="0.2">
      <c r="A19" s="48" t="s">
        <v>23</v>
      </c>
      <c r="B19" s="3" t="s">
        <v>24</v>
      </c>
      <c r="C19" s="4">
        <v>0.13980000000000001</v>
      </c>
      <c r="D19" s="4">
        <v>0.29670000000000002</v>
      </c>
      <c r="E19" s="4">
        <v>0.29220000000000002</v>
      </c>
    </row>
    <row r="20" spans="1:5" ht="14.1" customHeight="1" x14ac:dyDescent="0.2">
      <c r="A20" s="49"/>
      <c r="B20" s="3" t="s">
        <v>25</v>
      </c>
      <c r="C20" s="4">
        <v>0.13250000000000001</v>
      </c>
      <c r="D20" s="4">
        <v>0.22161842734170001</v>
      </c>
      <c r="E20" s="4">
        <v>0.219</v>
      </c>
    </row>
    <row r="21" spans="1:5" ht="14.1" customHeight="1" x14ac:dyDescent="0.2">
      <c r="A21" s="50"/>
      <c r="B21" s="3" t="s">
        <v>26</v>
      </c>
      <c r="C21" s="4">
        <v>0.72770000000000001</v>
      </c>
      <c r="D21" s="4">
        <v>0.48170000000000002</v>
      </c>
      <c r="E21" s="4">
        <v>0.48880000000000001</v>
      </c>
    </row>
    <row r="22" spans="1:5" ht="14.1" customHeight="1" x14ac:dyDescent="0.2">
      <c r="A22" s="51" t="s">
        <v>382</v>
      </c>
      <c r="B22" s="3" t="s">
        <v>27</v>
      </c>
      <c r="C22" s="4">
        <v>0.1091</v>
      </c>
      <c r="D22" s="4">
        <v>0.1096</v>
      </c>
      <c r="E22" s="4">
        <v>0.1096</v>
      </c>
    </row>
    <row r="23" spans="1:5" ht="14.1" customHeight="1" x14ac:dyDescent="0.2">
      <c r="A23" s="52"/>
      <c r="B23" s="3" t="s">
        <v>28</v>
      </c>
      <c r="C23" s="4">
        <v>0.42130853708049998</v>
      </c>
      <c r="D23" s="4">
        <v>0.38679999999999998</v>
      </c>
      <c r="E23" s="4">
        <v>0.38779999999999998</v>
      </c>
    </row>
    <row r="24" spans="1:5" ht="14.1" customHeight="1" x14ac:dyDescent="0.2">
      <c r="A24" s="52"/>
      <c r="B24" s="3" t="s">
        <v>29</v>
      </c>
      <c r="C24" s="4">
        <v>0.1103</v>
      </c>
      <c r="D24" s="4">
        <v>0.25409999999999999</v>
      </c>
      <c r="E24" s="4">
        <v>0.24990000000000001</v>
      </c>
    </row>
    <row r="25" spans="1:5" ht="14.1" customHeight="1" x14ac:dyDescent="0.2">
      <c r="A25" s="53"/>
      <c r="B25" s="3" t="s">
        <v>30</v>
      </c>
      <c r="C25" s="4">
        <v>0.35930000000000001</v>
      </c>
      <c r="D25" s="4">
        <v>0.2495</v>
      </c>
      <c r="E25" s="4">
        <v>0.25259999999999999</v>
      </c>
    </row>
    <row r="26" spans="1:5" ht="14.1" customHeight="1" x14ac:dyDescent="0.2">
      <c r="A26" s="48" t="s">
        <v>31</v>
      </c>
      <c r="B26" s="3" t="s">
        <v>32</v>
      </c>
      <c r="C26" s="4">
        <v>5.3999999999999999E-2</v>
      </c>
      <c r="D26" s="4">
        <v>5.0099999999999999E-2</v>
      </c>
      <c r="E26" s="4">
        <v>5.0200000000000002E-2</v>
      </c>
    </row>
    <row r="27" spans="1:5" ht="14.1" customHeight="1" x14ac:dyDescent="0.2">
      <c r="A27" s="49"/>
      <c r="B27" s="3" t="s">
        <v>33</v>
      </c>
      <c r="C27" s="4">
        <v>0.35959999999999998</v>
      </c>
      <c r="D27" s="4">
        <v>0.14580000000000001</v>
      </c>
      <c r="E27" s="4">
        <v>0.152</v>
      </c>
    </row>
    <row r="28" spans="1:5" ht="14.1" customHeight="1" x14ac:dyDescent="0.2">
      <c r="A28" s="49"/>
      <c r="B28" s="3" t="s">
        <v>34</v>
      </c>
      <c r="C28" s="4">
        <v>0.22420000000000001</v>
      </c>
      <c r="D28" s="4">
        <v>0.13159999999999999</v>
      </c>
      <c r="E28" s="4">
        <v>0.1343</v>
      </c>
    </row>
    <row r="29" spans="1:5" ht="14.1" customHeight="1" x14ac:dyDescent="0.2">
      <c r="A29" s="50"/>
      <c r="B29" s="3" t="s">
        <v>35</v>
      </c>
      <c r="C29" s="4">
        <v>0.36220000000000002</v>
      </c>
      <c r="D29" s="4">
        <v>0.6724</v>
      </c>
      <c r="E29" s="4">
        <v>0.66349999999999998</v>
      </c>
    </row>
    <row r="30" spans="1:5" ht="14.1" customHeight="1" x14ac:dyDescent="0.2">
      <c r="A30" s="48" t="s">
        <v>36</v>
      </c>
      <c r="B30" s="3" t="s">
        <v>37</v>
      </c>
      <c r="C30" s="4">
        <v>0.21429999999999999</v>
      </c>
      <c r="D30" s="4">
        <v>0.22090000000000001</v>
      </c>
      <c r="E30" s="4">
        <v>0.22075654466139999</v>
      </c>
    </row>
    <row r="31" spans="1:5" ht="14.1" customHeight="1" x14ac:dyDescent="0.2">
      <c r="A31" s="50"/>
      <c r="B31" s="3" t="s">
        <v>38</v>
      </c>
      <c r="C31" s="4">
        <v>0.78569999999999995</v>
      </c>
      <c r="D31" s="4">
        <v>0.77910000000000001</v>
      </c>
      <c r="E31" s="4">
        <v>0.77924345533859996</v>
      </c>
    </row>
    <row r="32" spans="1:5" ht="14.1" customHeight="1" x14ac:dyDescent="0.2">
      <c r="A32" s="48" t="s">
        <v>39</v>
      </c>
      <c r="B32" s="3" t="s">
        <v>40</v>
      </c>
      <c r="C32" s="4">
        <v>0.35770000000000002</v>
      </c>
      <c r="D32" s="4">
        <v>0.18479999999999999</v>
      </c>
      <c r="E32" s="4">
        <v>0.1898</v>
      </c>
    </row>
    <row r="33" spans="1:7" ht="14.1" customHeight="1" x14ac:dyDescent="0.2">
      <c r="A33" s="49"/>
      <c r="B33" s="3" t="s">
        <v>41</v>
      </c>
      <c r="C33" s="4">
        <v>0.36749999999999999</v>
      </c>
      <c r="D33" s="4">
        <v>0.18110000000000001</v>
      </c>
      <c r="E33" s="4">
        <v>0.1865</v>
      </c>
    </row>
    <row r="34" spans="1:7" ht="14.1" customHeight="1" x14ac:dyDescent="0.2">
      <c r="A34" s="49"/>
      <c r="B34" s="3" t="s">
        <v>42</v>
      </c>
      <c r="C34" s="4">
        <v>8.6599999999999996E-2</v>
      </c>
      <c r="D34" s="4">
        <v>0.1145</v>
      </c>
      <c r="E34" s="4">
        <v>0.1137</v>
      </c>
    </row>
    <row r="35" spans="1:7" ht="14.1" customHeight="1" x14ac:dyDescent="0.2">
      <c r="A35" s="50"/>
      <c r="B35" s="3" t="s">
        <v>43</v>
      </c>
      <c r="C35" s="4">
        <v>0.18820000000000001</v>
      </c>
      <c r="D35" s="4">
        <v>0.51970000000000005</v>
      </c>
      <c r="E35" s="4">
        <v>0.51004382163100004</v>
      </c>
    </row>
    <row r="36" spans="1:7" ht="14.1" customHeight="1" x14ac:dyDescent="0.2">
      <c r="A36" s="25" t="s">
        <v>44</v>
      </c>
      <c r="B36" s="3" t="s">
        <v>45</v>
      </c>
      <c r="C36" s="4">
        <v>0.4304</v>
      </c>
      <c r="D36" s="4">
        <v>0.64459999999999995</v>
      </c>
      <c r="E36" s="4">
        <v>0.63839999999999997</v>
      </c>
    </row>
    <row r="37" spans="1:7" ht="14.1" customHeight="1" x14ac:dyDescent="0.2">
      <c r="A37" s="48" t="s">
        <v>46</v>
      </c>
      <c r="B37" s="3" t="s">
        <v>47</v>
      </c>
      <c r="C37" s="4">
        <v>9.4688497781100001E-2</v>
      </c>
      <c r="D37" s="4">
        <v>0.12230000000000001</v>
      </c>
      <c r="E37" s="4">
        <v>0.1215</v>
      </c>
    </row>
    <row r="38" spans="1:7" ht="14.1" customHeight="1" x14ac:dyDescent="0.2">
      <c r="A38" s="49"/>
      <c r="B38" s="3" t="s">
        <v>48</v>
      </c>
      <c r="C38" s="4">
        <v>0.16739999999999999</v>
      </c>
      <c r="D38" s="4">
        <v>0.1116902376307</v>
      </c>
      <c r="E38" s="4">
        <v>0.1133</v>
      </c>
    </row>
    <row r="39" spans="1:7" ht="14.1" customHeight="1" x14ac:dyDescent="0.2">
      <c r="A39" s="49"/>
      <c r="B39" s="3" t="s">
        <v>49</v>
      </c>
      <c r="C39" s="4">
        <v>0.2205</v>
      </c>
      <c r="D39" s="4">
        <v>0.2132</v>
      </c>
      <c r="E39" s="4">
        <v>0.21340000000000001</v>
      </c>
    </row>
    <row r="40" spans="1:7" ht="14.1" customHeight="1" x14ac:dyDescent="0.2">
      <c r="A40" s="49"/>
      <c r="B40" s="3" t="s">
        <v>50</v>
      </c>
      <c r="C40" s="4">
        <v>5.1499999999999997E-2</v>
      </c>
      <c r="D40" s="4">
        <v>0.10150000000000001</v>
      </c>
      <c r="E40" s="4">
        <v>0.10009999999999999</v>
      </c>
    </row>
    <row r="41" spans="1:7" ht="14.1" customHeight="1" x14ac:dyDescent="0.2">
      <c r="A41" s="49"/>
      <c r="B41" s="3" t="s">
        <v>51</v>
      </c>
      <c r="C41" s="4">
        <v>0.17580000000000001</v>
      </c>
      <c r="D41" s="4">
        <v>0.2409</v>
      </c>
      <c r="E41" s="4">
        <v>0.23899999999999999</v>
      </c>
    </row>
    <row r="42" spans="1:7" ht="14.1" customHeight="1" x14ac:dyDescent="0.2">
      <c r="A42" s="49"/>
      <c r="B42" s="3" t="s">
        <v>52</v>
      </c>
      <c r="C42" s="4">
        <v>0.1656</v>
      </c>
      <c r="D42" s="4">
        <v>0.1236</v>
      </c>
      <c r="E42" s="4">
        <v>0.12479999999999999</v>
      </c>
    </row>
    <row r="43" spans="1:7" ht="14.1" customHeight="1" x14ac:dyDescent="0.2">
      <c r="A43" s="49"/>
      <c r="B43" s="3" t="s">
        <v>53</v>
      </c>
      <c r="C43" s="4">
        <v>4.7800000000000002E-2</v>
      </c>
      <c r="D43" s="4">
        <v>5.11E-2</v>
      </c>
      <c r="E43" s="4">
        <v>5.0999999999999997E-2</v>
      </c>
    </row>
    <row r="44" spans="1:7" ht="12" customHeight="1" x14ac:dyDescent="0.2">
      <c r="A44" s="50"/>
      <c r="B44" s="3" t="s">
        <v>54</v>
      </c>
      <c r="C44" s="4">
        <v>7.6600000000000001E-2</v>
      </c>
      <c r="D44" s="4">
        <v>3.5700000000000003E-2</v>
      </c>
      <c r="E44" s="4">
        <v>3.6900000000000002E-2</v>
      </c>
    </row>
    <row r="45" spans="1:7" ht="12" customHeight="1" x14ac:dyDescent="0.2">
      <c r="A45" s="42" t="s">
        <v>555</v>
      </c>
      <c r="B45" s="43"/>
      <c r="C45" s="39">
        <v>81</v>
      </c>
      <c r="D45" s="39">
        <v>4792</v>
      </c>
      <c r="E45" s="39">
        <v>4873</v>
      </c>
    </row>
    <row r="46" spans="1:7" ht="14.1" customHeight="1" x14ac:dyDescent="0.2">
      <c r="A46" s="46" t="s">
        <v>55</v>
      </c>
      <c r="B46" s="45"/>
      <c r="C46" s="45"/>
      <c r="D46" s="45"/>
      <c r="E46" s="45"/>
    </row>
    <row r="47" spans="1:7" ht="14.1" customHeight="1" x14ac:dyDescent="0.2">
      <c r="A47" s="55" t="s">
        <v>383</v>
      </c>
      <c r="B47" s="45"/>
      <c r="C47" s="45"/>
      <c r="D47" s="45"/>
      <c r="E47" s="45"/>
    </row>
    <row r="48" spans="1:7" ht="14.1" customHeight="1" x14ac:dyDescent="0.2">
      <c r="A48" s="55" t="s">
        <v>554</v>
      </c>
      <c r="B48" s="55"/>
      <c r="C48" s="55"/>
      <c r="D48" s="55"/>
      <c r="E48" s="55"/>
      <c r="F48" s="55"/>
      <c r="G48" s="55"/>
    </row>
    <row r="49" spans="1:2" s="17" customFormat="1" ht="14.25" x14ac:dyDescent="0.2">
      <c r="A49" s="32" t="str">
        <f>HYPERLINK("#'Index'!A1","Back to Index")</f>
        <v>Back to Index</v>
      </c>
      <c r="B49" s="27"/>
    </row>
  </sheetData>
  <mergeCells count="15">
    <mergeCell ref="A48:G48"/>
    <mergeCell ref="A45:B45"/>
    <mergeCell ref="A1:H1"/>
    <mergeCell ref="A2:E2"/>
    <mergeCell ref="A46:E46"/>
    <mergeCell ref="A47:E47"/>
    <mergeCell ref="A5:A7"/>
    <mergeCell ref="A9:A12"/>
    <mergeCell ref="A14:A16"/>
    <mergeCell ref="A19:A21"/>
    <mergeCell ref="A22:A25"/>
    <mergeCell ref="A26:A29"/>
    <mergeCell ref="A30:A31"/>
    <mergeCell ref="A32:A35"/>
    <mergeCell ref="A37:A44"/>
  </mergeCells>
  <pageMargins left="0.05" right="0.05" top="0.5" bottom="0.5" header="0" footer="0"/>
  <pageSetup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285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274</v>
      </c>
      <c r="B5" s="12" t="s">
        <v>40</v>
      </c>
      <c r="C5" s="7">
        <v>750</v>
      </c>
      <c r="D5" s="8">
        <v>156601.3441056</v>
      </c>
      <c r="E5" s="4">
        <v>0.11952</v>
      </c>
      <c r="F5" s="4">
        <v>8.5970000000000005E-2</v>
      </c>
      <c r="G5" s="4">
        <v>0.15307999999999999</v>
      </c>
    </row>
    <row r="6" spans="1:7" ht="14.1" customHeight="1" x14ac:dyDescent="0.2">
      <c r="A6" s="49"/>
      <c r="B6" s="12" t="s">
        <v>41</v>
      </c>
      <c r="C6" s="7">
        <v>815</v>
      </c>
      <c r="D6" s="8">
        <v>312156</v>
      </c>
      <c r="E6" s="4">
        <v>0.24254000000000001</v>
      </c>
      <c r="F6" s="4">
        <v>0.19785</v>
      </c>
      <c r="G6" s="4">
        <v>0.28722999999999999</v>
      </c>
    </row>
    <row r="7" spans="1:7" ht="14.1" customHeight="1" x14ac:dyDescent="0.2">
      <c r="A7" s="49"/>
      <c r="B7" s="12" t="s">
        <v>42</v>
      </c>
      <c r="C7" s="7">
        <v>523</v>
      </c>
      <c r="D7" s="8">
        <v>164436</v>
      </c>
      <c r="E7" s="4">
        <v>0.20960532349319999</v>
      </c>
      <c r="F7" s="4">
        <v>0.15659999999999999</v>
      </c>
      <c r="G7" s="4">
        <v>0.26261000000000001</v>
      </c>
    </row>
    <row r="8" spans="1:7" ht="14.1" customHeight="1" x14ac:dyDescent="0.2">
      <c r="A8" s="49"/>
      <c r="B8" s="12" t="s">
        <v>43</v>
      </c>
      <c r="C8" s="7">
        <v>2785</v>
      </c>
      <c r="D8" s="8">
        <v>511871</v>
      </c>
      <c r="E8" s="4">
        <v>0.1454</v>
      </c>
      <c r="F8" s="4">
        <v>0.12549383530139999</v>
      </c>
      <c r="G8" s="4">
        <v>0.16531000000000001</v>
      </c>
    </row>
    <row r="9" spans="1:7" ht="14.1" customHeight="1" x14ac:dyDescent="0.2">
      <c r="A9" s="50"/>
      <c r="B9" s="12" t="s">
        <v>96</v>
      </c>
      <c r="C9" s="7">
        <v>4873</v>
      </c>
      <c r="D9" s="8">
        <v>1145065</v>
      </c>
      <c r="E9" s="4">
        <v>0.16589999999999999</v>
      </c>
      <c r="F9" s="4">
        <v>0.14993999999999999</v>
      </c>
      <c r="G9" s="4">
        <v>0.18185000000000001</v>
      </c>
    </row>
    <row r="10" spans="1:7" ht="14.1" customHeight="1" x14ac:dyDescent="0.2">
      <c r="A10" s="48" t="s">
        <v>275</v>
      </c>
      <c r="B10" s="12" t="s">
        <v>40</v>
      </c>
      <c r="C10" s="7">
        <v>750</v>
      </c>
      <c r="D10" s="8">
        <v>105664</v>
      </c>
      <c r="E10" s="4">
        <v>8.0649999999999999E-2</v>
      </c>
      <c r="F10" s="4">
        <v>5.1339999999999997E-2</v>
      </c>
      <c r="G10" s="4">
        <v>0.10995000000000001</v>
      </c>
    </row>
    <row r="11" spans="1:7" ht="14.1" customHeight="1" x14ac:dyDescent="0.2">
      <c r="A11" s="49"/>
      <c r="B11" s="12" t="s">
        <v>41</v>
      </c>
      <c r="C11" s="7">
        <v>815</v>
      </c>
      <c r="D11" s="8">
        <v>161722</v>
      </c>
      <c r="E11" s="4">
        <v>0.12565000000000001</v>
      </c>
      <c r="F11" s="4">
        <v>8.9679999999999996E-2</v>
      </c>
      <c r="G11" s="4">
        <v>0.16163</v>
      </c>
    </row>
    <row r="12" spans="1:7" ht="14.1" customHeight="1" x14ac:dyDescent="0.2">
      <c r="A12" s="49"/>
      <c r="B12" s="12" t="s">
        <v>42</v>
      </c>
      <c r="C12" s="7">
        <v>523</v>
      </c>
      <c r="D12" s="8">
        <v>73956.701055790996</v>
      </c>
      <c r="E12" s="4">
        <v>9.4270000000000007E-2</v>
      </c>
      <c r="F12" s="4">
        <v>6.0440000000000001E-2</v>
      </c>
      <c r="G12" s="4">
        <v>0.12810917393390001</v>
      </c>
    </row>
    <row r="13" spans="1:7" ht="14.1" customHeight="1" x14ac:dyDescent="0.2">
      <c r="A13" s="49"/>
      <c r="B13" s="12" t="s">
        <v>43</v>
      </c>
      <c r="C13" s="7">
        <v>2785</v>
      </c>
      <c r="D13" s="8">
        <v>200091</v>
      </c>
      <c r="E13" s="4">
        <v>5.6840000000000002E-2</v>
      </c>
      <c r="F13" s="4">
        <v>4.3679394553699999E-2</v>
      </c>
      <c r="G13" s="4">
        <v>7.0000000000000007E-2</v>
      </c>
    </row>
    <row r="14" spans="1:7" ht="14.1" customHeight="1" x14ac:dyDescent="0.2">
      <c r="A14" s="50"/>
      <c r="B14" s="12" t="s">
        <v>96</v>
      </c>
      <c r="C14" s="7">
        <v>4873</v>
      </c>
      <c r="D14" s="8">
        <v>541434</v>
      </c>
      <c r="E14" s="4">
        <v>7.8439999999999996E-2</v>
      </c>
      <c r="F14" s="4">
        <v>6.6720000000000002E-2</v>
      </c>
      <c r="G14" s="4">
        <v>9.0166916458699994E-2</v>
      </c>
    </row>
    <row r="15" spans="1:7" ht="14.1" customHeight="1" x14ac:dyDescent="0.2">
      <c r="A15" s="48" t="s">
        <v>276</v>
      </c>
      <c r="B15" s="12" t="s">
        <v>40</v>
      </c>
      <c r="C15" s="7">
        <v>750</v>
      </c>
      <c r="D15" s="8">
        <v>41145</v>
      </c>
      <c r="E15" s="4">
        <v>3.1399999999999997E-2</v>
      </c>
      <c r="F15" s="4">
        <v>1.537E-2</v>
      </c>
      <c r="G15" s="4">
        <v>4.7440000000000003E-2</v>
      </c>
    </row>
    <row r="16" spans="1:7" ht="14.1" customHeight="1" x14ac:dyDescent="0.2">
      <c r="A16" s="49"/>
      <c r="B16" s="12" t="s">
        <v>41</v>
      </c>
      <c r="C16" s="7">
        <v>815</v>
      </c>
      <c r="D16" s="8">
        <v>115836</v>
      </c>
      <c r="E16" s="4">
        <v>0.09</v>
      </c>
      <c r="F16" s="4">
        <v>6.0159999999999998E-2</v>
      </c>
      <c r="G16" s="4">
        <v>0.11985</v>
      </c>
    </row>
    <row r="17" spans="1:7" ht="14.1" customHeight="1" x14ac:dyDescent="0.2">
      <c r="A17" s="49"/>
      <c r="B17" s="12" t="s">
        <v>42</v>
      </c>
      <c r="C17" s="7">
        <v>523</v>
      </c>
      <c r="D17" s="8">
        <v>78400</v>
      </c>
      <c r="E17" s="4">
        <v>9.9940000000000001E-2</v>
      </c>
      <c r="F17" s="4">
        <v>5.5969999999999999E-2</v>
      </c>
      <c r="G17" s="4">
        <v>0.1439</v>
      </c>
    </row>
    <row r="18" spans="1:7" ht="14.1" customHeight="1" x14ac:dyDescent="0.2">
      <c r="A18" s="49"/>
      <c r="B18" s="12" t="s">
        <v>43</v>
      </c>
      <c r="C18" s="7">
        <v>2785</v>
      </c>
      <c r="D18" s="8">
        <v>259944</v>
      </c>
      <c r="E18" s="4">
        <v>7.3840000000000003E-2</v>
      </c>
      <c r="F18" s="4">
        <v>5.8700000000000002E-2</v>
      </c>
      <c r="G18" s="4">
        <v>8.8980000000000004E-2</v>
      </c>
    </row>
    <row r="19" spans="1:7" ht="14.1" customHeight="1" x14ac:dyDescent="0.2">
      <c r="A19" s="50"/>
      <c r="B19" s="12" t="s">
        <v>96</v>
      </c>
      <c r="C19" s="7">
        <v>4873</v>
      </c>
      <c r="D19" s="8">
        <v>495325</v>
      </c>
      <c r="E19" s="4">
        <v>7.1760000000000004E-2</v>
      </c>
      <c r="F19" s="4">
        <v>6.0510000000000001E-2</v>
      </c>
      <c r="G19" s="4">
        <v>8.3019999999999997E-2</v>
      </c>
    </row>
    <row r="20" spans="1:7" ht="14.1" customHeight="1" x14ac:dyDescent="0.2">
      <c r="A20" s="48" t="s">
        <v>277</v>
      </c>
      <c r="B20" s="12" t="s">
        <v>40</v>
      </c>
      <c r="C20" s="7">
        <v>750</v>
      </c>
      <c r="D20" s="8">
        <v>7714</v>
      </c>
      <c r="E20" s="4">
        <v>5.8900000000000003E-3</v>
      </c>
      <c r="F20" s="4">
        <v>0</v>
      </c>
      <c r="G20" s="4">
        <v>1.295E-2</v>
      </c>
    </row>
    <row r="21" spans="1:7" ht="14.1" customHeight="1" x14ac:dyDescent="0.2">
      <c r="A21" s="49"/>
      <c r="B21" s="12" t="s">
        <v>41</v>
      </c>
      <c r="C21" s="7">
        <v>815</v>
      </c>
      <c r="D21" s="8">
        <v>33747.352146953002</v>
      </c>
      <c r="E21" s="4">
        <v>2.622E-2</v>
      </c>
      <c r="F21" s="4">
        <v>1.2760000000000001E-2</v>
      </c>
      <c r="G21" s="4">
        <v>3.968E-2</v>
      </c>
    </row>
    <row r="22" spans="1:7" ht="14.1" customHeight="1" x14ac:dyDescent="0.2">
      <c r="A22" s="49"/>
      <c r="B22" s="12" t="s">
        <v>42</v>
      </c>
      <c r="C22" s="7">
        <v>523</v>
      </c>
      <c r="D22" s="8">
        <v>10445</v>
      </c>
      <c r="E22" s="4">
        <v>1.3310000000000001E-2</v>
      </c>
      <c r="F22" s="4">
        <v>2.0600000000000002E-3</v>
      </c>
      <c r="G22" s="4">
        <v>2.4570000000000002E-2</v>
      </c>
    </row>
    <row r="23" spans="1:7" ht="14.1" customHeight="1" x14ac:dyDescent="0.2">
      <c r="A23" s="49"/>
      <c r="B23" s="12" t="s">
        <v>43</v>
      </c>
      <c r="C23" s="7">
        <v>2785</v>
      </c>
      <c r="D23" s="8">
        <v>48323</v>
      </c>
      <c r="E23" s="4">
        <v>1.3729999999999999E-2</v>
      </c>
      <c r="F23" s="4">
        <v>8.2100000000000003E-3</v>
      </c>
      <c r="G23" s="4">
        <v>1.925E-2</v>
      </c>
    </row>
    <row r="24" spans="1:7" ht="14.1" customHeight="1" x14ac:dyDescent="0.2">
      <c r="A24" s="50"/>
      <c r="B24" s="12" t="s">
        <v>96</v>
      </c>
      <c r="C24" s="7">
        <v>4873</v>
      </c>
      <c r="D24" s="8">
        <v>100230</v>
      </c>
      <c r="E24" s="4">
        <v>1.452E-2</v>
      </c>
      <c r="F24" s="4">
        <v>1.0319999999999999E-2</v>
      </c>
      <c r="G24" s="4">
        <v>1.873E-2</v>
      </c>
    </row>
    <row r="25" spans="1:7" ht="14.1" customHeight="1" x14ac:dyDescent="0.2">
      <c r="A25" s="48" t="s">
        <v>278</v>
      </c>
      <c r="B25" s="12" t="s">
        <v>40</v>
      </c>
      <c r="C25" s="7">
        <v>750</v>
      </c>
      <c r="D25" s="8">
        <v>70020</v>
      </c>
      <c r="E25" s="4">
        <v>5.3440000000000001E-2</v>
      </c>
      <c r="F25" s="4">
        <v>2.8309999999999998E-2</v>
      </c>
      <c r="G25" s="4">
        <v>7.8579999999999997E-2</v>
      </c>
    </row>
    <row r="26" spans="1:7" ht="14.1" customHeight="1" x14ac:dyDescent="0.2">
      <c r="A26" s="49"/>
      <c r="B26" s="12" t="s">
        <v>41</v>
      </c>
      <c r="C26" s="7">
        <v>815</v>
      </c>
      <c r="D26" s="8">
        <v>156607</v>
      </c>
      <c r="E26" s="4">
        <v>0.12168</v>
      </c>
      <c r="F26" s="4">
        <v>8.8675772250000007E-2</v>
      </c>
      <c r="G26" s="4">
        <v>0.15468000000000001</v>
      </c>
    </row>
    <row r="27" spans="1:7" ht="14.1" customHeight="1" x14ac:dyDescent="0.2">
      <c r="A27" s="49"/>
      <c r="B27" s="12" t="s">
        <v>42</v>
      </c>
      <c r="C27" s="7">
        <v>523</v>
      </c>
      <c r="D27" s="8">
        <v>65188</v>
      </c>
      <c r="E27" s="4">
        <v>8.3089999999999997E-2</v>
      </c>
      <c r="F27" s="4">
        <v>4.5830000000000003E-2</v>
      </c>
      <c r="G27" s="4">
        <v>0.12035999999999999</v>
      </c>
    </row>
    <row r="28" spans="1:7" ht="14.1" customHeight="1" x14ac:dyDescent="0.2">
      <c r="A28" s="49"/>
      <c r="B28" s="12" t="s">
        <v>43</v>
      </c>
      <c r="C28" s="7">
        <v>2785</v>
      </c>
      <c r="D28" s="8">
        <v>276148</v>
      </c>
      <c r="E28" s="4">
        <v>7.8439999999999996E-2</v>
      </c>
      <c r="F28" s="4">
        <v>6.3149999999999998E-2</v>
      </c>
      <c r="G28" s="4">
        <v>9.3731401070799997E-2</v>
      </c>
    </row>
    <row r="29" spans="1:7" ht="14.1" customHeight="1" x14ac:dyDescent="0.2">
      <c r="A29" s="50"/>
      <c r="B29" s="12" t="s">
        <v>96</v>
      </c>
      <c r="C29" s="7">
        <v>4873</v>
      </c>
      <c r="D29" s="8">
        <v>567963</v>
      </c>
      <c r="E29" s="4">
        <v>8.2290000000000002E-2</v>
      </c>
      <c r="F29" s="4">
        <v>7.0449999999999999E-2</v>
      </c>
      <c r="G29" s="4">
        <v>9.4130000000000005E-2</v>
      </c>
    </row>
    <row r="30" spans="1:7" ht="14.1" customHeight="1" x14ac:dyDescent="0.2">
      <c r="A30" s="48" t="s">
        <v>279</v>
      </c>
      <c r="B30" s="12" t="s">
        <v>40</v>
      </c>
      <c r="C30" s="7">
        <v>750</v>
      </c>
      <c r="D30" s="8">
        <v>75682</v>
      </c>
      <c r="E30" s="4">
        <v>5.7759999999999999E-2</v>
      </c>
      <c r="F30" s="4">
        <v>3.4720000000000001E-2</v>
      </c>
      <c r="G30" s="4">
        <v>8.0799999999999997E-2</v>
      </c>
    </row>
    <row r="31" spans="1:7" ht="14.1" customHeight="1" x14ac:dyDescent="0.2">
      <c r="A31" s="49"/>
      <c r="B31" s="12" t="s">
        <v>41</v>
      </c>
      <c r="C31" s="7">
        <v>815</v>
      </c>
      <c r="D31" s="8">
        <v>128427</v>
      </c>
      <c r="E31" s="4">
        <v>9.9779999999999994E-2</v>
      </c>
      <c r="F31" s="4">
        <v>6.7089999999999997E-2</v>
      </c>
      <c r="G31" s="4">
        <v>0.13247999999999999</v>
      </c>
    </row>
    <row r="32" spans="1:7" ht="14.1" customHeight="1" x14ac:dyDescent="0.2">
      <c r="A32" s="49"/>
      <c r="B32" s="12" t="s">
        <v>42</v>
      </c>
      <c r="C32" s="7">
        <v>523</v>
      </c>
      <c r="D32" s="8">
        <v>87579</v>
      </c>
      <c r="E32" s="4">
        <v>0.11164</v>
      </c>
      <c r="F32" s="4">
        <v>7.0389999999999994E-2</v>
      </c>
      <c r="G32" s="4">
        <v>0.15287999999999999</v>
      </c>
    </row>
    <row r="33" spans="1:7" ht="14.1" customHeight="1" x14ac:dyDescent="0.2">
      <c r="A33" s="49"/>
      <c r="B33" s="12" t="s">
        <v>43</v>
      </c>
      <c r="C33" s="7">
        <v>2785</v>
      </c>
      <c r="D33" s="8">
        <v>206221.78041504</v>
      </c>
      <c r="E33" s="4">
        <v>5.858E-2</v>
      </c>
      <c r="F33" s="4">
        <v>4.5229999999999999E-2</v>
      </c>
      <c r="G33" s="4">
        <v>7.1929999999999994E-2</v>
      </c>
    </row>
    <row r="34" spans="1:7" ht="14.1" customHeight="1" x14ac:dyDescent="0.2">
      <c r="A34" s="50"/>
      <c r="B34" s="12" t="s">
        <v>96</v>
      </c>
      <c r="C34" s="7">
        <v>4873</v>
      </c>
      <c r="D34" s="8">
        <v>497909</v>
      </c>
      <c r="E34" s="4">
        <v>7.2139999999999996E-2</v>
      </c>
      <c r="F34" s="4">
        <v>6.0909999999999999E-2</v>
      </c>
      <c r="G34" s="4">
        <v>8.3360000000000004E-2</v>
      </c>
    </row>
    <row r="35" spans="1:7" ht="14.1" customHeight="1" x14ac:dyDescent="0.2">
      <c r="A35" s="48" t="s">
        <v>280</v>
      </c>
      <c r="B35" s="12" t="s">
        <v>40</v>
      </c>
      <c r="C35" s="7">
        <v>750</v>
      </c>
      <c r="D35" s="8">
        <v>7559</v>
      </c>
      <c r="E35" s="4">
        <v>5.77E-3</v>
      </c>
      <c r="F35" s="4">
        <v>1.91E-3</v>
      </c>
      <c r="G35" s="4">
        <v>9.6299999999999997E-3</v>
      </c>
    </row>
    <row r="36" spans="1:7" ht="14.1" customHeight="1" x14ac:dyDescent="0.2">
      <c r="A36" s="49"/>
      <c r="B36" s="12" t="s">
        <v>41</v>
      </c>
      <c r="C36" s="7">
        <v>815</v>
      </c>
      <c r="D36" s="8">
        <v>26271.450573917999</v>
      </c>
      <c r="E36" s="4">
        <v>2.0410000000000001E-2</v>
      </c>
      <c r="F36" s="4">
        <v>5.2700000000000004E-3</v>
      </c>
      <c r="G36" s="4">
        <v>3.5549999999999998E-2</v>
      </c>
    </row>
    <row r="37" spans="1:7" ht="14.1" customHeight="1" x14ac:dyDescent="0.2">
      <c r="A37" s="49"/>
      <c r="B37" s="12" t="s">
        <v>42</v>
      </c>
      <c r="C37" s="7">
        <v>523</v>
      </c>
      <c r="D37" s="8">
        <v>10035</v>
      </c>
      <c r="E37" s="4">
        <v>1.2789999999999999E-2</v>
      </c>
      <c r="F37" s="4">
        <v>2.1700000000000001E-3</v>
      </c>
      <c r="G37" s="4">
        <v>2.342E-2</v>
      </c>
    </row>
    <row r="38" spans="1:7" ht="14.1" customHeight="1" x14ac:dyDescent="0.2">
      <c r="A38" s="49"/>
      <c r="B38" s="12" t="s">
        <v>43</v>
      </c>
      <c r="C38" s="7">
        <v>2785</v>
      </c>
      <c r="D38" s="8">
        <v>25988</v>
      </c>
      <c r="E38" s="4">
        <v>7.3800000000000003E-3</v>
      </c>
      <c r="F38" s="4">
        <v>2.99E-3</v>
      </c>
      <c r="G38" s="4">
        <v>1.1769999999999999E-2</v>
      </c>
    </row>
    <row r="39" spans="1:7" ht="14.1" customHeight="1" x14ac:dyDescent="0.2">
      <c r="A39" s="50"/>
      <c r="B39" s="12" t="s">
        <v>96</v>
      </c>
      <c r="C39" s="7">
        <v>4873</v>
      </c>
      <c r="D39" s="8">
        <v>69854</v>
      </c>
      <c r="E39" s="4">
        <v>1.0120000000000001E-2</v>
      </c>
      <c r="F39" s="4">
        <v>6.2399999999999999E-3</v>
      </c>
      <c r="G39" s="4">
        <v>1.4E-2</v>
      </c>
    </row>
    <row r="40" spans="1:7" ht="14.1" customHeight="1" x14ac:dyDescent="0.2">
      <c r="A40" s="48" t="s">
        <v>281</v>
      </c>
      <c r="B40" s="12" t="s">
        <v>40</v>
      </c>
      <c r="C40" s="7">
        <v>750</v>
      </c>
      <c r="D40" s="8">
        <v>274135</v>
      </c>
      <c r="E40" s="4">
        <v>0.20923</v>
      </c>
      <c r="F40" s="4">
        <v>0.16669999999999999</v>
      </c>
      <c r="G40" s="4">
        <v>0.25175999999999998</v>
      </c>
    </row>
    <row r="41" spans="1:7" ht="14.1" customHeight="1" x14ac:dyDescent="0.2">
      <c r="A41" s="49"/>
      <c r="B41" s="12" t="s">
        <v>41</v>
      </c>
      <c r="C41" s="7">
        <v>815</v>
      </c>
      <c r="D41" s="8">
        <v>381902</v>
      </c>
      <c r="E41" s="4">
        <v>0.29672999999999999</v>
      </c>
      <c r="F41" s="4">
        <v>0.24895</v>
      </c>
      <c r="G41" s="4">
        <v>0.34451025292760001</v>
      </c>
    </row>
    <row r="42" spans="1:7" ht="14.1" customHeight="1" x14ac:dyDescent="0.2">
      <c r="A42" s="49"/>
      <c r="B42" s="12" t="s">
        <v>42</v>
      </c>
      <c r="C42" s="7">
        <v>523</v>
      </c>
      <c r="D42" s="8">
        <v>161778.64600201001</v>
      </c>
      <c r="E42" s="4">
        <v>0.20621999999999999</v>
      </c>
      <c r="F42" s="4">
        <v>0.15493000000000001</v>
      </c>
      <c r="G42" s="4">
        <v>0.25750000000000001</v>
      </c>
    </row>
    <row r="43" spans="1:7" ht="14.1" customHeight="1" x14ac:dyDescent="0.2">
      <c r="A43" s="49"/>
      <c r="B43" s="12" t="s">
        <v>43</v>
      </c>
      <c r="C43" s="7">
        <v>2785</v>
      </c>
      <c r="D43" s="8">
        <v>282108</v>
      </c>
      <c r="E43" s="4">
        <v>8.0140000000000003E-2</v>
      </c>
      <c r="F43" s="4">
        <v>6.4140000000000003E-2</v>
      </c>
      <c r="G43" s="4">
        <v>9.6129999999999993E-2</v>
      </c>
    </row>
    <row r="44" spans="1:7" ht="14.1" customHeight="1" x14ac:dyDescent="0.2">
      <c r="A44" s="50"/>
      <c r="B44" s="12" t="s">
        <v>96</v>
      </c>
      <c r="C44" s="7">
        <v>4873</v>
      </c>
      <c r="D44" s="8">
        <v>1099924</v>
      </c>
      <c r="E44" s="4">
        <v>0.15936</v>
      </c>
      <c r="F44" s="4">
        <v>0.14330000000000001</v>
      </c>
      <c r="G44" s="4">
        <v>0.17541999999999999</v>
      </c>
    </row>
    <row r="46" spans="1:7" ht="14.1" customHeight="1" x14ac:dyDescent="0.2">
      <c r="A46" s="46" t="s">
        <v>55</v>
      </c>
      <c r="B46" s="45"/>
      <c r="C46" s="45"/>
      <c r="D46" s="45"/>
      <c r="E46" s="45"/>
      <c r="F46" s="45"/>
      <c r="G46" s="45"/>
    </row>
    <row r="47" spans="1:7" ht="14.1" customHeight="1" x14ac:dyDescent="0.2">
      <c r="A47" s="46" t="s">
        <v>106</v>
      </c>
      <c r="B47" s="45"/>
      <c r="C47" s="45"/>
      <c r="D47" s="45"/>
      <c r="E47" s="45"/>
      <c r="F47" s="45"/>
      <c r="G47" s="45"/>
    </row>
    <row r="48" spans="1:7" ht="14.1" customHeight="1" x14ac:dyDescent="0.2">
      <c r="A48" s="46" t="s">
        <v>107</v>
      </c>
      <c r="B48" s="45"/>
      <c r="C48" s="45"/>
      <c r="D48" s="45"/>
      <c r="E48" s="45"/>
      <c r="F48" s="45"/>
      <c r="G48" s="45"/>
    </row>
    <row r="49" spans="1:7" ht="14.1" customHeight="1" x14ac:dyDescent="0.2">
      <c r="A49" s="46" t="s">
        <v>559</v>
      </c>
      <c r="B49" s="45"/>
      <c r="C49" s="45"/>
      <c r="D49" s="45"/>
      <c r="E49" s="45"/>
      <c r="F49" s="45"/>
      <c r="G49" s="45"/>
    </row>
    <row r="50" spans="1:7" s="17" customFormat="1" ht="14.25" x14ac:dyDescent="0.2">
      <c r="A50" s="32" t="str">
        <f>HYPERLINK("#'Index'!A1","Back to Index")</f>
        <v>Back to Index</v>
      </c>
      <c r="B50" s="27"/>
    </row>
    <row r="69" spans="1:1" ht="12" customHeight="1" x14ac:dyDescent="0.2">
      <c r="A69" t="s">
        <v>559</v>
      </c>
    </row>
  </sheetData>
  <mergeCells count="14">
    <mergeCell ref="A49:G49"/>
    <mergeCell ref="A1:G1"/>
    <mergeCell ref="A2:G2"/>
    <mergeCell ref="A46:G46"/>
    <mergeCell ref="A47:G47"/>
    <mergeCell ref="A48:G48"/>
    <mergeCell ref="A5:A9"/>
    <mergeCell ref="A10:A14"/>
    <mergeCell ref="A15:A19"/>
    <mergeCell ref="A20:A24"/>
    <mergeCell ref="A25:A29"/>
    <mergeCell ref="A30:A34"/>
    <mergeCell ref="A35:A39"/>
    <mergeCell ref="A40:A44"/>
  </mergeCells>
  <pageMargins left="0.05" right="0.05" top="0.5" bottom="0.5" header="0" footer="0"/>
  <pageSetup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zoomScaleNormal="100" workbookViewId="0">
      <pane ySplit="4" topLeftCell="A47" activePane="bottomLeft" state="frozen"/>
      <selection sqref="A1:L1"/>
      <selection pane="bottomLeft" sqref="A1:G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286</v>
      </c>
      <c r="B1" s="45"/>
      <c r="C1" s="45"/>
      <c r="D1" s="45"/>
      <c r="E1" s="45"/>
      <c r="F1" s="45"/>
      <c r="G1" s="45"/>
    </row>
    <row r="2" spans="1:7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274</v>
      </c>
      <c r="B5" s="9" t="s">
        <v>47</v>
      </c>
      <c r="C5" s="7">
        <v>659</v>
      </c>
      <c r="D5" s="8">
        <v>140657</v>
      </c>
      <c r="E5" s="4">
        <v>0.16777</v>
      </c>
      <c r="F5" s="4">
        <v>0.12376</v>
      </c>
      <c r="G5" s="4">
        <v>0.21178</v>
      </c>
    </row>
    <row r="6" spans="1:7" ht="14.1" customHeight="1" x14ac:dyDescent="0.2">
      <c r="A6" s="49"/>
      <c r="B6" s="9" t="s">
        <v>48</v>
      </c>
      <c r="C6" s="7">
        <v>553</v>
      </c>
      <c r="D6" s="8">
        <v>138258.43371017001</v>
      </c>
      <c r="E6" s="4">
        <v>0.17679</v>
      </c>
      <c r="F6" s="4">
        <v>0.13002</v>
      </c>
      <c r="G6" s="4">
        <v>0.22355358986820001</v>
      </c>
    </row>
    <row r="7" spans="1:7" ht="14.1" customHeight="1" x14ac:dyDescent="0.2">
      <c r="A7" s="49"/>
      <c r="B7" s="9" t="s">
        <v>49</v>
      </c>
      <c r="C7" s="7">
        <v>941</v>
      </c>
      <c r="D7" s="8">
        <v>287146</v>
      </c>
      <c r="E7" s="4">
        <v>0.19492040907069999</v>
      </c>
      <c r="F7" s="4">
        <v>0.15433762680429999</v>
      </c>
      <c r="G7" s="4">
        <v>0.23550319133709999</v>
      </c>
    </row>
    <row r="8" spans="1:7" ht="14.1" customHeight="1" x14ac:dyDescent="0.2">
      <c r="A8" s="49"/>
      <c r="B8" s="9" t="s">
        <v>50</v>
      </c>
      <c r="C8" s="7">
        <v>510</v>
      </c>
      <c r="D8" s="8">
        <v>115462</v>
      </c>
      <c r="E8" s="4">
        <v>0.16714521986350001</v>
      </c>
      <c r="F8" s="4">
        <v>0.12402000000000001</v>
      </c>
      <c r="G8" s="4">
        <v>0.21027000000000001</v>
      </c>
    </row>
    <row r="9" spans="1:7" ht="14.1" customHeight="1" x14ac:dyDescent="0.2">
      <c r="A9" s="49"/>
      <c r="B9" s="9" t="s">
        <v>51</v>
      </c>
      <c r="C9" s="7">
        <v>950</v>
      </c>
      <c r="D9" s="8">
        <v>160350</v>
      </c>
      <c r="E9" s="4">
        <v>9.7210000000000005E-2</v>
      </c>
      <c r="F9" s="4">
        <v>6.9750000000000006E-2</v>
      </c>
      <c r="G9" s="4">
        <v>0.12467</v>
      </c>
    </row>
    <row r="10" spans="1:7" ht="14.1" customHeight="1" x14ac:dyDescent="0.2">
      <c r="A10" s="49"/>
      <c r="B10" s="9" t="s">
        <v>52</v>
      </c>
      <c r="C10" s="7">
        <v>673</v>
      </c>
      <c r="D10" s="8">
        <v>164894</v>
      </c>
      <c r="E10" s="4">
        <v>0.19137999999999999</v>
      </c>
      <c r="F10" s="4">
        <v>0.14693999999999999</v>
      </c>
      <c r="G10" s="4">
        <v>0.23580999999999999</v>
      </c>
    </row>
    <row r="11" spans="1:7" ht="14.1" customHeight="1" x14ac:dyDescent="0.2">
      <c r="A11" s="49"/>
      <c r="B11" s="9" t="s">
        <v>53</v>
      </c>
      <c r="C11" s="7">
        <v>257</v>
      </c>
      <c r="D11" s="8">
        <v>91182</v>
      </c>
      <c r="E11" s="4">
        <v>0.25889000000000001</v>
      </c>
      <c r="F11" s="4">
        <v>0.17271</v>
      </c>
      <c r="G11" s="4">
        <v>0.34506999999999999</v>
      </c>
    </row>
    <row r="12" spans="1:7" ht="14.1" customHeight="1" x14ac:dyDescent="0.2">
      <c r="A12" s="49"/>
      <c r="B12" s="9" t="s">
        <v>54</v>
      </c>
      <c r="C12" s="7">
        <v>330</v>
      </c>
      <c r="D12" s="8">
        <v>47115</v>
      </c>
      <c r="E12" s="4">
        <v>0.1852</v>
      </c>
      <c r="F12" s="4">
        <v>0.12379</v>
      </c>
      <c r="G12" s="4">
        <v>0.24661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1145065</v>
      </c>
      <c r="E13" s="4">
        <v>0.16589999999999999</v>
      </c>
      <c r="F13" s="4">
        <v>0.14993999999999999</v>
      </c>
      <c r="G13" s="4">
        <v>0.18185000000000001</v>
      </c>
    </row>
    <row r="14" spans="1:7" ht="14.1" customHeight="1" x14ac:dyDescent="0.2">
      <c r="A14" s="48" t="s">
        <v>275</v>
      </c>
      <c r="B14" s="9" t="s">
        <v>47</v>
      </c>
      <c r="C14" s="7">
        <v>659</v>
      </c>
      <c r="D14" s="8">
        <v>73418</v>
      </c>
      <c r="E14" s="4">
        <v>8.7569999999999995E-2</v>
      </c>
      <c r="F14" s="4">
        <v>5.5039999999999999E-2</v>
      </c>
      <c r="G14" s="4">
        <v>0.1201</v>
      </c>
    </row>
    <row r="15" spans="1:7" ht="14.1" customHeight="1" x14ac:dyDescent="0.2">
      <c r="A15" s="49"/>
      <c r="B15" s="9" t="s">
        <v>48</v>
      </c>
      <c r="C15" s="7">
        <v>553</v>
      </c>
      <c r="D15" s="8">
        <v>64515</v>
      </c>
      <c r="E15" s="4">
        <v>8.2489999999999994E-2</v>
      </c>
      <c r="F15" s="4">
        <v>5.0209999999999998E-2</v>
      </c>
      <c r="G15" s="4">
        <v>0.11477999999999999</v>
      </c>
    </row>
    <row r="16" spans="1:7" ht="14.1" customHeight="1" x14ac:dyDescent="0.2">
      <c r="A16" s="49"/>
      <c r="B16" s="9" t="s">
        <v>49</v>
      </c>
      <c r="C16" s="7">
        <v>941</v>
      </c>
      <c r="D16" s="8">
        <v>148455</v>
      </c>
      <c r="E16" s="4">
        <v>0.10077</v>
      </c>
      <c r="F16" s="4">
        <v>6.787E-2</v>
      </c>
      <c r="G16" s="4">
        <v>0.13368212524510001</v>
      </c>
    </row>
    <row r="17" spans="1:7" ht="14.1" customHeight="1" x14ac:dyDescent="0.2">
      <c r="A17" s="49"/>
      <c r="B17" s="9" t="s">
        <v>50</v>
      </c>
      <c r="C17" s="7">
        <v>510</v>
      </c>
      <c r="D17" s="8">
        <v>40110</v>
      </c>
      <c r="E17" s="4">
        <v>5.8063588904999998E-2</v>
      </c>
      <c r="F17" s="4">
        <v>3.1719999999999998E-2</v>
      </c>
      <c r="G17" s="4">
        <v>8.4409999999999999E-2</v>
      </c>
    </row>
    <row r="18" spans="1:7" ht="14.1" customHeight="1" x14ac:dyDescent="0.2">
      <c r="A18" s="49"/>
      <c r="B18" s="9" t="s">
        <v>51</v>
      </c>
      <c r="C18" s="7">
        <v>950</v>
      </c>
      <c r="D18" s="8">
        <v>67584</v>
      </c>
      <c r="E18" s="4">
        <v>4.0969999999999999E-2</v>
      </c>
      <c r="F18" s="4">
        <v>2.6120000000000001E-2</v>
      </c>
      <c r="G18" s="4">
        <v>5.5820000000000002E-2</v>
      </c>
    </row>
    <row r="19" spans="1:7" ht="14.1" customHeight="1" x14ac:dyDescent="0.2">
      <c r="A19" s="49"/>
      <c r="B19" s="9" t="s">
        <v>52</v>
      </c>
      <c r="C19" s="7">
        <v>673</v>
      </c>
      <c r="D19" s="8">
        <v>82749</v>
      </c>
      <c r="E19" s="4">
        <v>9.6038861519100002E-2</v>
      </c>
      <c r="F19" s="4">
        <v>5.9310000000000002E-2</v>
      </c>
      <c r="G19" s="4">
        <v>0.13277</v>
      </c>
    </row>
    <row r="20" spans="1:7" ht="14.1" customHeight="1" x14ac:dyDescent="0.2">
      <c r="A20" s="49"/>
      <c r="B20" s="9" t="s">
        <v>53</v>
      </c>
      <c r="C20" s="7">
        <v>257</v>
      </c>
      <c r="D20" s="8">
        <v>44632</v>
      </c>
      <c r="E20" s="4">
        <v>0.12672</v>
      </c>
      <c r="F20" s="4">
        <v>5.7439999999999998E-2</v>
      </c>
      <c r="G20" s="4">
        <v>0.19600000000000001</v>
      </c>
    </row>
    <row r="21" spans="1:7" ht="14.1" customHeight="1" x14ac:dyDescent="0.2">
      <c r="A21" s="49"/>
      <c r="B21" s="9" t="s">
        <v>54</v>
      </c>
      <c r="C21" s="7">
        <v>330</v>
      </c>
      <c r="D21" s="8">
        <v>19970</v>
      </c>
      <c r="E21" s="4">
        <v>7.85E-2</v>
      </c>
      <c r="F21" s="4">
        <v>3.2599999999999997E-2</v>
      </c>
      <c r="G21" s="4">
        <v>0.1244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541434</v>
      </c>
      <c r="E22" s="4">
        <v>7.8439999999999996E-2</v>
      </c>
      <c r="F22" s="4">
        <v>6.6720000000000002E-2</v>
      </c>
      <c r="G22" s="4">
        <v>9.0166916458699994E-2</v>
      </c>
    </row>
    <row r="23" spans="1:7" ht="14.1" customHeight="1" x14ac:dyDescent="0.2">
      <c r="A23" s="48" t="s">
        <v>276</v>
      </c>
      <c r="B23" s="9" t="s">
        <v>47</v>
      </c>
      <c r="C23" s="7">
        <v>659</v>
      </c>
      <c r="D23" s="8">
        <v>44267</v>
      </c>
      <c r="E23" s="4">
        <v>5.2801086827799999E-2</v>
      </c>
      <c r="F23" s="4">
        <v>2.375E-2</v>
      </c>
      <c r="G23" s="4">
        <v>8.1850000000000006E-2</v>
      </c>
    </row>
    <row r="24" spans="1:7" ht="14.1" customHeight="1" x14ac:dyDescent="0.2">
      <c r="A24" s="49"/>
      <c r="B24" s="9" t="s">
        <v>48</v>
      </c>
      <c r="C24" s="7">
        <v>553</v>
      </c>
      <c r="D24" s="8">
        <v>61697</v>
      </c>
      <c r="E24" s="4">
        <v>7.8890000000000002E-2</v>
      </c>
      <c r="F24" s="4">
        <v>4.3770000000000003E-2</v>
      </c>
      <c r="G24" s="4">
        <v>0.11401</v>
      </c>
    </row>
    <row r="25" spans="1:7" ht="14.1" customHeight="1" x14ac:dyDescent="0.2">
      <c r="A25" s="49"/>
      <c r="B25" s="9" t="s">
        <v>49</v>
      </c>
      <c r="C25" s="7">
        <v>941</v>
      </c>
      <c r="D25" s="8">
        <v>117492</v>
      </c>
      <c r="E25" s="4">
        <v>7.9759999999999998E-2</v>
      </c>
      <c r="F25" s="4">
        <v>5.2749999999999998E-2</v>
      </c>
      <c r="G25" s="4">
        <v>0.10675999999999999</v>
      </c>
    </row>
    <row r="26" spans="1:7" ht="14.1" customHeight="1" x14ac:dyDescent="0.2">
      <c r="A26" s="49"/>
      <c r="B26" s="9" t="s">
        <v>50</v>
      </c>
      <c r="C26" s="7">
        <v>510</v>
      </c>
      <c r="D26" s="8">
        <v>65108</v>
      </c>
      <c r="E26" s="4">
        <v>9.425E-2</v>
      </c>
      <c r="F26" s="4">
        <v>6.2269999999999999E-2</v>
      </c>
      <c r="G26" s="4">
        <v>0.12623999999999999</v>
      </c>
    </row>
    <row r="27" spans="1:7" ht="14.1" customHeight="1" x14ac:dyDescent="0.2">
      <c r="A27" s="49"/>
      <c r="B27" s="9" t="s">
        <v>51</v>
      </c>
      <c r="C27" s="7">
        <v>950</v>
      </c>
      <c r="D27" s="8">
        <v>78069</v>
      </c>
      <c r="E27" s="4">
        <v>4.7327479158700003E-2</v>
      </c>
      <c r="F27" s="4">
        <v>2.4222007063000001E-2</v>
      </c>
      <c r="G27" s="4">
        <v>7.0432951254399995E-2</v>
      </c>
    </row>
    <row r="28" spans="1:7" ht="14.1" customHeight="1" x14ac:dyDescent="0.2">
      <c r="A28" s="49"/>
      <c r="B28" s="9" t="s">
        <v>52</v>
      </c>
      <c r="C28" s="7">
        <v>673</v>
      </c>
      <c r="D28" s="8">
        <v>64438</v>
      </c>
      <c r="E28" s="4">
        <v>7.4789999999999995E-2</v>
      </c>
      <c r="F28" s="4">
        <v>4.8189999999999997E-2</v>
      </c>
      <c r="G28" s="4">
        <v>0.10138999999999999</v>
      </c>
    </row>
    <row r="29" spans="1:7" ht="14.1" customHeight="1" x14ac:dyDescent="0.2">
      <c r="A29" s="49"/>
      <c r="B29" s="9" t="s">
        <v>53</v>
      </c>
      <c r="C29" s="7">
        <v>257</v>
      </c>
      <c r="D29" s="8">
        <v>40414</v>
      </c>
      <c r="E29" s="4">
        <v>0.11475</v>
      </c>
      <c r="F29" s="4">
        <v>5.0799999999999998E-2</v>
      </c>
      <c r="G29" s="4">
        <v>0.1787</v>
      </c>
    </row>
    <row r="30" spans="1:7" ht="14.1" customHeight="1" x14ac:dyDescent="0.2">
      <c r="A30" s="49"/>
      <c r="B30" s="9" t="s">
        <v>54</v>
      </c>
      <c r="C30" s="7">
        <v>330</v>
      </c>
      <c r="D30" s="8">
        <v>23839</v>
      </c>
      <c r="E30" s="4">
        <v>9.3710000000000002E-2</v>
      </c>
      <c r="F30" s="4">
        <v>5.0459999999999998E-2</v>
      </c>
      <c r="G30" s="4">
        <v>0.13694999999999999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495325</v>
      </c>
      <c r="E31" s="4">
        <v>7.1760000000000004E-2</v>
      </c>
      <c r="F31" s="4">
        <v>6.0510000000000001E-2</v>
      </c>
      <c r="G31" s="4">
        <v>8.3019999999999997E-2</v>
      </c>
    </row>
    <row r="32" spans="1:7" ht="14.1" customHeight="1" x14ac:dyDescent="0.2">
      <c r="A32" s="48" t="s">
        <v>277</v>
      </c>
      <c r="B32" s="9" t="s">
        <v>47</v>
      </c>
      <c r="C32" s="7">
        <v>659</v>
      </c>
      <c r="D32" s="8">
        <v>22972</v>
      </c>
      <c r="E32" s="4">
        <v>2.7400000000000001E-2</v>
      </c>
      <c r="F32" s="4">
        <v>1.0410000000000001E-2</v>
      </c>
      <c r="G32" s="4">
        <v>4.4389999999999999E-2</v>
      </c>
    </row>
    <row r="33" spans="1:7" ht="14.1" customHeight="1" x14ac:dyDescent="0.2">
      <c r="A33" s="49"/>
      <c r="B33" s="9" t="s">
        <v>48</v>
      </c>
      <c r="C33" s="7">
        <v>553</v>
      </c>
      <c r="D33" s="8">
        <v>12046</v>
      </c>
      <c r="E33" s="4">
        <v>1.54E-2</v>
      </c>
      <c r="F33" s="4">
        <v>1.65E-3</v>
      </c>
      <c r="G33" s="4">
        <v>2.9159999999999998E-2</v>
      </c>
    </row>
    <row r="34" spans="1:7" ht="14.1" customHeight="1" x14ac:dyDescent="0.2">
      <c r="A34" s="49"/>
      <c r="B34" s="9" t="s">
        <v>49</v>
      </c>
      <c r="C34" s="7">
        <v>941</v>
      </c>
      <c r="D34" s="8">
        <v>18447</v>
      </c>
      <c r="E34" s="4">
        <v>1.252E-2</v>
      </c>
      <c r="F34" s="4">
        <v>4.4999999999999997E-3</v>
      </c>
      <c r="G34" s="4">
        <v>2.0539999999999999E-2</v>
      </c>
    </row>
    <row r="35" spans="1:7" ht="14.1" customHeight="1" x14ac:dyDescent="0.2">
      <c r="A35" s="49"/>
      <c r="B35" s="9" t="s">
        <v>50</v>
      </c>
      <c r="C35" s="7">
        <v>510</v>
      </c>
      <c r="D35" s="8">
        <v>9483</v>
      </c>
      <c r="E35" s="4">
        <v>1.37284115444E-2</v>
      </c>
      <c r="F35" s="4">
        <v>0</v>
      </c>
      <c r="G35" s="4">
        <v>2.98399189434E-2</v>
      </c>
    </row>
    <row r="36" spans="1:7" ht="14.1" customHeight="1" x14ac:dyDescent="0.2">
      <c r="A36" s="49"/>
      <c r="B36" s="9" t="s">
        <v>51</v>
      </c>
      <c r="C36" s="7">
        <v>950</v>
      </c>
      <c r="D36" s="8">
        <v>13846</v>
      </c>
      <c r="E36" s="4">
        <v>8.3899999999999999E-3</v>
      </c>
      <c r="F36" s="4">
        <v>2.2399999999999998E-3</v>
      </c>
      <c r="G36" s="4">
        <v>1.45474642591E-2</v>
      </c>
    </row>
    <row r="37" spans="1:7" ht="14.1" customHeight="1" x14ac:dyDescent="0.2">
      <c r="A37" s="49"/>
      <c r="B37" s="9" t="s">
        <v>52</v>
      </c>
      <c r="C37" s="7">
        <v>673</v>
      </c>
      <c r="D37" s="8">
        <v>13995</v>
      </c>
      <c r="E37" s="4">
        <v>1.6242104384199998E-2</v>
      </c>
      <c r="F37" s="4">
        <v>5.45E-3</v>
      </c>
      <c r="G37" s="4">
        <v>2.7040000000000002E-2</v>
      </c>
    </row>
    <row r="38" spans="1:7" ht="14.1" customHeight="1" x14ac:dyDescent="0.2">
      <c r="A38" s="49"/>
      <c r="B38" s="9" t="s">
        <v>53</v>
      </c>
      <c r="C38" s="7">
        <v>257</v>
      </c>
      <c r="D38" s="8">
        <v>6136</v>
      </c>
      <c r="E38" s="4">
        <v>1.7420000000000001E-2</v>
      </c>
      <c r="F38" s="4">
        <v>0</v>
      </c>
      <c r="G38" s="4">
        <v>3.7179999999999998E-2</v>
      </c>
    </row>
    <row r="39" spans="1:7" ht="14.1" customHeight="1" x14ac:dyDescent="0.2">
      <c r="A39" s="49"/>
      <c r="B39" s="9" t="s">
        <v>54</v>
      </c>
      <c r="C39" s="7">
        <v>330</v>
      </c>
      <c r="D39" s="8">
        <v>3305.7064110977999</v>
      </c>
      <c r="E39" s="4">
        <v>1.299E-2</v>
      </c>
      <c r="F39" s="4">
        <v>0</v>
      </c>
      <c r="G39" s="4">
        <v>3.058E-2</v>
      </c>
    </row>
    <row r="40" spans="1:7" ht="14.1" customHeight="1" x14ac:dyDescent="0.2">
      <c r="A40" s="50"/>
      <c r="B40" s="9" t="s">
        <v>96</v>
      </c>
      <c r="C40" s="7">
        <v>4873</v>
      </c>
      <c r="D40" s="8">
        <v>100230</v>
      </c>
      <c r="E40" s="4">
        <v>1.452E-2</v>
      </c>
      <c r="F40" s="4">
        <v>1.0319999999999999E-2</v>
      </c>
      <c r="G40" s="4">
        <v>1.873E-2</v>
      </c>
    </row>
    <row r="41" spans="1:7" ht="14.1" customHeight="1" x14ac:dyDescent="0.2">
      <c r="A41" s="48" t="s">
        <v>278</v>
      </c>
      <c r="B41" s="9" t="s">
        <v>47</v>
      </c>
      <c r="C41" s="7">
        <v>659</v>
      </c>
      <c r="D41" s="8">
        <v>73092</v>
      </c>
      <c r="E41" s="4">
        <v>8.7179999999999994E-2</v>
      </c>
      <c r="F41" s="4">
        <v>5.4140000000000001E-2</v>
      </c>
      <c r="G41" s="4">
        <v>0.12021999999999999</v>
      </c>
    </row>
    <row r="42" spans="1:7" ht="14.1" customHeight="1" x14ac:dyDescent="0.2">
      <c r="A42" s="49"/>
      <c r="B42" s="9" t="s">
        <v>48</v>
      </c>
      <c r="C42" s="7">
        <v>553</v>
      </c>
      <c r="D42" s="8">
        <v>66811</v>
      </c>
      <c r="E42" s="4">
        <v>8.5430000000000006E-2</v>
      </c>
      <c r="F42" s="4">
        <v>5.2679999999999998E-2</v>
      </c>
      <c r="G42" s="4">
        <v>0.11817999999999999</v>
      </c>
    </row>
    <row r="43" spans="1:7" ht="14.1" customHeight="1" x14ac:dyDescent="0.2">
      <c r="A43" s="49"/>
      <c r="B43" s="9" t="s">
        <v>49</v>
      </c>
      <c r="C43" s="7">
        <v>941</v>
      </c>
      <c r="D43" s="8">
        <v>154594</v>
      </c>
      <c r="E43" s="4">
        <v>0.10494000000000001</v>
      </c>
      <c r="F43" s="4">
        <v>7.1840000000000001E-2</v>
      </c>
      <c r="G43" s="4">
        <v>0.13804</v>
      </c>
    </row>
    <row r="44" spans="1:7" ht="14.1" customHeight="1" x14ac:dyDescent="0.2">
      <c r="A44" s="49"/>
      <c r="B44" s="9" t="s">
        <v>50</v>
      </c>
      <c r="C44" s="7">
        <v>510</v>
      </c>
      <c r="D44" s="8">
        <v>51512</v>
      </c>
      <c r="E44" s="4">
        <v>7.4569999999999997E-2</v>
      </c>
      <c r="F44" s="4">
        <v>4.6379999999999998E-2</v>
      </c>
      <c r="G44" s="4">
        <v>0.10276</v>
      </c>
    </row>
    <row r="45" spans="1:7" ht="14.1" customHeight="1" x14ac:dyDescent="0.2">
      <c r="A45" s="49"/>
      <c r="B45" s="9" t="s">
        <v>51</v>
      </c>
      <c r="C45" s="7">
        <v>950</v>
      </c>
      <c r="D45" s="8">
        <v>93616</v>
      </c>
      <c r="E45" s="4">
        <v>5.6750000000000002E-2</v>
      </c>
      <c r="F45" s="4">
        <v>3.5150000000000001E-2</v>
      </c>
      <c r="G45" s="4">
        <v>7.8359999999999999E-2</v>
      </c>
    </row>
    <row r="46" spans="1:7" ht="14.1" customHeight="1" x14ac:dyDescent="0.2">
      <c r="A46" s="49"/>
      <c r="B46" s="9" t="s">
        <v>52</v>
      </c>
      <c r="C46" s="7">
        <v>673</v>
      </c>
      <c r="D46" s="8">
        <v>78959</v>
      </c>
      <c r="E46" s="4">
        <v>9.1639769905299998E-2</v>
      </c>
      <c r="F46" s="4">
        <v>5.8430000000000003E-2</v>
      </c>
      <c r="G46" s="4">
        <v>0.12485</v>
      </c>
    </row>
    <row r="47" spans="1:7" ht="14.1" customHeight="1" x14ac:dyDescent="0.2">
      <c r="A47" s="49"/>
      <c r="B47" s="9" t="s">
        <v>53</v>
      </c>
      <c r="C47" s="7">
        <v>257</v>
      </c>
      <c r="D47" s="8">
        <v>22682</v>
      </c>
      <c r="E47" s="4">
        <v>6.4399999999999999E-2</v>
      </c>
      <c r="F47" s="4">
        <v>2.9049999999999999E-2</v>
      </c>
      <c r="G47" s="4">
        <v>9.9760000000000001E-2</v>
      </c>
    </row>
    <row r="48" spans="1:7" ht="14.1" customHeight="1" x14ac:dyDescent="0.2">
      <c r="A48" s="49"/>
      <c r="B48" s="9" t="s">
        <v>54</v>
      </c>
      <c r="C48" s="7">
        <v>330</v>
      </c>
      <c r="D48" s="8">
        <v>26697.180125855</v>
      </c>
      <c r="E48" s="4">
        <v>0.1049418489749</v>
      </c>
      <c r="F48" s="4">
        <v>5.1613692934199998E-2</v>
      </c>
      <c r="G48" s="4">
        <v>0.15827000501560001</v>
      </c>
    </row>
    <row r="49" spans="1:7" ht="14.1" customHeight="1" x14ac:dyDescent="0.2">
      <c r="A49" s="50"/>
      <c r="B49" s="9" t="s">
        <v>96</v>
      </c>
      <c r="C49" s="7">
        <v>4873</v>
      </c>
      <c r="D49" s="8">
        <v>567963</v>
      </c>
      <c r="E49" s="4">
        <v>8.2290000000000002E-2</v>
      </c>
      <c r="F49" s="4">
        <v>7.0449999999999999E-2</v>
      </c>
      <c r="G49" s="4">
        <v>9.4130000000000005E-2</v>
      </c>
    </row>
    <row r="50" spans="1:7" ht="14.1" customHeight="1" x14ac:dyDescent="0.2">
      <c r="A50" s="48" t="s">
        <v>279</v>
      </c>
      <c r="B50" s="9" t="s">
        <v>47</v>
      </c>
      <c r="C50" s="7">
        <v>659</v>
      </c>
      <c r="D50" s="8">
        <v>57421</v>
      </c>
      <c r="E50" s="4">
        <v>6.8489999999999995E-2</v>
      </c>
      <c r="F50" s="4">
        <v>3.721E-2</v>
      </c>
      <c r="G50" s="4">
        <v>9.9769999999999998E-2</v>
      </c>
    </row>
    <row r="51" spans="1:7" ht="14.1" customHeight="1" x14ac:dyDescent="0.2">
      <c r="A51" s="49"/>
      <c r="B51" s="9" t="s">
        <v>48</v>
      </c>
      <c r="C51" s="7">
        <v>553</v>
      </c>
      <c r="D51" s="8">
        <v>62292</v>
      </c>
      <c r="E51" s="4">
        <v>7.96513287234E-2</v>
      </c>
      <c r="F51" s="4">
        <v>4.36E-2</v>
      </c>
      <c r="G51" s="4">
        <v>0.1157</v>
      </c>
    </row>
    <row r="52" spans="1:7" ht="14.1" customHeight="1" x14ac:dyDescent="0.2">
      <c r="A52" s="49"/>
      <c r="B52" s="9" t="s">
        <v>49</v>
      </c>
      <c r="C52" s="7">
        <v>941</v>
      </c>
      <c r="D52" s="8">
        <v>124368</v>
      </c>
      <c r="E52" s="4">
        <v>8.4419999999999995E-2</v>
      </c>
      <c r="F52" s="4">
        <v>5.706E-2</v>
      </c>
      <c r="G52" s="4">
        <v>0.11179</v>
      </c>
    </row>
    <row r="53" spans="1:7" ht="14.1" customHeight="1" x14ac:dyDescent="0.2">
      <c r="A53" s="49"/>
      <c r="B53" s="9" t="s">
        <v>50</v>
      </c>
      <c r="C53" s="7">
        <v>510</v>
      </c>
      <c r="D53" s="8">
        <v>45627</v>
      </c>
      <c r="E53" s="4">
        <v>6.6049999999999998E-2</v>
      </c>
      <c r="F53" s="4">
        <v>3.8850000000000003E-2</v>
      </c>
      <c r="G53" s="4">
        <v>9.3256719365400004E-2</v>
      </c>
    </row>
    <row r="54" spans="1:7" ht="14.1" customHeight="1" x14ac:dyDescent="0.2">
      <c r="A54" s="49"/>
      <c r="B54" s="9" t="s">
        <v>51</v>
      </c>
      <c r="C54" s="7">
        <v>950</v>
      </c>
      <c r="D54" s="8">
        <v>59820</v>
      </c>
      <c r="E54" s="4">
        <v>3.6260000000000001E-2</v>
      </c>
      <c r="F54" s="4">
        <v>1.8859999999999998E-2</v>
      </c>
      <c r="G54" s="4">
        <v>5.3670000000000002E-2</v>
      </c>
    </row>
    <row r="55" spans="1:7" ht="14.1" customHeight="1" x14ac:dyDescent="0.2">
      <c r="A55" s="49"/>
      <c r="B55" s="9" t="s">
        <v>52</v>
      </c>
      <c r="C55" s="7">
        <v>673</v>
      </c>
      <c r="D55" s="8">
        <v>69682</v>
      </c>
      <c r="E55" s="4">
        <v>8.0869999999999997E-2</v>
      </c>
      <c r="F55" s="4">
        <v>5.0099999999999999E-2</v>
      </c>
      <c r="G55" s="4">
        <v>0.11165</v>
      </c>
    </row>
    <row r="56" spans="1:7" ht="14.1" customHeight="1" x14ac:dyDescent="0.2">
      <c r="A56" s="49"/>
      <c r="B56" s="9" t="s">
        <v>53</v>
      </c>
      <c r="C56" s="7">
        <v>257</v>
      </c>
      <c r="D56" s="8">
        <v>60585</v>
      </c>
      <c r="E56" s="4">
        <v>0.17202000000000001</v>
      </c>
      <c r="F56" s="4">
        <v>9.2525491833699999E-2</v>
      </c>
      <c r="G56" s="4">
        <v>0.25151000000000001</v>
      </c>
    </row>
    <row r="57" spans="1:7" ht="14.1" customHeight="1" x14ac:dyDescent="0.2">
      <c r="A57" s="49"/>
      <c r="B57" s="9" t="s">
        <v>54</v>
      </c>
      <c r="C57" s="7">
        <v>330</v>
      </c>
      <c r="D57" s="8">
        <v>18114</v>
      </c>
      <c r="E57" s="4">
        <v>7.1199999999999999E-2</v>
      </c>
      <c r="F57" s="4">
        <v>3.5729999999999998E-2</v>
      </c>
      <c r="G57" s="4">
        <v>0.10667</v>
      </c>
    </row>
    <row r="58" spans="1:7" ht="14.1" customHeight="1" x14ac:dyDescent="0.2">
      <c r="A58" s="50"/>
      <c r="B58" s="9" t="s">
        <v>96</v>
      </c>
      <c r="C58" s="7">
        <v>4873</v>
      </c>
      <c r="D58" s="8">
        <v>497909</v>
      </c>
      <c r="E58" s="4">
        <v>7.2139999999999996E-2</v>
      </c>
      <c r="F58" s="4">
        <v>6.0909999999999999E-2</v>
      </c>
      <c r="G58" s="4">
        <v>8.3360000000000004E-2</v>
      </c>
    </row>
    <row r="59" spans="1:7" ht="14.1" customHeight="1" x14ac:dyDescent="0.2">
      <c r="A59" s="48" t="s">
        <v>280</v>
      </c>
      <c r="B59" s="9" t="s">
        <v>47</v>
      </c>
      <c r="C59" s="7">
        <v>659</v>
      </c>
      <c r="D59" s="8">
        <v>10144</v>
      </c>
      <c r="E59" s="4">
        <v>1.21E-2</v>
      </c>
      <c r="F59" s="4">
        <v>2.3900000000000002E-3</v>
      </c>
      <c r="G59" s="4">
        <v>2.18E-2</v>
      </c>
    </row>
    <row r="60" spans="1:7" ht="14.1" customHeight="1" x14ac:dyDescent="0.2">
      <c r="A60" s="49"/>
      <c r="B60" s="9" t="s">
        <v>48</v>
      </c>
      <c r="C60" s="7">
        <v>553</v>
      </c>
      <c r="D60" s="8">
        <v>7892</v>
      </c>
      <c r="E60" s="4">
        <v>1.009E-2</v>
      </c>
      <c r="F60" s="4">
        <v>1.91E-3</v>
      </c>
      <c r="G60" s="4">
        <v>1.8270000000000002E-2</v>
      </c>
    </row>
    <row r="61" spans="1:7" ht="14.1" customHeight="1" x14ac:dyDescent="0.2">
      <c r="A61" s="49"/>
      <c r="B61" s="9" t="s">
        <v>49</v>
      </c>
      <c r="C61" s="7">
        <v>941</v>
      </c>
      <c r="D61" s="8">
        <v>5433</v>
      </c>
      <c r="E61" s="4">
        <v>3.6900000000000001E-3</v>
      </c>
      <c r="F61" s="4">
        <v>0</v>
      </c>
      <c r="G61" s="4">
        <v>8.3892795672999999E-3</v>
      </c>
    </row>
    <row r="62" spans="1:7" ht="14.1" customHeight="1" x14ac:dyDescent="0.2">
      <c r="A62" s="49"/>
      <c r="B62" s="9" t="s">
        <v>50</v>
      </c>
      <c r="C62" s="7">
        <v>510</v>
      </c>
      <c r="D62" s="8">
        <v>17562</v>
      </c>
      <c r="E62" s="4">
        <v>2.5420000000000002E-2</v>
      </c>
      <c r="F62" s="4">
        <v>4.13E-3</v>
      </c>
      <c r="G62" s="4">
        <v>4.6720433470899998E-2</v>
      </c>
    </row>
    <row r="63" spans="1:7" ht="14.1" customHeight="1" x14ac:dyDescent="0.2">
      <c r="A63" s="49"/>
      <c r="B63" s="9" t="s">
        <v>51</v>
      </c>
      <c r="C63" s="7">
        <v>950</v>
      </c>
      <c r="D63" s="8">
        <v>6064</v>
      </c>
      <c r="E63" s="4">
        <v>3.6800000000000001E-3</v>
      </c>
      <c r="F63" s="4">
        <v>0</v>
      </c>
      <c r="G63" s="4">
        <v>8.3236632998999992E-3</v>
      </c>
    </row>
    <row r="64" spans="1:7" ht="14.1" customHeight="1" x14ac:dyDescent="0.2">
      <c r="A64" s="49"/>
      <c r="B64" s="9" t="s">
        <v>52</v>
      </c>
      <c r="C64" s="7">
        <v>673</v>
      </c>
      <c r="D64" s="8">
        <v>12542</v>
      </c>
      <c r="E64" s="4">
        <v>1.456E-2</v>
      </c>
      <c r="F64" s="4">
        <v>2.7899999999999999E-3</v>
      </c>
      <c r="G64" s="4">
        <v>2.632E-2</v>
      </c>
    </row>
    <row r="65" spans="1:7" ht="14.1" customHeight="1" x14ac:dyDescent="0.2">
      <c r="A65" s="49"/>
      <c r="B65" s="9" t="s">
        <v>53</v>
      </c>
      <c r="C65" s="7">
        <v>257</v>
      </c>
      <c r="D65" s="8">
        <v>7914</v>
      </c>
      <c r="E65" s="4">
        <v>2.247E-2</v>
      </c>
      <c r="F65" s="4">
        <v>0</v>
      </c>
      <c r="G65" s="4">
        <v>5.9650000000000002E-2</v>
      </c>
    </row>
    <row r="66" spans="1:7" ht="14.1" customHeight="1" x14ac:dyDescent="0.2">
      <c r="A66" s="49"/>
      <c r="B66" s="9" t="s">
        <v>54</v>
      </c>
      <c r="C66" s="7">
        <v>330</v>
      </c>
      <c r="D66" s="8">
        <v>2303.9814873287</v>
      </c>
      <c r="E66" s="4">
        <v>9.0600000000000003E-3</v>
      </c>
      <c r="F66" s="4">
        <v>0</v>
      </c>
      <c r="G66" s="4">
        <v>1.856E-2</v>
      </c>
    </row>
    <row r="67" spans="1:7" ht="14.1" customHeight="1" x14ac:dyDescent="0.2">
      <c r="A67" s="50"/>
      <c r="B67" s="9" t="s">
        <v>96</v>
      </c>
      <c r="C67" s="7">
        <v>4873</v>
      </c>
      <c r="D67" s="8">
        <v>69854</v>
      </c>
      <c r="E67" s="4">
        <v>1.0120000000000001E-2</v>
      </c>
      <c r="F67" s="4">
        <v>6.2399999999999999E-3</v>
      </c>
      <c r="G67" s="4">
        <v>1.4E-2</v>
      </c>
    </row>
    <row r="68" spans="1:7" ht="14.1" customHeight="1" x14ac:dyDescent="0.2">
      <c r="A68" s="48" t="s">
        <v>281</v>
      </c>
      <c r="B68" s="9" t="s">
        <v>47</v>
      </c>
      <c r="C68" s="7">
        <v>659</v>
      </c>
      <c r="D68" s="8">
        <v>198431.75104885999</v>
      </c>
      <c r="E68" s="4">
        <v>0.23669000000000001</v>
      </c>
      <c r="F68" s="4">
        <v>0.18503</v>
      </c>
      <c r="G68" s="4">
        <v>0.28835</v>
      </c>
    </row>
    <row r="69" spans="1:7" ht="14.1" customHeight="1" x14ac:dyDescent="0.2">
      <c r="A69" s="49"/>
      <c r="B69" s="9" t="s">
        <v>48</v>
      </c>
      <c r="C69" s="7">
        <v>553</v>
      </c>
      <c r="D69" s="8">
        <v>151397</v>
      </c>
      <c r="E69" s="4">
        <v>0.19359000000000001</v>
      </c>
      <c r="F69" s="4">
        <v>0.14637</v>
      </c>
      <c r="G69" s="4">
        <v>0.24079999999999999</v>
      </c>
    </row>
    <row r="70" spans="1:7" ht="14.1" customHeight="1" x14ac:dyDescent="0.2">
      <c r="A70" s="49"/>
      <c r="B70" s="9" t="s">
        <v>49</v>
      </c>
      <c r="C70" s="7">
        <v>941</v>
      </c>
      <c r="D70" s="8">
        <v>209781</v>
      </c>
      <c r="E70" s="4">
        <v>0.1424</v>
      </c>
      <c r="F70" s="4">
        <v>0.10391</v>
      </c>
      <c r="G70" s="4">
        <v>0.18090000000000001</v>
      </c>
    </row>
    <row r="71" spans="1:7" ht="14.1" customHeight="1" x14ac:dyDescent="0.2">
      <c r="A71" s="49"/>
      <c r="B71" s="9" t="s">
        <v>50</v>
      </c>
      <c r="C71" s="7">
        <v>510</v>
      </c>
      <c r="D71" s="8">
        <v>78506</v>
      </c>
      <c r="E71" s="4">
        <v>0.11365</v>
      </c>
      <c r="F71" s="4">
        <v>7.4010000000000006E-2</v>
      </c>
      <c r="G71" s="4">
        <v>0.15328</v>
      </c>
    </row>
    <row r="72" spans="1:7" ht="14.1" customHeight="1" x14ac:dyDescent="0.2">
      <c r="A72" s="49"/>
      <c r="B72" s="9" t="s">
        <v>51</v>
      </c>
      <c r="C72" s="7">
        <v>950</v>
      </c>
      <c r="D72" s="8">
        <v>205331</v>
      </c>
      <c r="E72" s="4">
        <v>0.12447999999999999</v>
      </c>
      <c r="F72" s="4">
        <v>9.4789999999999999E-2</v>
      </c>
      <c r="G72" s="4">
        <v>0.15417</v>
      </c>
    </row>
    <row r="73" spans="1:7" ht="14.1" customHeight="1" x14ac:dyDescent="0.2">
      <c r="A73" s="49"/>
      <c r="B73" s="9" t="s">
        <v>52</v>
      </c>
      <c r="C73" s="7">
        <v>673</v>
      </c>
      <c r="D73" s="8">
        <v>136353.98085425</v>
      </c>
      <c r="E73" s="4">
        <v>0.15825</v>
      </c>
      <c r="F73" s="4">
        <v>0.11347968024589999</v>
      </c>
      <c r="G73" s="4">
        <v>0.20302999999999999</v>
      </c>
    </row>
    <row r="74" spans="1:7" ht="14.1" customHeight="1" x14ac:dyDescent="0.2">
      <c r="A74" s="49"/>
      <c r="B74" s="9" t="s">
        <v>53</v>
      </c>
      <c r="C74" s="7">
        <v>257</v>
      </c>
      <c r="D74" s="8">
        <v>86464</v>
      </c>
      <c r="E74" s="4">
        <v>0.24549000000000001</v>
      </c>
      <c r="F74" s="4">
        <v>0.16500999999999999</v>
      </c>
      <c r="G74" s="4">
        <v>0.32597999999999999</v>
      </c>
    </row>
    <row r="75" spans="1:7" ht="14.1" customHeight="1" x14ac:dyDescent="0.2">
      <c r="A75" s="49"/>
      <c r="B75" s="9" t="s">
        <v>54</v>
      </c>
      <c r="C75" s="7">
        <v>330</v>
      </c>
      <c r="D75" s="8">
        <v>33659</v>
      </c>
      <c r="E75" s="4">
        <v>0.13231000000000001</v>
      </c>
      <c r="F75" s="4">
        <v>8.2720000000000002E-2</v>
      </c>
      <c r="G75" s="4">
        <v>0.18189</v>
      </c>
    </row>
    <row r="76" spans="1:7" ht="14.1" customHeight="1" x14ac:dyDescent="0.2">
      <c r="A76" s="50"/>
      <c r="B76" s="9" t="s">
        <v>96</v>
      </c>
      <c r="C76" s="7">
        <v>4873</v>
      </c>
      <c r="D76" s="8">
        <v>1099924</v>
      </c>
      <c r="E76" s="4">
        <v>0.15936</v>
      </c>
      <c r="F76" s="4">
        <v>0.14330000000000001</v>
      </c>
      <c r="G76" s="4">
        <v>0.17541999999999999</v>
      </c>
    </row>
    <row r="78" spans="1:7" ht="14.1" customHeight="1" x14ac:dyDescent="0.2">
      <c r="A78" s="46" t="s">
        <v>55</v>
      </c>
      <c r="B78" s="45"/>
      <c r="C78" s="45"/>
      <c r="D78" s="45"/>
      <c r="E78" s="45"/>
      <c r="F78" s="45"/>
      <c r="G78" s="45"/>
    </row>
    <row r="79" spans="1:7" ht="14.1" customHeight="1" x14ac:dyDescent="0.2">
      <c r="A79" s="46" t="s">
        <v>106</v>
      </c>
      <c r="B79" s="45"/>
      <c r="C79" s="45"/>
      <c r="D79" s="45"/>
      <c r="E79" s="45"/>
      <c r="F79" s="45"/>
      <c r="G79" s="45"/>
    </row>
    <row r="80" spans="1:7" ht="14.1" customHeight="1" x14ac:dyDescent="0.2">
      <c r="A80" s="46" t="s">
        <v>107</v>
      </c>
      <c r="B80" s="45"/>
      <c r="C80" s="45"/>
      <c r="D80" s="45"/>
      <c r="E80" s="45"/>
      <c r="F80" s="45"/>
      <c r="G80" s="45"/>
    </row>
    <row r="81" spans="1:7" ht="14.1" customHeight="1" x14ac:dyDescent="0.2">
      <c r="A81" s="46" t="s">
        <v>559</v>
      </c>
      <c r="B81" s="45"/>
      <c r="C81" s="45"/>
      <c r="D81" s="45"/>
      <c r="E81" s="45"/>
      <c r="F81" s="45"/>
      <c r="G81" s="45"/>
    </row>
    <row r="82" spans="1:7" s="17" customFormat="1" ht="14.25" x14ac:dyDescent="0.2">
      <c r="A82" s="32" t="str">
        <f>HYPERLINK("#'Index'!A1","Back to Index")</f>
        <v>Back to Index</v>
      </c>
      <c r="B82" s="27"/>
    </row>
  </sheetData>
  <mergeCells count="14">
    <mergeCell ref="A81:G81"/>
    <mergeCell ref="A1:G1"/>
    <mergeCell ref="A2:G2"/>
    <mergeCell ref="A78:G78"/>
    <mergeCell ref="A79:G79"/>
    <mergeCell ref="A80:G80"/>
    <mergeCell ref="A5:A13"/>
    <mergeCell ref="A14:A22"/>
    <mergeCell ref="A23:A31"/>
    <mergeCell ref="A32:A40"/>
    <mergeCell ref="A41:A49"/>
    <mergeCell ref="A50:A58"/>
    <mergeCell ref="A59:A67"/>
    <mergeCell ref="A68:A76"/>
  </mergeCells>
  <pageMargins left="0.05" right="0.05" top="0.5" bottom="0.5" header="0" footer="0"/>
  <pageSetup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287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274</v>
      </c>
      <c r="B5" s="14" t="s">
        <v>168</v>
      </c>
      <c r="C5" s="7">
        <v>231</v>
      </c>
      <c r="D5" s="8">
        <v>88571</v>
      </c>
      <c r="E5" s="4">
        <v>0.17069999999999999</v>
      </c>
      <c r="F5" s="4">
        <v>0.10299</v>
      </c>
      <c r="G5" s="4">
        <v>0.2383992333369</v>
      </c>
    </row>
    <row r="6" spans="1:7" ht="14.1" customHeight="1" x14ac:dyDescent="0.2">
      <c r="A6" s="49"/>
      <c r="B6" s="14" t="s">
        <v>169</v>
      </c>
      <c r="C6" s="7">
        <v>4642</v>
      </c>
      <c r="D6" s="8">
        <v>1056493</v>
      </c>
      <c r="E6" s="4">
        <v>0.16550999999999999</v>
      </c>
      <c r="F6" s="4">
        <v>0.14915999999999999</v>
      </c>
      <c r="G6" s="4">
        <v>0.18185999999999999</v>
      </c>
    </row>
    <row r="7" spans="1:7" ht="14.1" customHeight="1" x14ac:dyDescent="0.2">
      <c r="A7" s="50"/>
      <c r="B7" s="14" t="s">
        <v>96</v>
      </c>
      <c r="C7" s="7">
        <v>4873</v>
      </c>
      <c r="D7" s="8">
        <v>1145065</v>
      </c>
      <c r="E7" s="4">
        <v>0.16589999999999999</v>
      </c>
      <c r="F7" s="4">
        <v>0.14993999999999999</v>
      </c>
      <c r="G7" s="4">
        <v>0.18185000000000001</v>
      </c>
    </row>
    <row r="8" spans="1:7" ht="14.1" customHeight="1" x14ac:dyDescent="0.2">
      <c r="A8" s="48" t="s">
        <v>275</v>
      </c>
      <c r="B8" s="14" t="s">
        <v>168</v>
      </c>
      <c r="C8" s="7">
        <v>231</v>
      </c>
      <c r="D8" s="8">
        <v>54999</v>
      </c>
      <c r="E8" s="4">
        <v>0.106</v>
      </c>
      <c r="F8" s="4">
        <v>4.5776693581199998E-2</v>
      </c>
      <c r="G8" s="4">
        <v>0.16621</v>
      </c>
    </row>
    <row r="9" spans="1:7" ht="14.1" customHeight="1" x14ac:dyDescent="0.2">
      <c r="A9" s="49"/>
      <c r="B9" s="14" t="s">
        <v>169</v>
      </c>
      <c r="C9" s="7">
        <v>4642</v>
      </c>
      <c r="D9" s="8">
        <v>486434.81877565</v>
      </c>
      <c r="E9" s="4">
        <v>7.6200000000000004E-2</v>
      </c>
      <c r="F9" s="4">
        <v>6.4530000000000004E-2</v>
      </c>
      <c r="G9" s="4">
        <v>8.788E-2</v>
      </c>
    </row>
    <row r="10" spans="1:7" ht="14.1" customHeight="1" x14ac:dyDescent="0.2">
      <c r="A10" s="50"/>
      <c r="B10" s="14" t="s">
        <v>96</v>
      </c>
      <c r="C10" s="7">
        <v>4873</v>
      </c>
      <c r="D10" s="8">
        <v>541434</v>
      </c>
      <c r="E10" s="4">
        <v>7.8439999999999996E-2</v>
      </c>
      <c r="F10" s="4">
        <v>6.6720000000000002E-2</v>
      </c>
      <c r="G10" s="4">
        <v>9.0166916458699994E-2</v>
      </c>
    </row>
    <row r="11" spans="1:7" ht="14.1" customHeight="1" x14ac:dyDescent="0.2">
      <c r="A11" s="48" t="s">
        <v>276</v>
      </c>
      <c r="B11" s="14" t="s">
        <v>168</v>
      </c>
      <c r="C11" s="7">
        <v>231</v>
      </c>
      <c r="D11" s="8">
        <v>28256</v>
      </c>
      <c r="E11" s="4">
        <v>5.4449999999999998E-2</v>
      </c>
      <c r="F11" s="4">
        <v>2.0199999999999999E-2</v>
      </c>
      <c r="G11" s="4">
        <v>8.8709999999999997E-2</v>
      </c>
    </row>
    <row r="12" spans="1:7" ht="14.1" customHeight="1" x14ac:dyDescent="0.2">
      <c r="A12" s="49"/>
      <c r="B12" s="14" t="s">
        <v>169</v>
      </c>
      <c r="C12" s="7">
        <v>4642</v>
      </c>
      <c r="D12" s="8">
        <v>467069.08109343</v>
      </c>
      <c r="E12" s="4">
        <v>7.3169999999999999E-2</v>
      </c>
      <c r="F12" s="4">
        <v>6.1335849299899999E-2</v>
      </c>
      <c r="G12" s="4">
        <v>8.5010000000000002E-2</v>
      </c>
    </row>
    <row r="13" spans="1:7" ht="14.1" customHeight="1" x14ac:dyDescent="0.2">
      <c r="A13" s="50"/>
      <c r="B13" s="14" t="s">
        <v>96</v>
      </c>
      <c r="C13" s="7">
        <v>4873</v>
      </c>
      <c r="D13" s="8">
        <v>495325</v>
      </c>
      <c r="E13" s="4">
        <v>7.1760000000000004E-2</v>
      </c>
      <c r="F13" s="4">
        <v>6.0510000000000001E-2</v>
      </c>
      <c r="G13" s="4">
        <v>8.3019999999999997E-2</v>
      </c>
    </row>
    <row r="14" spans="1:7" ht="14.1" customHeight="1" x14ac:dyDescent="0.2">
      <c r="A14" s="48" t="s">
        <v>277</v>
      </c>
      <c r="B14" s="14" t="s">
        <v>168</v>
      </c>
      <c r="C14" s="7">
        <v>231</v>
      </c>
      <c r="D14" s="8">
        <v>5316</v>
      </c>
      <c r="E14" s="4">
        <v>1.025E-2</v>
      </c>
      <c r="F14" s="4">
        <v>0</v>
      </c>
      <c r="G14" s="4">
        <v>2.215E-2</v>
      </c>
    </row>
    <row r="15" spans="1:7" ht="14.1" customHeight="1" x14ac:dyDescent="0.2">
      <c r="A15" s="49"/>
      <c r="B15" s="14" t="s">
        <v>169</v>
      </c>
      <c r="C15" s="7">
        <v>4642</v>
      </c>
      <c r="D15" s="8">
        <v>94914</v>
      </c>
      <c r="E15" s="4">
        <v>1.487E-2</v>
      </c>
      <c r="F15" s="4">
        <v>1.043E-2</v>
      </c>
      <c r="G15" s="4">
        <v>1.9310000000000001E-2</v>
      </c>
    </row>
    <row r="16" spans="1:7" ht="14.1" customHeight="1" x14ac:dyDescent="0.2">
      <c r="A16" s="50"/>
      <c r="B16" s="14" t="s">
        <v>96</v>
      </c>
      <c r="C16" s="7">
        <v>4873</v>
      </c>
      <c r="D16" s="8">
        <v>100230</v>
      </c>
      <c r="E16" s="4">
        <v>1.452E-2</v>
      </c>
      <c r="F16" s="4">
        <v>1.0319999999999999E-2</v>
      </c>
      <c r="G16" s="4">
        <v>1.873E-2</v>
      </c>
    </row>
    <row r="17" spans="1:7" ht="14.1" customHeight="1" x14ac:dyDescent="0.2">
      <c r="A17" s="48" t="s">
        <v>278</v>
      </c>
      <c r="B17" s="14" t="s">
        <v>168</v>
      </c>
      <c r="C17" s="7">
        <v>231</v>
      </c>
      <c r="D17" s="8">
        <v>33980</v>
      </c>
      <c r="E17" s="4">
        <v>6.5490000000000007E-2</v>
      </c>
      <c r="F17" s="4">
        <v>2.3869999999999999E-2</v>
      </c>
      <c r="G17" s="4">
        <v>0.1071</v>
      </c>
    </row>
    <row r="18" spans="1:7" ht="14.1" customHeight="1" x14ac:dyDescent="0.2">
      <c r="A18" s="49"/>
      <c r="B18" s="14" t="s">
        <v>169</v>
      </c>
      <c r="C18" s="7">
        <v>4642</v>
      </c>
      <c r="D18" s="8">
        <v>533983</v>
      </c>
      <c r="E18" s="4">
        <v>8.3650000000000002E-2</v>
      </c>
      <c r="F18" s="4">
        <v>7.1309999999999998E-2</v>
      </c>
      <c r="G18" s="4">
        <v>9.5990000000000006E-2</v>
      </c>
    </row>
    <row r="19" spans="1:7" ht="14.1" customHeight="1" x14ac:dyDescent="0.2">
      <c r="A19" s="50"/>
      <c r="B19" s="14" t="s">
        <v>96</v>
      </c>
      <c r="C19" s="7">
        <v>4873</v>
      </c>
      <c r="D19" s="8">
        <v>567963</v>
      </c>
      <c r="E19" s="4">
        <v>8.2290000000000002E-2</v>
      </c>
      <c r="F19" s="4">
        <v>7.0449999999999999E-2</v>
      </c>
      <c r="G19" s="4">
        <v>9.4130000000000005E-2</v>
      </c>
    </row>
    <row r="20" spans="1:7" ht="14.1" customHeight="1" x14ac:dyDescent="0.2">
      <c r="A20" s="48" t="s">
        <v>279</v>
      </c>
      <c r="B20" s="14" t="s">
        <v>168</v>
      </c>
      <c r="C20" s="7">
        <v>231</v>
      </c>
      <c r="D20" s="8">
        <v>38821</v>
      </c>
      <c r="E20" s="4">
        <v>7.4819999999999998E-2</v>
      </c>
      <c r="F20" s="4">
        <v>2.545E-2</v>
      </c>
      <c r="G20" s="4">
        <v>0.12418999999999999</v>
      </c>
    </row>
    <row r="21" spans="1:7" ht="14.1" customHeight="1" x14ac:dyDescent="0.2">
      <c r="A21" s="49"/>
      <c r="B21" s="14" t="s">
        <v>169</v>
      </c>
      <c r="C21" s="7">
        <v>4642</v>
      </c>
      <c r="D21" s="8">
        <v>459087</v>
      </c>
      <c r="E21" s="4">
        <v>7.1919999999999998E-2</v>
      </c>
      <c r="F21" s="4">
        <v>6.0470000000000003E-2</v>
      </c>
      <c r="G21" s="4">
        <v>8.337E-2</v>
      </c>
    </row>
    <row r="22" spans="1:7" ht="14.1" customHeight="1" x14ac:dyDescent="0.2">
      <c r="A22" s="50"/>
      <c r="B22" s="14" t="s">
        <v>96</v>
      </c>
      <c r="C22" s="7">
        <v>4873</v>
      </c>
      <c r="D22" s="8">
        <v>497909</v>
      </c>
      <c r="E22" s="4">
        <v>7.2139999999999996E-2</v>
      </c>
      <c r="F22" s="4">
        <v>6.0909999999999999E-2</v>
      </c>
      <c r="G22" s="4">
        <v>8.3360000000000004E-2</v>
      </c>
    </row>
    <row r="23" spans="1:7" ht="14.1" customHeight="1" x14ac:dyDescent="0.2">
      <c r="A23" s="48" t="s">
        <v>280</v>
      </c>
      <c r="B23" s="14" t="s">
        <v>168</v>
      </c>
      <c r="C23" s="7">
        <v>231</v>
      </c>
      <c r="D23" s="8">
        <v>15770</v>
      </c>
      <c r="E23" s="4">
        <v>3.039E-2</v>
      </c>
      <c r="F23" s="4">
        <v>0</v>
      </c>
      <c r="G23" s="4">
        <v>6.1469999999999997E-2</v>
      </c>
    </row>
    <row r="24" spans="1:7" ht="14.1" customHeight="1" x14ac:dyDescent="0.2">
      <c r="A24" s="49"/>
      <c r="B24" s="14" t="s">
        <v>169</v>
      </c>
      <c r="C24" s="7">
        <v>4642</v>
      </c>
      <c r="D24" s="8">
        <v>54084</v>
      </c>
      <c r="E24" s="4">
        <v>8.4700000000000001E-3</v>
      </c>
      <c r="F24" s="4">
        <v>5.1399999999999996E-3</v>
      </c>
      <c r="G24" s="4">
        <v>1.1809999999999999E-2</v>
      </c>
    </row>
    <row r="25" spans="1:7" ht="14.1" customHeight="1" x14ac:dyDescent="0.2">
      <c r="A25" s="50"/>
      <c r="B25" s="14" t="s">
        <v>96</v>
      </c>
      <c r="C25" s="7">
        <v>4873</v>
      </c>
      <c r="D25" s="8">
        <v>69854</v>
      </c>
      <c r="E25" s="4">
        <v>1.0120000000000001E-2</v>
      </c>
      <c r="F25" s="4">
        <v>6.2399999999999999E-3</v>
      </c>
      <c r="G25" s="4">
        <v>1.4E-2</v>
      </c>
    </row>
    <row r="26" spans="1:7" ht="14.1" customHeight="1" x14ac:dyDescent="0.2">
      <c r="A26" s="48" t="s">
        <v>281</v>
      </c>
      <c r="B26" s="14" t="s">
        <v>168</v>
      </c>
      <c r="C26" s="7">
        <v>231</v>
      </c>
      <c r="D26" s="8">
        <v>144246</v>
      </c>
      <c r="E26" s="4">
        <v>0.27799000000000001</v>
      </c>
      <c r="F26" s="4">
        <v>0.19761000000000001</v>
      </c>
      <c r="G26" s="4">
        <v>0.35837000000000002</v>
      </c>
    </row>
    <row r="27" spans="1:7" ht="14.1" customHeight="1" x14ac:dyDescent="0.2">
      <c r="A27" s="49"/>
      <c r="B27" s="14" t="s">
        <v>169</v>
      </c>
      <c r="C27" s="7">
        <v>4642</v>
      </c>
      <c r="D27" s="8">
        <v>955678</v>
      </c>
      <c r="E27" s="4">
        <v>0.14971999999999999</v>
      </c>
      <c r="F27" s="4">
        <v>0.13367999999999999</v>
      </c>
      <c r="G27" s="4">
        <v>0.16574901562239999</v>
      </c>
    </row>
    <row r="28" spans="1:7" ht="14.1" customHeight="1" x14ac:dyDescent="0.2">
      <c r="A28" s="50"/>
      <c r="B28" s="14" t="s">
        <v>96</v>
      </c>
      <c r="C28" s="7">
        <v>4873</v>
      </c>
      <c r="D28" s="8">
        <v>1099924</v>
      </c>
      <c r="E28" s="4">
        <v>0.15936</v>
      </c>
      <c r="F28" s="4">
        <v>0.14330000000000001</v>
      </c>
      <c r="G28" s="4">
        <v>0.17541999999999999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s="17" customFormat="1" ht="14.25" x14ac:dyDescent="0.2">
      <c r="A34" s="32" t="str">
        <f>HYPERLINK("#'Index'!A1","Back to Index")</f>
        <v>Back to Index</v>
      </c>
      <c r="B34" s="27"/>
    </row>
    <row r="69" spans="1:1" ht="12" customHeight="1" x14ac:dyDescent="0.2">
      <c r="A69" t="s">
        <v>559</v>
      </c>
    </row>
  </sheetData>
  <mergeCells count="14">
    <mergeCell ref="A33:G33"/>
    <mergeCell ref="A1:G1"/>
    <mergeCell ref="A2:G2"/>
    <mergeCell ref="A30:G30"/>
    <mergeCell ref="A31:G31"/>
    <mergeCell ref="A32:G32"/>
    <mergeCell ref="A5:A7"/>
    <mergeCell ref="A8:A10"/>
    <mergeCell ref="A11:A13"/>
    <mergeCell ref="A14:A16"/>
    <mergeCell ref="A17:A19"/>
    <mergeCell ref="A20:A22"/>
    <mergeCell ref="A23:A25"/>
    <mergeCell ref="A26:A28"/>
  </mergeCells>
  <pageMargins left="0.05" right="0.05" top="0.5" bottom="0.5" header="0" footer="0"/>
  <pageSetup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288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274</v>
      </c>
      <c r="B5" s="15" t="s">
        <v>171</v>
      </c>
      <c r="C5" s="7">
        <v>81</v>
      </c>
      <c r="D5" s="8">
        <v>36527</v>
      </c>
      <c r="E5" s="4">
        <v>0.18243000000000001</v>
      </c>
      <c r="F5" s="4">
        <v>6.0069999999999998E-2</v>
      </c>
      <c r="G5" s="4">
        <v>0.30479000000000001</v>
      </c>
    </row>
    <row r="6" spans="1:7" ht="14.1" customHeight="1" x14ac:dyDescent="0.2">
      <c r="A6" s="49"/>
      <c r="B6" s="15" t="s">
        <v>172</v>
      </c>
      <c r="C6" s="7">
        <v>4792</v>
      </c>
      <c r="D6" s="8">
        <v>1108537.4375409</v>
      </c>
      <c r="E6" s="4">
        <v>0.16541</v>
      </c>
      <c r="F6" s="4">
        <v>0.14939</v>
      </c>
      <c r="G6" s="4">
        <v>0.18142</v>
      </c>
    </row>
    <row r="7" spans="1:7" ht="14.1" customHeight="1" x14ac:dyDescent="0.2">
      <c r="A7" s="50"/>
      <c r="B7" s="15" t="s">
        <v>96</v>
      </c>
      <c r="C7" s="7">
        <v>4873</v>
      </c>
      <c r="D7" s="8">
        <v>1145065</v>
      </c>
      <c r="E7" s="4">
        <v>0.16589999999999999</v>
      </c>
      <c r="F7" s="4">
        <v>0.14993999999999999</v>
      </c>
      <c r="G7" s="4">
        <v>0.18185000000000001</v>
      </c>
    </row>
    <row r="8" spans="1:7" ht="14.1" customHeight="1" x14ac:dyDescent="0.2">
      <c r="A8" s="48" t="s">
        <v>275</v>
      </c>
      <c r="B8" s="15" t="s">
        <v>171</v>
      </c>
      <c r="C8" s="7">
        <v>81</v>
      </c>
      <c r="D8" s="8">
        <v>17826</v>
      </c>
      <c r="E8" s="4">
        <v>8.9029999999999998E-2</v>
      </c>
      <c r="F8" s="4">
        <v>0</v>
      </c>
      <c r="G8" s="4">
        <v>0.19475999999999999</v>
      </c>
    </row>
    <row r="9" spans="1:7" ht="14.1" customHeight="1" x14ac:dyDescent="0.2">
      <c r="A9" s="49"/>
      <c r="B9" s="15" t="s">
        <v>172</v>
      </c>
      <c r="C9" s="7">
        <v>4792</v>
      </c>
      <c r="D9" s="8">
        <v>523608</v>
      </c>
      <c r="E9" s="4">
        <v>7.8130000000000005E-2</v>
      </c>
      <c r="F9" s="4">
        <v>6.6479999999999997E-2</v>
      </c>
      <c r="G9" s="4">
        <v>8.9779999999999999E-2</v>
      </c>
    </row>
    <row r="10" spans="1:7" ht="14.1" customHeight="1" x14ac:dyDescent="0.2">
      <c r="A10" s="50"/>
      <c r="B10" s="15" t="s">
        <v>96</v>
      </c>
      <c r="C10" s="7">
        <v>4873</v>
      </c>
      <c r="D10" s="8">
        <v>541434</v>
      </c>
      <c r="E10" s="4">
        <v>7.8439999999999996E-2</v>
      </c>
      <c r="F10" s="4">
        <v>6.6721638578200002E-2</v>
      </c>
      <c r="G10" s="4">
        <v>9.0166916458699994E-2</v>
      </c>
    </row>
    <row r="11" spans="1:7" ht="14.1" customHeight="1" x14ac:dyDescent="0.2">
      <c r="A11" s="48" t="s">
        <v>276</v>
      </c>
      <c r="B11" s="15" t="s">
        <v>171</v>
      </c>
      <c r="C11" s="7">
        <v>81</v>
      </c>
      <c r="D11" s="8">
        <v>15040</v>
      </c>
      <c r="E11" s="4">
        <v>7.5109999999999996E-2</v>
      </c>
      <c r="F11" s="4">
        <v>2.3900000000000002E-3</v>
      </c>
      <c r="G11" s="4">
        <v>0.14782999999999999</v>
      </c>
    </row>
    <row r="12" spans="1:7" ht="14.1" customHeight="1" x14ac:dyDescent="0.2">
      <c r="A12" s="49"/>
      <c r="B12" s="15" t="s">
        <v>172</v>
      </c>
      <c r="C12" s="7">
        <v>4792</v>
      </c>
      <c r="D12" s="8">
        <v>480285</v>
      </c>
      <c r="E12" s="4">
        <v>7.1660000000000001E-2</v>
      </c>
      <c r="F12" s="4">
        <v>6.028E-2</v>
      </c>
      <c r="G12" s="4">
        <v>8.3049999999999999E-2</v>
      </c>
    </row>
    <row r="13" spans="1:7" ht="14.1" customHeight="1" x14ac:dyDescent="0.2">
      <c r="A13" s="50"/>
      <c r="B13" s="15" t="s">
        <v>96</v>
      </c>
      <c r="C13" s="7">
        <v>4873</v>
      </c>
      <c r="D13" s="8">
        <v>495325</v>
      </c>
      <c r="E13" s="4">
        <v>7.1760000000000004E-2</v>
      </c>
      <c r="F13" s="4">
        <v>6.0510000000000001E-2</v>
      </c>
      <c r="G13" s="4">
        <v>8.3019999999999997E-2</v>
      </c>
    </row>
    <row r="14" spans="1:7" ht="14.1" customHeight="1" x14ac:dyDescent="0.2">
      <c r="A14" s="48" t="s">
        <v>277</v>
      </c>
      <c r="B14" s="15" t="s">
        <v>171</v>
      </c>
      <c r="C14" s="7">
        <v>81</v>
      </c>
      <c r="D14" s="8">
        <v>3661</v>
      </c>
      <c r="E14" s="4">
        <v>1.8285963266800001E-2</v>
      </c>
      <c r="F14" s="4">
        <v>0</v>
      </c>
      <c r="G14" s="4">
        <v>4.4510000000000001E-2</v>
      </c>
    </row>
    <row r="15" spans="1:7" ht="14.1" customHeight="1" x14ac:dyDescent="0.2">
      <c r="A15" s="49"/>
      <c r="B15" s="15" t="s">
        <v>172</v>
      </c>
      <c r="C15" s="7">
        <v>4792</v>
      </c>
      <c r="D15" s="8">
        <v>96569</v>
      </c>
      <c r="E15" s="4">
        <v>1.4409999999999999E-2</v>
      </c>
      <c r="F15" s="4">
        <v>1.01484290892E-2</v>
      </c>
      <c r="G15" s="4">
        <v>1.8669999999999999E-2</v>
      </c>
    </row>
    <row r="16" spans="1:7" ht="14.1" customHeight="1" x14ac:dyDescent="0.2">
      <c r="A16" s="50"/>
      <c r="B16" s="15" t="s">
        <v>96</v>
      </c>
      <c r="C16" s="7">
        <v>4873</v>
      </c>
      <c r="D16" s="8">
        <v>100230</v>
      </c>
      <c r="E16" s="4">
        <v>1.452E-2</v>
      </c>
      <c r="F16" s="4">
        <v>1.0319999999999999E-2</v>
      </c>
      <c r="G16" s="4">
        <v>1.873E-2</v>
      </c>
    </row>
    <row r="17" spans="1:7" ht="14.1" customHeight="1" x14ac:dyDescent="0.2">
      <c r="A17" s="48" t="s">
        <v>278</v>
      </c>
      <c r="B17" s="15" t="s">
        <v>171</v>
      </c>
      <c r="C17" s="7">
        <v>81</v>
      </c>
      <c r="D17" s="8">
        <v>1897</v>
      </c>
      <c r="E17" s="4">
        <v>9.4699999999999993E-3</v>
      </c>
      <c r="F17" s="4">
        <v>0</v>
      </c>
      <c r="G17" s="4">
        <v>2.2859999999999998E-2</v>
      </c>
    </row>
    <row r="18" spans="1:7" ht="14.1" customHeight="1" x14ac:dyDescent="0.2">
      <c r="A18" s="49"/>
      <c r="B18" s="15" t="s">
        <v>172</v>
      </c>
      <c r="C18" s="7">
        <v>4792</v>
      </c>
      <c r="D18" s="8">
        <v>566066</v>
      </c>
      <c r="E18" s="4">
        <v>8.4463277397300002E-2</v>
      </c>
      <c r="F18" s="4">
        <v>7.2300000000000003E-2</v>
      </c>
      <c r="G18" s="4">
        <v>9.6629999999999994E-2</v>
      </c>
    </row>
    <row r="19" spans="1:7" ht="14.1" customHeight="1" x14ac:dyDescent="0.2">
      <c r="A19" s="50"/>
      <c r="B19" s="15" t="s">
        <v>96</v>
      </c>
      <c r="C19" s="7">
        <v>4873</v>
      </c>
      <c r="D19" s="8">
        <v>567963</v>
      </c>
      <c r="E19" s="4">
        <v>8.2290000000000002E-2</v>
      </c>
      <c r="F19" s="4">
        <v>7.0449999999999999E-2</v>
      </c>
      <c r="G19" s="4">
        <v>9.4130000000000005E-2</v>
      </c>
    </row>
    <row r="20" spans="1:7" ht="14.1" customHeight="1" x14ac:dyDescent="0.2">
      <c r="A20" s="48" t="s">
        <v>279</v>
      </c>
      <c r="B20" s="15" t="s">
        <v>171</v>
      </c>
      <c r="C20" s="7">
        <v>81</v>
      </c>
      <c r="D20" s="8">
        <v>23232</v>
      </c>
      <c r="E20" s="4">
        <v>0.11602999999999999</v>
      </c>
      <c r="F20" s="4">
        <v>8.5500000000000003E-3</v>
      </c>
      <c r="G20" s="4">
        <v>0.22350999999999999</v>
      </c>
    </row>
    <row r="21" spans="1:7" ht="14.1" customHeight="1" x14ac:dyDescent="0.2">
      <c r="A21" s="49"/>
      <c r="B21" s="15" t="s">
        <v>172</v>
      </c>
      <c r="C21" s="7">
        <v>4792</v>
      </c>
      <c r="D21" s="8">
        <v>474677</v>
      </c>
      <c r="E21" s="4">
        <v>7.0826985034199999E-2</v>
      </c>
      <c r="F21" s="4">
        <v>5.9740000000000001E-2</v>
      </c>
      <c r="G21" s="4">
        <v>8.1909999999999997E-2</v>
      </c>
    </row>
    <row r="22" spans="1:7" ht="14.1" customHeight="1" x14ac:dyDescent="0.2">
      <c r="A22" s="50"/>
      <c r="B22" s="15" t="s">
        <v>96</v>
      </c>
      <c r="C22" s="7">
        <v>4873</v>
      </c>
      <c r="D22" s="8">
        <v>497909</v>
      </c>
      <c r="E22" s="4">
        <v>7.2139999999999996E-2</v>
      </c>
      <c r="F22" s="4">
        <v>6.0909999999999999E-2</v>
      </c>
      <c r="G22" s="4">
        <v>8.3360000000000004E-2</v>
      </c>
    </row>
    <row r="23" spans="1:7" ht="14.1" customHeight="1" x14ac:dyDescent="0.2">
      <c r="A23" s="48" t="s">
        <v>280</v>
      </c>
      <c r="B23" s="15" t="s">
        <v>171</v>
      </c>
      <c r="C23" s="7">
        <v>81</v>
      </c>
      <c r="D23" s="8">
        <v>11399</v>
      </c>
      <c r="E23" s="4">
        <v>5.6930000000000001E-2</v>
      </c>
      <c r="F23" s="4">
        <v>0</v>
      </c>
      <c r="G23" s="4">
        <v>0.12803999999999999</v>
      </c>
    </row>
    <row r="24" spans="1:7" ht="14.1" customHeight="1" x14ac:dyDescent="0.2">
      <c r="A24" s="49"/>
      <c r="B24" s="15" t="s">
        <v>172</v>
      </c>
      <c r="C24" s="7">
        <v>4792</v>
      </c>
      <c r="D24" s="8">
        <v>58455</v>
      </c>
      <c r="E24" s="4">
        <v>8.7200000000000003E-3</v>
      </c>
      <c r="F24" s="4">
        <v>5.3699999999999998E-3</v>
      </c>
      <c r="G24" s="4">
        <v>1.2070000000000001E-2</v>
      </c>
    </row>
    <row r="25" spans="1:7" ht="14.1" customHeight="1" x14ac:dyDescent="0.2">
      <c r="A25" s="50"/>
      <c r="B25" s="15" t="s">
        <v>96</v>
      </c>
      <c r="C25" s="7">
        <v>4873</v>
      </c>
      <c r="D25" s="8">
        <v>69854</v>
      </c>
      <c r="E25" s="4">
        <v>1.0120000000000001E-2</v>
      </c>
      <c r="F25" s="4">
        <v>6.2399999999999999E-3</v>
      </c>
      <c r="G25" s="4">
        <v>1.4E-2</v>
      </c>
    </row>
    <row r="26" spans="1:7" ht="14.1" customHeight="1" x14ac:dyDescent="0.2">
      <c r="A26" s="48" t="s">
        <v>281</v>
      </c>
      <c r="B26" s="15" t="s">
        <v>171</v>
      </c>
      <c r="C26" s="7">
        <v>81</v>
      </c>
      <c r="D26" s="8">
        <v>80043</v>
      </c>
      <c r="E26" s="4">
        <v>0.39976</v>
      </c>
      <c r="F26" s="4">
        <v>0.25592999999999999</v>
      </c>
      <c r="G26" s="4">
        <v>0.54359999999999997</v>
      </c>
    </row>
    <row r="27" spans="1:7" ht="14.1" customHeight="1" x14ac:dyDescent="0.2">
      <c r="A27" s="49"/>
      <c r="B27" s="15" t="s">
        <v>172</v>
      </c>
      <c r="C27" s="7">
        <v>4792</v>
      </c>
      <c r="D27" s="8">
        <v>1019881</v>
      </c>
      <c r="E27" s="4">
        <v>0.15218000000000001</v>
      </c>
      <c r="F27" s="4">
        <v>0.13636000000000001</v>
      </c>
      <c r="G27" s="4">
        <v>0.16799</v>
      </c>
    </row>
    <row r="28" spans="1:7" ht="14.1" customHeight="1" x14ac:dyDescent="0.2">
      <c r="A28" s="50"/>
      <c r="B28" s="15" t="s">
        <v>96</v>
      </c>
      <c r="C28" s="7">
        <v>4873</v>
      </c>
      <c r="D28" s="8">
        <v>1099924</v>
      </c>
      <c r="E28" s="4">
        <v>0.15936</v>
      </c>
      <c r="F28" s="4">
        <v>0.14330000000000001</v>
      </c>
      <c r="G28" s="4">
        <v>0.17541999999999999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s="17" customFormat="1" ht="14.25" x14ac:dyDescent="0.2">
      <c r="A34" s="32" t="str">
        <f>HYPERLINK("#'Index'!A1","Back to Index")</f>
        <v>Back to Index</v>
      </c>
      <c r="B34" s="27"/>
    </row>
    <row r="69" spans="1:1" ht="12" customHeight="1" x14ac:dyDescent="0.2">
      <c r="A69" t="s">
        <v>559</v>
      </c>
    </row>
  </sheetData>
  <mergeCells count="14">
    <mergeCell ref="A33:G33"/>
    <mergeCell ref="A1:G1"/>
    <mergeCell ref="A2:G2"/>
    <mergeCell ref="A30:G30"/>
    <mergeCell ref="A31:G31"/>
    <mergeCell ref="A32:G32"/>
    <mergeCell ref="A5:A7"/>
    <mergeCell ref="A8:A10"/>
    <mergeCell ref="A11:A13"/>
    <mergeCell ref="A14:A16"/>
    <mergeCell ref="A17:A19"/>
    <mergeCell ref="A20:A22"/>
    <mergeCell ref="A23:A25"/>
    <mergeCell ref="A26:A28"/>
  </mergeCells>
  <pageMargins left="0.05" right="0.05" top="0.5" bottom="0.5" header="0" footer="0"/>
  <pageSetup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289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274</v>
      </c>
      <c r="B5" s="13" t="s">
        <v>24</v>
      </c>
      <c r="C5" s="7">
        <v>1516</v>
      </c>
      <c r="D5" s="8">
        <v>348346</v>
      </c>
      <c r="E5" s="4">
        <v>0.17274999999999999</v>
      </c>
      <c r="F5" s="4">
        <v>0.14385999999999999</v>
      </c>
      <c r="G5" s="4">
        <v>0.20164000000000001</v>
      </c>
    </row>
    <row r="6" spans="1:7" ht="14.1" customHeight="1" x14ac:dyDescent="0.2">
      <c r="A6" s="49"/>
      <c r="B6" s="13" t="s">
        <v>25</v>
      </c>
      <c r="C6" s="7">
        <v>1349</v>
      </c>
      <c r="D6" s="8">
        <v>319224</v>
      </c>
      <c r="E6" s="4">
        <v>0.21115</v>
      </c>
      <c r="F6" s="4">
        <v>0.17779</v>
      </c>
      <c r="G6" s="4">
        <v>0.24451999999999999</v>
      </c>
    </row>
    <row r="7" spans="1:7" ht="14.1" customHeight="1" x14ac:dyDescent="0.2">
      <c r="A7" s="49"/>
      <c r="B7" s="13" t="s">
        <v>26</v>
      </c>
      <c r="C7" s="7">
        <v>2008</v>
      </c>
      <c r="D7" s="8">
        <v>477494</v>
      </c>
      <c r="E7" s="4">
        <v>0.14152999999999999</v>
      </c>
      <c r="F7" s="4">
        <v>0.11827</v>
      </c>
      <c r="G7" s="4">
        <v>0.16478000000000001</v>
      </c>
    </row>
    <row r="8" spans="1:7" ht="14.1" customHeight="1" x14ac:dyDescent="0.2">
      <c r="A8" s="50"/>
      <c r="B8" s="13" t="s">
        <v>96</v>
      </c>
      <c r="C8" s="7">
        <v>4873</v>
      </c>
      <c r="D8" s="8">
        <v>1145065</v>
      </c>
      <c r="E8" s="4">
        <v>0.16589999999999999</v>
      </c>
      <c r="F8" s="4">
        <v>0.14993999999999999</v>
      </c>
      <c r="G8" s="4">
        <v>0.18185000000000001</v>
      </c>
    </row>
    <row r="9" spans="1:7" ht="14.1" customHeight="1" x14ac:dyDescent="0.2">
      <c r="A9" s="48" t="s">
        <v>275</v>
      </c>
      <c r="B9" s="13" t="s">
        <v>24</v>
      </c>
      <c r="C9" s="7">
        <v>1516</v>
      </c>
      <c r="D9" s="8">
        <v>141035</v>
      </c>
      <c r="E9" s="4">
        <v>6.9940000000000002E-2</v>
      </c>
      <c r="F9" s="4">
        <v>5.2290000000000003E-2</v>
      </c>
      <c r="G9" s="4">
        <v>8.7599999999999997E-2</v>
      </c>
    </row>
    <row r="10" spans="1:7" ht="14.1" customHeight="1" x14ac:dyDescent="0.2">
      <c r="A10" s="49"/>
      <c r="B10" s="13" t="s">
        <v>25</v>
      </c>
      <c r="C10" s="7">
        <v>1349</v>
      </c>
      <c r="D10" s="8">
        <v>142692</v>
      </c>
      <c r="E10" s="4">
        <v>9.4390000000000002E-2</v>
      </c>
      <c r="F10" s="4">
        <v>6.8589999999999998E-2</v>
      </c>
      <c r="G10" s="4">
        <v>0.12018</v>
      </c>
    </row>
    <row r="11" spans="1:7" ht="14.1" customHeight="1" x14ac:dyDescent="0.2">
      <c r="A11" s="49"/>
      <c r="B11" s="13" t="s">
        <v>26</v>
      </c>
      <c r="C11" s="7">
        <v>2008</v>
      </c>
      <c r="D11" s="8">
        <v>257708</v>
      </c>
      <c r="E11" s="4">
        <v>7.6383356315299994E-2</v>
      </c>
      <c r="F11" s="4">
        <v>5.8250000000000003E-2</v>
      </c>
      <c r="G11" s="4">
        <v>9.4520000000000007E-2</v>
      </c>
    </row>
    <row r="12" spans="1:7" ht="14.1" customHeight="1" x14ac:dyDescent="0.2">
      <c r="A12" s="50"/>
      <c r="B12" s="13" t="s">
        <v>96</v>
      </c>
      <c r="C12" s="7">
        <v>4873</v>
      </c>
      <c r="D12" s="8">
        <v>541434</v>
      </c>
      <c r="E12" s="4">
        <v>7.8439999999999996E-2</v>
      </c>
      <c r="F12" s="4">
        <v>6.6720000000000002E-2</v>
      </c>
      <c r="G12" s="4">
        <v>9.0166916458699994E-2</v>
      </c>
    </row>
    <row r="13" spans="1:7" ht="14.1" customHeight="1" x14ac:dyDescent="0.2">
      <c r="A13" s="48" t="s">
        <v>276</v>
      </c>
      <c r="B13" s="13" t="s">
        <v>24</v>
      </c>
      <c r="C13" s="7">
        <v>1516</v>
      </c>
      <c r="D13" s="8">
        <v>175229</v>
      </c>
      <c r="E13" s="4">
        <v>8.6898520134900001E-2</v>
      </c>
      <c r="F13" s="4">
        <v>6.3380000000000006E-2</v>
      </c>
      <c r="G13" s="4">
        <v>0.1104166055166</v>
      </c>
    </row>
    <row r="14" spans="1:7" ht="14.1" customHeight="1" x14ac:dyDescent="0.2">
      <c r="A14" s="49"/>
      <c r="B14" s="13" t="s">
        <v>25</v>
      </c>
      <c r="C14" s="7">
        <v>1349</v>
      </c>
      <c r="D14" s="8">
        <v>139867</v>
      </c>
      <c r="E14" s="4">
        <v>9.2520000000000005E-2</v>
      </c>
      <c r="F14" s="4">
        <v>7.0610000000000006E-2</v>
      </c>
      <c r="G14" s="4">
        <v>0.11441999999999999</v>
      </c>
    </row>
    <row r="15" spans="1:7" ht="14.1" customHeight="1" x14ac:dyDescent="0.2">
      <c r="A15" s="49"/>
      <c r="B15" s="13" t="s">
        <v>26</v>
      </c>
      <c r="C15" s="7">
        <v>2008</v>
      </c>
      <c r="D15" s="8">
        <v>180229</v>
      </c>
      <c r="E15" s="4">
        <v>5.3420000000000002E-2</v>
      </c>
      <c r="F15" s="4">
        <v>3.8120000000000001E-2</v>
      </c>
      <c r="G15" s="4">
        <v>6.8720000000000003E-2</v>
      </c>
    </row>
    <row r="16" spans="1:7" ht="14.1" customHeight="1" x14ac:dyDescent="0.2">
      <c r="A16" s="50"/>
      <c r="B16" s="13" t="s">
        <v>96</v>
      </c>
      <c r="C16" s="7">
        <v>4873</v>
      </c>
      <c r="D16" s="8">
        <v>495325</v>
      </c>
      <c r="E16" s="4">
        <v>7.1760000000000004E-2</v>
      </c>
      <c r="F16" s="4">
        <v>6.0510000000000001E-2</v>
      </c>
      <c r="G16" s="4">
        <v>8.3019999999999997E-2</v>
      </c>
    </row>
    <row r="17" spans="1:7" ht="14.1" customHeight="1" x14ac:dyDescent="0.2">
      <c r="A17" s="48" t="s">
        <v>277</v>
      </c>
      <c r="B17" s="13" t="s">
        <v>24</v>
      </c>
      <c r="C17" s="7">
        <v>1516</v>
      </c>
      <c r="D17" s="8">
        <v>27179</v>
      </c>
      <c r="E17" s="4">
        <v>1.3480000000000001E-2</v>
      </c>
      <c r="F17" s="4">
        <v>5.7400000000000003E-3</v>
      </c>
      <c r="G17" s="4">
        <v>2.1219999999999999E-2</v>
      </c>
    </row>
    <row r="18" spans="1:7" ht="14.1" customHeight="1" x14ac:dyDescent="0.2">
      <c r="A18" s="49"/>
      <c r="B18" s="13" t="s">
        <v>25</v>
      </c>
      <c r="C18" s="7">
        <v>1349</v>
      </c>
      <c r="D18" s="8">
        <v>35621</v>
      </c>
      <c r="E18" s="4">
        <v>2.3560000000000001E-2</v>
      </c>
      <c r="F18" s="4">
        <v>1.218E-2</v>
      </c>
      <c r="G18" s="4">
        <v>3.4950000000000002E-2</v>
      </c>
    </row>
    <row r="19" spans="1:7" ht="14.1" customHeight="1" x14ac:dyDescent="0.2">
      <c r="A19" s="49"/>
      <c r="B19" s="13" t="s">
        <v>26</v>
      </c>
      <c r="C19" s="7">
        <v>2008</v>
      </c>
      <c r="D19" s="8">
        <v>37430</v>
      </c>
      <c r="E19" s="4">
        <v>1.1089999999999999E-2</v>
      </c>
      <c r="F19" s="4">
        <v>5.96E-3</v>
      </c>
      <c r="G19" s="4">
        <v>1.6230000000000001E-2</v>
      </c>
    </row>
    <row r="20" spans="1:7" ht="14.1" customHeight="1" x14ac:dyDescent="0.2">
      <c r="A20" s="50"/>
      <c r="B20" s="13" t="s">
        <v>96</v>
      </c>
      <c r="C20" s="7">
        <v>4873</v>
      </c>
      <c r="D20" s="8">
        <v>100230</v>
      </c>
      <c r="E20" s="4">
        <v>1.452E-2</v>
      </c>
      <c r="F20" s="4">
        <v>1.0319999999999999E-2</v>
      </c>
      <c r="G20" s="4">
        <v>1.873E-2</v>
      </c>
    </row>
    <row r="21" spans="1:7" ht="14.1" customHeight="1" x14ac:dyDescent="0.2">
      <c r="A21" s="48" t="s">
        <v>278</v>
      </c>
      <c r="B21" s="13" t="s">
        <v>24</v>
      </c>
      <c r="C21" s="7">
        <v>1516</v>
      </c>
      <c r="D21" s="8">
        <v>179081</v>
      </c>
      <c r="E21" s="4">
        <v>8.881E-2</v>
      </c>
      <c r="F21" s="4">
        <v>6.8080000000000002E-2</v>
      </c>
      <c r="G21" s="4">
        <v>0.10954</v>
      </c>
    </row>
    <row r="22" spans="1:7" ht="14.1" customHeight="1" x14ac:dyDescent="0.2">
      <c r="A22" s="49"/>
      <c r="B22" s="13" t="s">
        <v>25</v>
      </c>
      <c r="C22" s="7">
        <v>1349</v>
      </c>
      <c r="D22" s="8">
        <v>148623</v>
      </c>
      <c r="E22" s="4">
        <v>9.8309999999999995E-2</v>
      </c>
      <c r="F22" s="4">
        <v>7.1510000000000004E-2</v>
      </c>
      <c r="G22" s="4">
        <v>0.12509999999999999</v>
      </c>
    </row>
    <row r="23" spans="1:7" ht="14.1" customHeight="1" x14ac:dyDescent="0.2">
      <c r="A23" s="49"/>
      <c r="B23" s="13" t="s">
        <v>26</v>
      </c>
      <c r="C23" s="7">
        <v>2008</v>
      </c>
      <c r="D23" s="8">
        <v>240259</v>
      </c>
      <c r="E23" s="4">
        <v>7.1209999999999996E-2</v>
      </c>
      <c r="F23" s="4">
        <v>5.4260000000000003E-2</v>
      </c>
      <c r="G23" s="4">
        <v>8.8165409829999999E-2</v>
      </c>
    </row>
    <row r="24" spans="1:7" ht="14.1" customHeight="1" x14ac:dyDescent="0.2">
      <c r="A24" s="50"/>
      <c r="B24" s="13" t="s">
        <v>96</v>
      </c>
      <c r="C24" s="7">
        <v>4873</v>
      </c>
      <c r="D24" s="8">
        <v>567963</v>
      </c>
      <c r="E24" s="4">
        <v>8.2290000000000002E-2</v>
      </c>
      <c r="F24" s="4">
        <v>7.0449999999999999E-2</v>
      </c>
      <c r="G24" s="4">
        <v>9.4130000000000005E-2</v>
      </c>
    </row>
    <row r="25" spans="1:7" ht="14.1" customHeight="1" x14ac:dyDescent="0.2">
      <c r="A25" s="48" t="s">
        <v>279</v>
      </c>
      <c r="B25" s="13" t="s">
        <v>24</v>
      </c>
      <c r="C25" s="7">
        <v>1516</v>
      </c>
      <c r="D25" s="8">
        <v>153181.34503036001</v>
      </c>
      <c r="E25" s="4">
        <v>7.596E-2</v>
      </c>
      <c r="F25" s="4">
        <v>5.4019999999999999E-2</v>
      </c>
      <c r="G25" s="4">
        <v>9.7909999999999997E-2</v>
      </c>
    </row>
    <row r="26" spans="1:7" ht="14.1" customHeight="1" x14ac:dyDescent="0.2">
      <c r="A26" s="49"/>
      <c r="B26" s="13" t="s">
        <v>25</v>
      </c>
      <c r="C26" s="7">
        <v>1349</v>
      </c>
      <c r="D26" s="8">
        <v>130352</v>
      </c>
      <c r="E26" s="4">
        <v>8.6220000000000005E-2</v>
      </c>
      <c r="F26" s="4">
        <v>6.7489999999999994E-2</v>
      </c>
      <c r="G26" s="4">
        <v>0.10496</v>
      </c>
    </row>
    <row r="27" spans="1:7" ht="14.1" customHeight="1" x14ac:dyDescent="0.2">
      <c r="A27" s="49"/>
      <c r="B27" s="13" t="s">
        <v>26</v>
      </c>
      <c r="C27" s="7">
        <v>2008</v>
      </c>
      <c r="D27" s="8">
        <v>214375</v>
      </c>
      <c r="E27" s="4">
        <v>6.3539884503999999E-2</v>
      </c>
      <c r="F27" s="4">
        <v>4.6629999999999998E-2</v>
      </c>
      <c r="G27" s="4">
        <v>8.0449999999999994E-2</v>
      </c>
    </row>
    <row r="28" spans="1:7" ht="14.1" customHeight="1" x14ac:dyDescent="0.2">
      <c r="A28" s="50"/>
      <c r="B28" s="13" t="s">
        <v>96</v>
      </c>
      <c r="C28" s="7">
        <v>4873</v>
      </c>
      <c r="D28" s="8">
        <v>497909</v>
      </c>
      <c r="E28" s="4">
        <v>7.2139999999999996E-2</v>
      </c>
      <c r="F28" s="4">
        <v>6.0909999999999999E-2</v>
      </c>
      <c r="G28" s="4">
        <v>8.3360000000000004E-2</v>
      </c>
    </row>
    <row r="29" spans="1:7" ht="14.1" customHeight="1" x14ac:dyDescent="0.2">
      <c r="A29" s="48" t="s">
        <v>280</v>
      </c>
      <c r="B29" s="13" t="s">
        <v>24</v>
      </c>
      <c r="C29" s="7">
        <v>1516</v>
      </c>
      <c r="D29" s="8">
        <v>9917</v>
      </c>
      <c r="E29" s="4">
        <v>4.9199999999999999E-3</v>
      </c>
      <c r="F29" s="4">
        <v>1.82E-3</v>
      </c>
      <c r="G29" s="4">
        <v>8.0099999999999998E-3</v>
      </c>
    </row>
    <row r="30" spans="1:7" ht="14.1" customHeight="1" x14ac:dyDescent="0.2">
      <c r="A30" s="49"/>
      <c r="B30" s="13" t="s">
        <v>25</v>
      </c>
      <c r="C30" s="7">
        <v>1349</v>
      </c>
      <c r="D30" s="8">
        <v>39204.508199925003</v>
      </c>
      <c r="E30" s="4">
        <v>2.5932329525399998E-2</v>
      </c>
      <c r="F30" s="4">
        <v>1.132E-2</v>
      </c>
      <c r="G30" s="4">
        <v>4.054E-2</v>
      </c>
    </row>
    <row r="31" spans="1:7" ht="14.1" customHeight="1" x14ac:dyDescent="0.2">
      <c r="A31" s="49"/>
      <c r="B31" s="13" t="s">
        <v>26</v>
      </c>
      <c r="C31" s="7">
        <v>2008</v>
      </c>
      <c r="D31" s="8">
        <v>20733</v>
      </c>
      <c r="E31" s="4">
        <v>6.1500000000000001E-3</v>
      </c>
      <c r="F31" s="4">
        <v>2.16E-3</v>
      </c>
      <c r="G31" s="4">
        <v>1.013E-2</v>
      </c>
    </row>
    <row r="32" spans="1:7" ht="14.1" customHeight="1" x14ac:dyDescent="0.2">
      <c r="A32" s="50"/>
      <c r="B32" s="13" t="s">
        <v>96</v>
      </c>
      <c r="C32" s="7">
        <v>4873</v>
      </c>
      <c r="D32" s="8">
        <v>69854</v>
      </c>
      <c r="E32" s="4">
        <v>1.0120000000000001E-2</v>
      </c>
      <c r="F32" s="4">
        <v>6.2399999999999999E-3</v>
      </c>
      <c r="G32" s="4">
        <v>1.4E-2</v>
      </c>
    </row>
    <row r="33" spans="1:7" ht="14.1" customHeight="1" x14ac:dyDescent="0.2">
      <c r="A33" s="48" t="s">
        <v>281</v>
      </c>
      <c r="B33" s="13" t="s">
        <v>24</v>
      </c>
      <c r="C33" s="7">
        <v>1516</v>
      </c>
      <c r="D33" s="8">
        <v>308140</v>
      </c>
      <c r="E33" s="4">
        <v>0.15281</v>
      </c>
      <c r="F33" s="4">
        <v>0.12470000000000001</v>
      </c>
      <c r="G33" s="4">
        <v>0.18092</v>
      </c>
    </row>
    <row r="34" spans="1:7" ht="14.1" customHeight="1" x14ac:dyDescent="0.2">
      <c r="A34" s="49"/>
      <c r="B34" s="13" t="s">
        <v>25</v>
      </c>
      <c r="C34" s="7">
        <v>1349</v>
      </c>
      <c r="D34" s="8">
        <v>363052</v>
      </c>
      <c r="E34" s="4">
        <v>0.24015</v>
      </c>
      <c r="F34" s="4">
        <v>0.20396</v>
      </c>
      <c r="G34" s="4">
        <v>0.27633000000000002</v>
      </c>
    </row>
    <row r="35" spans="1:7" ht="14.1" customHeight="1" x14ac:dyDescent="0.2">
      <c r="A35" s="49"/>
      <c r="B35" s="13" t="s">
        <v>26</v>
      </c>
      <c r="C35" s="7">
        <v>2008</v>
      </c>
      <c r="D35" s="8">
        <v>428732</v>
      </c>
      <c r="E35" s="4">
        <v>0.12706999999999999</v>
      </c>
      <c r="F35" s="4">
        <v>0.10421999999999999</v>
      </c>
      <c r="G35" s="4">
        <v>0.14993000000000001</v>
      </c>
    </row>
    <row r="36" spans="1:7" ht="14.1" customHeight="1" x14ac:dyDescent="0.2">
      <c r="A36" s="50"/>
      <c r="B36" s="13" t="s">
        <v>96</v>
      </c>
      <c r="C36" s="7">
        <v>4873</v>
      </c>
      <c r="D36" s="8">
        <v>1099924</v>
      </c>
      <c r="E36" s="4">
        <v>0.15936</v>
      </c>
      <c r="F36" s="4">
        <v>0.14330000000000001</v>
      </c>
      <c r="G36" s="4">
        <v>0.17541999999999999</v>
      </c>
    </row>
    <row r="38" spans="1:7" ht="14.1" customHeight="1" x14ac:dyDescent="0.2">
      <c r="A38" s="46" t="s">
        <v>55</v>
      </c>
      <c r="B38" s="45"/>
      <c r="C38" s="45"/>
      <c r="D38" s="45"/>
      <c r="E38" s="45"/>
      <c r="F38" s="45"/>
      <c r="G38" s="45"/>
    </row>
    <row r="39" spans="1:7" ht="14.1" customHeight="1" x14ac:dyDescent="0.2">
      <c r="A39" s="46" t="s">
        <v>106</v>
      </c>
      <c r="B39" s="45"/>
      <c r="C39" s="45"/>
      <c r="D39" s="45"/>
      <c r="E39" s="45"/>
      <c r="F39" s="45"/>
      <c r="G39" s="45"/>
    </row>
    <row r="40" spans="1:7" ht="14.1" customHeight="1" x14ac:dyDescent="0.2">
      <c r="A40" s="46" t="s">
        <v>107</v>
      </c>
      <c r="B40" s="45"/>
      <c r="C40" s="45"/>
      <c r="D40" s="45"/>
      <c r="E40" s="45"/>
      <c r="F40" s="45"/>
      <c r="G40" s="45"/>
    </row>
    <row r="41" spans="1:7" ht="14.1" customHeight="1" x14ac:dyDescent="0.2">
      <c r="A41" s="46" t="s">
        <v>559</v>
      </c>
      <c r="B41" s="45"/>
      <c r="C41" s="45"/>
      <c r="D41" s="45"/>
      <c r="E41" s="45"/>
      <c r="F41" s="45"/>
      <c r="G41" s="45"/>
    </row>
    <row r="42" spans="1:7" s="17" customFormat="1" ht="14.25" x14ac:dyDescent="0.2">
      <c r="A42" s="32" t="str">
        <f>HYPERLINK("#'Index'!A1","Back to Index")</f>
        <v>Back to Index</v>
      </c>
      <c r="B42" s="27"/>
    </row>
    <row r="69" spans="1:1" ht="12" customHeight="1" x14ac:dyDescent="0.2">
      <c r="A69" t="s">
        <v>559</v>
      </c>
    </row>
  </sheetData>
  <mergeCells count="14">
    <mergeCell ref="A41:G41"/>
    <mergeCell ref="A1:G1"/>
    <mergeCell ref="A2:G2"/>
    <mergeCell ref="A38:G38"/>
    <mergeCell ref="A39:G39"/>
    <mergeCell ref="A40:G40"/>
    <mergeCell ref="A5:A8"/>
    <mergeCell ref="A9:A12"/>
    <mergeCell ref="A13:A16"/>
    <mergeCell ref="A17:A20"/>
    <mergeCell ref="A21:A24"/>
    <mergeCell ref="A25:A28"/>
    <mergeCell ref="A29:A32"/>
    <mergeCell ref="A33:A36"/>
  </mergeCells>
  <pageMargins left="0.05" right="0.05" top="0.5" bottom="0.5" header="0" footer="0"/>
  <pageSetup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">
      <c r="A1" s="60" t="s">
        <v>290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3.5" x14ac:dyDescent="0.25">
      <c r="A2" s="44" t="s">
        <v>1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291</v>
      </c>
      <c r="B5" s="6" t="s">
        <v>3</v>
      </c>
      <c r="C5" s="7">
        <v>119</v>
      </c>
      <c r="D5" s="8">
        <v>211909</v>
      </c>
      <c r="E5" s="4">
        <v>0.67105318628879995</v>
      </c>
      <c r="F5" s="4">
        <v>0.56283000000000005</v>
      </c>
      <c r="G5" s="4">
        <v>0.77927999999999997</v>
      </c>
    </row>
    <row r="6" spans="1:10" ht="14.1" customHeight="1" x14ac:dyDescent="0.2">
      <c r="A6" s="49"/>
      <c r="B6" s="6" t="s">
        <v>4</v>
      </c>
      <c r="C6" s="7">
        <v>730</v>
      </c>
      <c r="D6" s="8">
        <v>655873</v>
      </c>
      <c r="E6" s="4">
        <v>0.57555192595549998</v>
      </c>
      <c r="F6" s="4">
        <v>0.52297000000000005</v>
      </c>
      <c r="G6" s="4">
        <v>0.62814000000000003</v>
      </c>
    </row>
    <row r="7" spans="1:10" ht="14.1" customHeight="1" x14ac:dyDescent="0.2">
      <c r="A7" s="49"/>
      <c r="B7" s="6" t="s">
        <v>5</v>
      </c>
      <c r="C7" s="7">
        <v>189</v>
      </c>
      <c r="D7" s="8">
        <v>96517</v>
      </c>
      <c r="E7" s="4">
        <v>0.61036999999999997</v>
      </c>
      <c r="F7" s="4">
        <v>0.50244</v>
      </c>
      <c r="G7" s="4">
        <v>0.71829240204199996</v>
      </c>
    </row>
    <row r="8" spans="1:10" ht="14.1" customHeight="1" x14ac:dyDescent="0.2">
      <c r="A8" s="50"/>
      <c r="B8" s="6" t="s">
        <v>96</v>
      </c>
      <c r="C8" s="7">
        <v>1038</v>
      </c>
      <c r="D8" s="8">
        <v>964299</v>
      </c>
      <c r="E8" s="4">
        <v>0.59765999999999997</v>
      </c>
      <c r="F8" s="4">
        <v>0.55345</v>
      </c>
      <c r="G8" s="4">
        <v>0.64185999999999999</v>
      </c>
    </row>
    <row r="9" spans="1:10" ht="14.1" customHeight="1" x14ac:dyDescent="0.2">
      <c r="A9" s="48" t="s">
        <v>292</v>
      </c>
      <c r="B9" s="6" t="s">
        <v>3</v>
      </c>
      <c r="C9" s="7">
        <v>119</v>
      </c>
      <c r="D9" s="8">
        <v>155715</v>
      </c>
      <c r="E9" s="4">
        <v>0.49309999999999998</v>
      </c>
      <c r="F9" s="4">
        <v>0.38062000000000001</v>
      </c>
      <c r="G9" s="4">
        <v>0.60558999999999996</v>
      </c>
    </row>
    <row r="10" spans="1:10" ht="14.1" customHeight="1" x14ac:dyDescent="0.2">
      <c r="A10" s="49"/>
      <c r="B10" s="6" t="s">
        <v>4</v>
      </c>
      <c r="C10" s="7">
        <v>730</v>
      </c>
      <c r="D10" s="8">
        <v>379815</v>
      </c>
      <c r="E10" s="4">
        <v>0.33329999999999999</v>
      </c>
      <c r="F10" s="4">
        <v>0.28503000000000001</v>
      </c>
      <c r="G10" s="4">
        <v>0.38157000000000002</v>
      </c>
    </row>
    <row r="11" spans="1:10" ht="14.1" customHeight="1" x14ac:dyDescent="0.2">
      <c r="A11" s="49"/>
      <c r="B11" s="6" t="s">
        <v>5</v>
      </c>
      <c r="C11" s="7">
        <v>189</v>
      </c>
      <c r="D11" s="8">
        <v>63495</v>
      </c>
      <c r="E11" s="4">
        <v>0.40153</v>
      </c>
      <c r="F11" s="4">
        <v>0.28805999999999998</v>
      </c>
      <c r="G11" s="4">
        <v>0.51500999999999997</v>
      </c>
    </row>
    <row r="12" spans="1:10" ht="14.1" customHeight="1" x14ac:dyDescent="0.2">
      <c r="A12" s="50"/>
      <c r="B12" s="6" t="s">
        <v>96</v>
      </c>
      <c r="C12" s="7">
        <v>1038</v>
      </c>
      <c r="D12" s="8">
        <v>599025</v>
      </c>
      <c r="E12" s="4">
        <v>0.37125999999999998</v>
      </c>
      <c r="F12" s="4">
        <v>0.32868999999999998</v>
      </c>
      <c r="G12" s="4">
        <v>0.41383999999999999</v>
      </c>
    </row>
    <row r="13" spans="1:10" ht="14.1" customHeight="1" x14ac:dyDescent="0.2">
      <c r="A13" s="48" t="s">
        <v>293</v>
      </c>
      <c r="B13" s="6" t="s">
        <v>3</v>
      </c>
      <c r="C13" s="7">
        <v>119</v>
      </c>
      <c r="D13" s="8">
        <v>165617</v>
      </c>
      <c r="E13" s="4">
        <v>0.5244596830978</v>
      </c>
      <c r="F13" s="4">
        <v>0.41209000000000001</v>
      </c>
      <c r="G13" s="4">
        <v>0.63683000000000001</v>
      </c>
    </row>
    <row r="14" spans="1:10" ht="14.1" customHeight="1" x14ac:dyDescent="0.2">
      <c r="A14" s="49"/>
      <c r="B14" s="6" t="s">
        <v>4</v>
      </c>
      <c r="C14" s="7">
        <v>730</v>
      </c>
      <c r="D14" s="8">
        <v>466584</v>
      </c>
      <c r="E14" s="4">
        <v>0.40944000000000003</v>
      </c>
      <c r="F14" s="4">
        <v>0.35787000000000002</v>
      </c>
      <c r="G14" s="4">
        <v>0.46101999999999999</v>
      </c>
    </row>
    <row r="15" spans="1:10" ht="14.1" customHeight="1" x14ac:dyDescent="0.2">
      <c r="A15" s="49"/>
      <c r="B15" s="6" t="s">
        <v>5</v>
      </c>
      <c r="C15" s="7">
        <v>189</v>
      </c>
      <c r="D15" s="8">
        <v>56836</v>
      </c>
      <c r="E15" s="4">
        <v>0.35942582720720001</v>
      </c>
      <c r="F15" s="4">
        <v>0.24618999999999999</v>
      </c>
      <c r="G15" s="4">
        <v>0.47266999999999998</v>
      </c>
    </row>
    <row r="16" spans="1:10" ht="14.1" customHeight="1" x14ac:dyDescent="0.2">
      <c r="A16" s="50"/>
      <c r="B16" s="6" t="s">
        <v>96</v>
      </c>
      <c r="C16" s="7">
        <v>1038</v>
      </c>
      <c r="D16" s="8">
        <v>689037</v>
      </c>
      <c r="E16" s="4">
        <v>0.42704999999999999</v>
      </c>
      <c r="F16" s="4">
        <v>0.38283</v>
      </c>
      <c r="G16" s="4">
        <v>0.47127000000000002</v>
      </c>
    </row>
    <row r="17" spans="1:7" ht="14.1" customHeight="1" x14ac:dyDescent="0.2">
      <c r="A17" s="48" t="s">
        <v>294</v>
      </c>
      <c r="B17" s="6" t="s">
        <v>3</v>
      </c>
      <c r="C17" s="7">
        <v>119</v>
      </c>
      <c r="D17" s="8">
        <v>13247.89355214</v>
      </c>
      <c r="E17" s="4">
        <v>4.1950000000000001E-2</v>
      </c>
      <c r="F17" s="4">
        <v>0</v>
      </c>
      <c r="G17" s="4">
        <v>0.10564</v>
      </c>
    </row>
    <row r="18" spans="1:7" ht="14.1" customHeight="1" x14ac:dyDescent="0.2">
      <c r="A18" s="49"/>
      <c r="B18" s="6" t="s">
        <v>4</v>
      </c>
      <c r="C18" s="7">
        <v>730</v>
      </c>
      <c r="D18" s="8">
        <v>4635</v>
      </c>
      <c r="E18" s="4">
        <v>4.0699999999999998E-3</v>
      </c>
      <c r="F18" s="4">
        <v>4.2999999999999999E-4</v>
      </c>
      <c r="G18" s="4">
        <v>7.7099999999999998E-3</v>
      </c>
    </row>
    <row r="19" spans="1:7" ht="14.1" customHeight="1" x14ac:dyDescent="0.2">
      <c r="A19" s="49"/>
      <c r="B19" s="6" t="s">
        <v>5</v>
      </c>
      <c r="C19" s="7">
        <v>189</v>
      </c>
      <c r="D19" s="8">
        <v>4395</v>
      </c>
      <c r="E19" s="4">
        <v>2.7789999999999999E-2</v>
      </c>
      <c r="F19" s="4">
        <v>0</v>
      </c>
      <c r="G19" s="4">
        <v>6.7449999999999996E-2</v>
      </c>
    </row>
    <row r="20" spans="1:7" ht="14.1" customHeight="1" x14ac:dyDescent="0.2">
      <c r="A20" s="50"/>
      <c r="B20" s="6" t="s">
        <v>96</v>
      </c>
      <c r="C20" s="7">
        <v>1038</v>
      </c>
      <c r="D20" s="8">
        <v>22278</v>
      </c>
      <c r="E20" s="4">
        <v>1.3809999999999999E-2</v>
      </c>
      <c r="F20" s="4">
        <v>2.3000000000000001E-4</v>
      </c>
      <c r="G20" s="4">
        <v>2.7385701414799998E-2</v>
      </c>
    </row>
    <row r="22" spans="1:7" ht="14.1" customHeight="1" x14ac:dyDescent="0.2">
      <c r="A22" s="46" t="s">
        <v>55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106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107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559</v>
      </c>
      <c r="B25" s="45"/>
      <c r="C25" s="45"/>
      <c r="D25" s="45"/>
      <c r="E25" s="45"/>
      <c r="F25" s="45"/>
      <c r="G25" s="45"/>
    </row>
    <row r="26" spans="1:7" ht="14.1" customHeight="1" x14ac:dyDescent="0.2">
      <c r="A26" s="46" t="s">
        <v>108</v>
      </c>
      <c r="B26" s="45"/>
      <c r="C26" s="45"/>
      <c r="D26" s="45"/>
      <c r="E26" s="45"/>
      <c r="F26" s="45"/>
      <c r="G26" s="45"/>
    </row>
    <row r="27" spans="1:7" s="17" customFormat="1" ht="14.25" x14ac:dyDescent="0.2">
      <c r="A27" s="32" t="str">
        <f>HYPERLINK("#'Index'!A1","Back to Index")</f>
        <v>Back to Index</v>
      </c>
      <c r="B27" s="27"/>
    </row>
    <row r="69" spans="1:1" ht="12" customHeight="1" x14ac:dyDescent="0.2">
      <c r="A69" t="s">
        <v>559</v>
      </c>
    </row>
  </sheetData>
  <mergeCells count="11">
    <mergeCell ref="A1:J1"/>
    <mergeCell ref="A25:G25"/>
    <mergeCell ref="A26:G26"/>
    <mergeCell ref="A2:G2"/>
    <mergeCell ref="A22:G22"/>
    <mergeCell ref="A23:G23"/>
    <mergeCell ref="A24:G24"/>
    <mergeCell ref="A5:A8"/>
    <mergeCell ref="A9:A12"/>
    <mergeCell ref="A13:A16"/>
    <mergeCell ref="A17:A20"/>
  </mergeCells>
  <pageMargins left="0.05" right="0.05" top="0.5" bottom="0.5" header="0" footer="0"/>
  <pageSetup orientation="portrait" horizontalDpi="300" verticalDpi="30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295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291</v>
      </c>
      <c r="B5" s="9" t="s">
        <v>58</v>
      </c>
      <c r="C5" s="7">
        <v>474</v>
      </c>
      <c r="D5" s="8">
        <v>450222</v>
      </c>
      <c r="E5" s="4">
        <v>0.56823000000000001</v>
      </c>
      <c r="F5" s="4">
        <v>0.50219999999999998</v>
      </c>
      <c r="G5" s="4">
        <v>0.63425082868110005</v>
      </c>
    </row>
    <row r="6" spans="1:10" ht="14.1" customHeight="1" x14ac:dyDescent="0.2">
      <c r="A6" s="49"/>
      <c r="B6" s="9" t="s">
        <v>7</v>
      </c>
      <c r="C6" s="7">
        <v>564</v>
      </c>
      <c r="D6" s="8">
        <v>514077</v>
      </c>
      <c r="E6" s="4">
        <v>0.62605</v>
      </c>
      <c r="F6" s="4">
        <v>0.56699669495430005</v>
      </c>
      <c r="G6" s="4">
        <v>0.68510000000000004</v>
      </c>
    </row>
    <row r="7" spans="1:10" ht="14.1" customHeight="1" x14ac:dyDescent="0.2">
      <c r="A7" s="50"/>
      <c r="B7" s="9" t="s">
        <v>96</v>
      </c>
      <c r="C7" s="7">
        <v>1038</v>
      </c>
      <c r="D7" s="8">
        <v>964299</v>
      </c>
      <c r="E7" s="4">
        <v>0.59765999999999997</v>
      </c>
      <c r="F7" s="4">
        <v>0.55345</v>
      </c>
      <c r="G7" s="4">
        <v>0.64185999999999999</v>
      </c>
    </row>
    <row r="8" spans="1:10" ht="14.1" customHeight="1" x14ac:dyDescent="0.2">
      <c r="A8" s="48" t="s">
        <v>292</v>
      </c>
      <c r="B8" s="9" t="s">
        <v>58</v>
      </c>
      <c r="C8" s="7">
        <v>474</v>
      </c>
      <c r="D8" s="8">
        <v>279198</v>
      </c>
      <c r="E8" s="4">
        <v>0.35238000000000003</v>
      </c>
      <c r="F8" s="4">
        <v>0.28863</v>
      </c>
      <c r="G8" s="4">
        <v>0.41611999999999999</v>
      </c>
    </row>
    <row r="9" spans="1:10" ht="14.1" customHeight="1" x14ac:dyDescent="0.2">
      <c r="A9" s="49"/>
      <c r="B9" s="9" t="s">
        <v>7</v>
      </c>
      <c r="C9" s="7">
        <v>564</v>
      </c>
      <c r="D9" s="8">
        <v>319827</v>
      </c>
      <c r="E9" s="4">
        <v>0.38949</v>
      </c>
      <c r="F9" s="4">
        <v>0.33262717854520002</v>
      </c>
      <c r="G9" s="4">
        <v>0.44635000000000002</v>
      </c>
    </row>
    <row r="10" spans="1:10" ht="14.1" customHeight="1" x14ac:dyDescent="0.2">
      <c r="A10" s="50"/>
      <c r="B10" s="9" t="s">
        <v>96</v>
      </c>
      <c r="C10" s="7">
        <v>1038</v>
      </c>
      <c r="D10" s="8">
        <v>599025</v>
      </c>
      <c r="E10" s="4">
        <v>0.37125999999999998</v>
      </c>
      <c r="F10" s="4">
        <v>0.32868999999999998</v>
      </c>
      <c r="G10" s="4">
        <v>0.41383999999999999</v>
      </c>
    </row>
    <row r="11" spans="1:10" ht="14.1" customHeight="1" x14ac:dyDescent="0.2">
      <c r="A11" s="48" t="s">
        <v>293</v>
      </c>
      <c r="B11" s="9" t="s">
        <v>58</v>
      </c>
      <c r="C11" s="7">
        <v>474</v>
      </c>
      <c r="D11" s="8">
        <v>336005</v>
      </c>
      <c r="E11" s="4">
        <v>0.42407</v>
      </c>
      <c r="F11" s="4">
        <v>0.35841000000000001</v>
      </c>
      <c r="G11" s="4">
        <v>0.48974000000000001</v>
      </c>
    </row>
    <row r="12" spans="1:10" ht="14.1" customHeight="1" x14ac:dyDescent="0.2">
      <c r="A12" s="49"/>
      <c r="B12" s="9" t="s">
        <v>7</v>
      </c>
      <c r="C12" s="7">
        <v>564</v>
      </c>
      <c r="D12" s="8">
        <v>353032</v>
      </c>
      <c r="E12" s="4">
        <v>0.42992999999999998</v>
      </c>
      <c r="F12" s="4">
        <v>0.37048999999999999</v>
      </c>
      <c r="G12" s="4">
        <v>0.48936000000000002</v>
      </c>
    </row>
    <row r="13" spans="1:10" ht="14.1" customHeight="1" x14ac:dyDescent="0.2">
      <c r="A13" s="50"/>
      <c r="B13" s="9" t="s">
        <v>96</v>
      </c>
      <c r="C13" s="7">
        <v>1038</v>
      </c>
      <c r="D13" s="8">
        <v>689037</v>
      </c>
      <c r="E13" s="4">
        <v>0.42704999999999999</v>
      </c>
      <c r="F13" s="4">
        <v>0.38283</v>
      </c>
      <c r="G13" s="4">
        <v>0.47127000000000002</v>
      </c>
    </row>
    <row r="14" spans="1:10" ht="14.1" customHeight="1" x14ac:dyDescent="0.2">
      <c r="A14" s="48" t="s">
        <v>294</v>
      </c>
      <c r="B14" s="9" t="s">
        <v>58</v>
      </c>
      <c r="C14" s="7">
        <v>474</v>
      </c>
      <c r="D14" s="8">
        <v>16123</v>
      </c>
      <c r="E14" s="4">
        <v>2.035E-2</v>
      </c>
      <c r="F14" s="4">
        <v>0</v>
      </c>
      <c r="G14" s="4">
        <v>4.6379999999999998E-2</v>
      </c>
    </row>
    <row r="15" spans="1:10" ht="14.1" customHeight="1" x14ac:dyDescent="0.2">
      <c r="A15" s="49"/>
      <c r="B15" s="9" t="s">
        <v>7</v>
      </c>
      <c r="C15" s="7">
        <v>564</v>
      </c>
      <c r="D15" s="8">
        <v>6155</v>
      </c>
      <c r="E15" s="4">
        <v>7.4999999999999997E-3</v>
      </c>
      <c r="F15" s="4">
        <v>0</v>
      </c>
      <c r="G15" s="4">
        <v>1.618E-2</v>
      </c>
    </row>
    <row r="16" spans="1:10" ht="14.1" customHeight="1" x14ac:dyDescent="0.2">
      <c r="A16" s="50"/>
      <c r="B16" s="9" t="s">
        <v>96</v>
      </c>
      <c r="C16" s="7">
        <v>1038</v>
      </c>
      <c r="D16" s="8">
        <v>22278</v>
      </c>
      <c r="E16" s="4">
        <v>1.3809999999999999E-2</v>
      </c>
      <c r="F16" s="4">
        <v>2.3000000000000001E-4</v>
      </c>
      <c r="G16" s="4">
        <v>2.7385701414799998E-2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s="17" customFormat="1" ht="14.25" x14ac:dyDescent="0.2">
      <c r="A22" s="32" t="str">
        <f>HYPERLINK("#'Index'!A1","Back to Index")</f>
        <v>Back to Index</v>
      </c>
      <c r="B22" s="27"/>
    </row>
    <row r="69" spans="1:1" ht="12" customHeight="1" x14ac:dyDescent="0.2">
      <c r="A69" t="s">
        <v>559</v>
      </c>
    </row>
  </sheetData>
  <mergeCells count="10">
    <mergeCell ref="A1:J1"/>
    <mergeCell ref="A21:G21"/>
    <mergeCell ref="A2:G2"/>
    <mergeCell ref="A18:G18"/>
    <mergeCell ref="A19:G19"/>
    <mergeCell ref="A20:G20"/>
    <mergeCell ref="A14:A16"/>
    <mergeCell ref="A11:A13"/>
    <mergeCell ref="A8:A10"/>
    <mergeCell ref="A5:A7"/>
  </mergeCells>
  <pageMargins left="0.05" right="0.05" top="0.5" bottom="0.5" header="0" footer="0"/>
  <pageSetup orientation="portrait" horizontalDpi="300" verticalDpi="30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296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291</v>
      </c>
      <c r="B5" s="10" t="s">
        <v>9</v>
      </c>
      <c r="C5" s="7">
        <v>817</v>
      </c>
      <c r="D5" s="8">
        <v>709911</v>
      </c>
      <c r="E5" s="4">
        <v>0.62060999999999999</v>
      </c>
      <c r="F5" s="4">
        <v>0.57021999999999995</v>
      </c>
      <c r="G5" s="4">
        <v>0.67098999999999998</v>
      </c>
    </row>
    <row r="6" spans="1:10" ht="14.1" customHeight="1" x14ac:dyDescent="0.2">
      <c r="A6" s="49"/>
      <c r="B6" s="10" t="s">
        <v>10</v>
      </c>
      <c r="C6" s="7">
        <v>67</v>
      </c>
      <c r="D6" s="8">
        <v>72343</v>
      </c>
      <c r="E6" s="4">
        <v>0.55969999999999998</v>
      </c>
      <c r="F6" s="4">
        <v>0.39550000000000002</v>
      </c>
      <c r="G6" s="4">
        <v>0.72389000000000003</v>
      </c>
    </row>
    <row r="7" spans="1:10" ht="14.1" customHeight="1" x14ac:dyDescent="0.2">
      <c r="A7" s="49"/>
      <c r="B7" s="10" t="s">
        <v>11</v>
      </c>
      <c r="C7" s="7">
        <v>69</v>
      </c>
      <c r="D7" s="8">
        <v>77278</v>
      </c>
      <c r="E7" s="4">
        <v>0.52537999999999996</v>
      </c>
      <c r="F7" s="4">
        <v>0.36734</v>
      </c>
      <c r="G7" s="4">
        <v>0.68340999999999996</v>
      </c>
    </row>
    <row r="8" spans="1:10" ht="14.1" customHeight="1" x14ac:dyDescent="0.2">
      <c r="A8" s="49"/>
      <c r="B8" s="10" t="s">
        <v>12</v>
      </c>
      <c r="C8" s="7">
        <v>85</v>
      </c>
      <c r="D8" s="8">
        <v>104767.00082481001</v>
      </c>
      <c r="E8" s="4">
        <v>0.54220999999999997</v>
      </c>
      <c r="F8" s="4">
        <v>0.40506999999999999</v>
      </c>
      <c r="G8" s="4">
        <v>0.67934000000000005</v>
      </c>
    </row>
    <row r="9" spans="1:10" ht="14.1" customHeight="1" x14ac:dyDescent="0.2">
      <c r="A9" s="50"/>
      <c r="B9" s="10" t="s">
        <v>96</v>
      </c>
      <c r="C9" s="7">
        <v>1038</v>
      </c>
      <c r="D9" s="8">
        <v>964299</v>
      </c>
      <c r="E9" s="4">
        <v>0.59765999999999997</v>
      </c>
      <c r="F9" s="4">
        <v>0.55345</v>
      </c>
      <c r="G9" s="4">
        <v>0.64185999999999999</v>
      </c>
    </row>
    <row r="10" spans="1:10" ht="14.1" customHeight="1" x14ac:dyDescent="0.2">
      <c r="A10" s="48" t="s">
        <v>292</v>
      </c>
      <c r="B10" s="10" t="s">
        <v>9</v>
      </c>
      <c r="C10" s="7">
        <v>817</v>
      </c>
      <c r="D10" s="8">
        <v>458017</v>
      </c>
      <c r="E10" s="4">
        <v>0.40039999999999998</v>
      </c>
      <c r="F10" s="4">
        <v>0.34977999999999998</v>
      </c>
      <c r="G10" s="4">
        <v>0.45101999999999998</v>
      </c>
    </row>
    <row r="11" spans="1:10" ht="14.1" customHeight="1" x14ac:dyDescent="0.2">
      <c r="A11" s="49"/>
      <c r="B11" s="10" t="s">
        <v>10</v>
      </c>
      <c r="C11" s="7">
        <v>67</v>
      </c>
      <c r="D11" s="8">
        <v>32987</v>
      </c>
      <c r="E11" s="4">
        <v>0.25520999999999999</v>
      </c>
      <c r="F11" s="4">
        <v>0.1292305081274</v>
      </c>
      <c r="G11" s="4">
        <v>0.38118999999999997</v>
      </c>
    </row>
    <row r="12" spans="1:10" ht="14.1" customHeight="1" x14ac:dyDescent="0.2">
      <c r="A12" s="49"/>
      <c r="B12" s="10" t="s">
        <v>11</v>
      </c>
      <c r="C12" s="7">
        <v>69</v>
      </c>
      <c r="D12" s="8">
        <v>46824</v>
      </c>
      <c r="E12" s="4">
        <v>0.31833</v>
      </c>
      <c r="F12" s="4">
        <v>0.16836999999999999</v>
      </c>
      <c r="G12" s="4">
        <v>0.46828999999999998</v>
      </c>
    </row>
    <row r="13" spans="1:10" ht="14.1" customHeight="1" x14ac:dyDescent="0.2">
      <c r="A13" s="49"/>
      <c r="B13" s="10" t="s">
        <v>12</v>
      </c>
      <c r="C13" s="7">
        <v>85</v>
      </c>
      <c r="D13" s="8">
        <v>61197</v>
      </c>
      <c r="E13" s="4">
        <v>0.31671405294510002</v>
      </c>
      <c r="F13" s="4">
        <v>0.19884710448330001</v>
      </c>
      <c r="G13" s="4">
        <v>0.43458000000000002</v>
      </c>
    </row>
    <row r="14" spans="1:10" ht="14.1" customHeight="1" x14ac:dyDescent="0.2">
      <c r="A14" s="50"/>
      <c r="B14" s="10" t="s">
        <v>96</v>
      </c>
      <c r="C14" s="7">
        <v>1038</v>
      </c>
      <c r="D14" s="8">
        <v>599025</v>
      </c>
      <c r="E14" s="4">
        <v>0.37125999999999998</v>
      </c>
      <c r="F14" s="4">
        <v>0.32868999999999998</v>
      </c>
      <c r="G14" s="4">
        <v>0.41383999999999999</v>
      </c>
    </row>
    <row r="15" spans="1:10" ht="14.1" customHeight="1" x14ac:dyDescent="0.2">
      <c r="A15" s="48" t="s">
        <v>293</v>
      </c>
      <c r="B15" s="10" t="s">
        <v>9</v>
      </c>
      <c r="C15" s="7">
        <v>817</v>
      </c>
      <c r="D15" s="8">
        <v>489547</v>
      </c>
      <c r="E15" s="4">
        <v>0.4279620883593</v>
      </c>
      <c r="F15" s="4">
        <v>0.37607000000000002</v>
      </c>
      <c r="G15" s="4">
        <v>0.47986000000000001</v>
      </c>
    </row>
    <row r="16" spans="1:10" ht="14.1" customHeight="1" x14ac:dyDescent="0.2">
      <c r="A16" s="49"/>
      <c r="B16" s="10" t="s">
        <v>10</v>
      </c>
      <c r="C16" s="7">
        <v>67</v>
      </c>
      <c r="D16" s="8">
        <v>61479</v>
      </c>
      <c r="E16" s="4">
        <v>0.47564000000000001</v>
      </c>
      <c r="F16" s="4">
        <v>0.31394</v>
      </c>
      <c r="G16" s="4">
        <v>0.63734999999999997</v>
      </c>
    </row>
    <row r="17" spans="1:7" ht="14.1" customHeight="1" x14ac:dyDescent="0.2">
      <c r="A17" s="49"/>
      <c r="B17" s="10" t="s">
        <v>11</v>
      </c>
      <c r="C17" s="7">
        <v>69</v>
      </c>
      <c r="D17" s="8">
        <v>59976</v>
      </c>
      <c r="E17" s="4">
        <v>0.40775</v>
      </c>
      <c r="F17" s="4">
        <v>0.25946999999999998</v>
      </c>
      <c r="G17" s="4">
        <v>0.55603000000000002</v>
      </c>
    </row>
    <row r="18" spans="1:7" ht="14.1" customHeight="1" x14ac:dyDescent="0.2">
      <c r="A18" s="49"/>
      <c r="B18" s="10" t="s">
        <v>12</v>
      </c>
      <c r="C18" s="7">
        <v>85</v>
      </c>
      <c r="D18" s="8">
        <v>78036</v>
      </c>
      <c r="E18" s="4">
        <v>0.40386</v>
      </c>
      <c r="F18" s="4">
        <v>0.2737228663197</v>
      </c>
      <c r="G18" s="4">
        <v>0.53400000000000003</v>
      </c>
    </row>
    <row r="19" spans="1:7" ht="14.1" customHeight="1" x14ac:dyDescent="0.2">
      <c r="A19" s="50"/>
      <c r="B19" s="10" t="s">
        <v>96</v>
      </c>
      <c r="C19" s="7">
        <v>1038</v>
      </c>
      <c r="D19" s="8">
        <v>689037</v>
      </c>
      <c r="E19" s="4">
        <v>0.42704999999999999</v>
      </c>
      <c r="F19" s="4">
        <v>0.38283</v>
      </c>
      <c r="G19" s="4">
        <v>0.47127000000000002</v>
      </c>
    </row>
    <row r="20" spans="1:7" ht="14.1" customHeight="1" x14ac:dyDescent="0.2">
      <c r="A20" s="48" t="s">
        <v>294</v>
      </c>
      <c r="B20" s="10" t="s">
        <v>9</v>
      </c>
      <c r="C20" s="7">
        <v>817</v>
      </c>
      <c r="D20" s="8">
        <v>17021.817494409999</v>
      </c>
      <c r="E20" s="4">
        <v>1.4880000000000001E-2</v>
      </c>
      <c r="F20" s="4">
        <v>0</v>
      </c>
      <c r="G20" s="4">
        <v>3.304E-2</v>
      </c>
    </row>
    <row r="21" spans="1:7" ht="14.1" customHeight="1" x14ac:dyDescent="0.2">
      <c r="A21" s="49"/>
      <c r="B21" s="10" t="s">
        <v>10</v>
      </c>
      <c r="C21" s="7">
        <v>67</v>
      </c>
      <c r="D21" s="8">
        <v>0</v>
      </c>
      <c r="E21" s="4">
        <v>0</v>
      </c>
      <c r="F21" s="4">
        <v>0</v>
      </c>
      <c r="G21" s="4">
        <v>0</v>
      </c>
    </row>
    <row r="22" spans="1:7" ht="14.1" customHeight="1" x14ac:dyDescent="0.2">
      <c r="A22" s="49"/>
      <c r="B22" s="10" t="s">
        <v>11</v>
      </c>
      <c r="C22" s="7">
        <v>69</v>
      </c>
      <c r="D22" s="8">
        <v>3139</v>
      </c>
      <c r="E22" s="4">
        <v>2.1340000000000001E-2</v>
      </c>
      <c r="F22" s="4">
        <v>0</v>
      </c>
      <c r="G22" s="4">
        <v>6.2869999999999995E-2</v>
      </c>
    </row>
    <row r="23" spans="1:7" ht="14.1" customHeight="1" x14ac:dyDescent="0.2">
      <c r="A23" s="49"/>
      <c r="B23" s="10" t="s">
        <v>12</v>
      </c>
      <c r="C23" s="7">
        <v>85</v>
      </c>
      <c r="D23" s="8">
        <v>2117</v>
      </c>
      <c r="E23" s="4">
        <v>1.09571148683E-2</v>
      </c>
      <c r="F23" s="4">
        <v>0</v>
      </c>
      <c r="G23" s="4">
        <v>2.7470000000000001E-2</v>
      </c>
    </row>
    <row r="24" spans="1:7" ht="14.1" customHeight="1" x14ac:dyDescent="0.2">
      <c r="A24" s="50"/>
      <c r="B24" s="10" t="s">
        <v>96</v>
      </c>
      <c r="C24" s="7">
        <v>1038</v>
      </c>
      <c r="D24" s="8">
        <v>22278</v>
      </c>
      <c r="E24" s="4">
        <v>1.3809999999999999E-2</v>
      </c>
      <c r="F24" s="4">
        <v>2.3000000000000001E-4</v>
      </c>
      <c r="G24" s="4">
        <v>2.7385701414799998E-2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s="17" customFormat="1" ht="14.25" x14ac:dyDescent="0.2">
      <c r="A30" s="32" t="str">
        <f>HYPERLINK("#'Index'!A1","Back to Index")</f>
        <v>Back to Index</v>
      </c>
      <c r="B30" s="27"/>
    </row>
    <row r="69" spans="1:1" ht="12" customHeight="1" x14ac:dyDescent="0.2">
      <c r="A69" t="s">
        <v>559</v>
      </c>
    </row>
  </sheetData>
  <mergeCells count="10">
    <mergeCell ref="A1:J1"/>
    <mergeCell ref="A29:G29"/>
    <mergeCell ref="A2:G2"/>
    <mergeCell ref="A26:G26"/>
    <mergeCell ref="A27:G27"/>
    <mergeCell ref="A28:G28"/>
    <mergeCell ref="A5:A9"/>
    <mergeCell ref="A10:A14"/>
    <mergeCell ref="A15:A19"/>
    <mergeCell ref="A20:A24"/>
  </mergeCells>
  <pageMargins left="0.05" right="0.05" top="0.5" bottom="0.5" header="0" footer="0"/>
  <pageSetup orientation="portrait" horizontalDpi="300" verticalDpi="30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297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291</v>
      </c>
      <c r="B5" s="11" t="s">
        <v>378</v>
      </c>
      <c r="C5" s="7">
        <v>568</v>
      </c>
      <c r="D5" s="8">
        <v>572141</v>
      </c>
      <c r="E5" s="4">
        <v>0.59597</v>
      </c>
      <c r="F5" s="4">
        <v>0.53769999999999996</v>
      </c>
      <c r="G5" s="4">
        <v>0.65424000000000004</v>
      </c>
    </row>
    <row r="6" spans="1:10" ht="14.1" customHeight="1" x14ac:dyDescent="0.2">
      <c r="A6" s="49"/>
      <c r="B6" s="11" t="s">
        <v>379</v>
      </c>
      <c r="C6" s="7">
        <v>292</v>
      </c>
      <c r="D6" s="8">
        <v>246707</v>
      </c>
      <c r="E6" s="4">
        <v>0.57433999999999996</v>
      </c>
      <c r="F6" s="4">
        <v>0.4874</v>
      </c>
      <c r="G6" s="4">
        <v>0.66127000000000002</v>
      </c>
    </row>
    <row r="7" spans="1:10" ht="14.1" customHeight="1" x14ac:dyDescent="0.2">
      <c r="A7" s="49"/>
      <c r="B7" s="11" t="s">
        <v>380</v>
      </c>
      <c r="C7" s="7">
        <v>178</v>
      </c>
      <c r="D7" s="8">
        <v>145451</v>
      </c>
      <c r="E7" s="4">
        <v>0.64961000000000002</v>
      </c>
      <c r="F7" s="4">
        <v>0.54613999999999996</v>
      </c>
      <c r="G7" s="4">
        <v>0.75307999999999997</v>
      </c>
    </row>
    <row r="8" spans="1:10" ht="14.1" customHeight="1" x14ac:dyDescent="0.2">
      <c r="A8" s="50"/>
      <c r="B8" s="11" t="s">
        <v>96</v>
      </c>
      <c r="C8" s="7">
        <v>1038</v>
      </c>
      <c r="D8" s="8">
        <v>964299</v>
      </c>
      <c r="E8" s="4">
        <v>0.59765999999999997</v>
      </c>
      <c r="F8" s="4">
        <v>0.55345</v>
      </c>
      <c r="G8" s="4">
        <v>0.64185999999999999</v>
      </c>
    </row>
    <row r="9" spans="1:10" ht="14.1" customHeight="1" x14ac:dyDescent="0.2">
      <c r="A9" s="48" t="s">
        <v>292</v>
      </c>
      <c r="B9" s="11" t="s">
        <v>378</v>
      </c>
      <c r="C9" s="7">
        <v>568</v>
      </c>
      <c r="D9" s="8">
        <v>318975</v>
      </c>
      <c r="E9" s="4">
        <v>0.3322617060236</v>
      </c>
      <c r="F9" s="4">
        <v>0.27764325283680003</v>
      </c>
      <c r="G9" s="4">
        <v>0.38688</v>
      </c>
    </row>
    <row r="10" spans="1:10" ht="14.1" customHeight="1" x14ac:dyDescent="0.2">
      <c r="A10" s="49"/>
      <c r="B10" s="11" t="s">
        <v>379</v>
      </c>
      <c r="C10" s="7">
        <v>292</v>
      </c>
      <c r="D10" s="8">
        <v>193350</v>
      </c>
      <c r="E10" s="4">
        <v>0.45012000000000002</v>
      </c>
      <c r="F10" s="4">
        <v>0.36332999999999999</v>
      </c>
      <c r="G10" s="4">
        <v>0.53691</v>
      </c>
    </row>
    <row r="11" spans="1:10" ht="14.1" customHeight="1" x14ac:dyDescent="0.2">
      <c r="A11" s="49"/>
      <c r="B11" s="11" t="s">
        <v>380</v>
      </c>
      <c r="C11" s="7">
        <v>178</v>
      </c>
      <c r="D11" s="8">
        <v>86699</v>
      </c>
      <c r="E11" s="4">
        <v>0.38721</v>
      </c>
      <c r="F11" s="4">
        <v>0.28588000000000002</v>
      </c>
      <c r="G11" s="4">
        <v>0.48853999999999997</v>
      </c>
    </row>
    <row r="12" spans="1:10" ht="14.1" customHeight="1" x14ac:dyDescent="0.2">
      <c r="A12" s="50"/>
      <c r="B12" s="11" t="s">
        <v>96</v>
      </c>
      <c r="C12" s="7">
        <v>1038</v>
      </c>
      <c r="D12" s="8">
        <v>599025</v>
      </c>
      <c r="E12" s="4">
        <v>0.37125999999999998</v>
      </c>
      <c r="F12" s="4">
        <v>0.32868999999999998</v>
      </c>
      <c r="G12" s="4">
        <v>0.41383999999999999</v>
      </c>
    </row>
    <row r="13" spans="1:10" ht="14.1" customHeight="1" x14ac:dyDescent="0.2">
      <c r="A13" s="48" t="s">
        <v>293</v>
      </c>
      <c r="B13" s="11" t="s">
        <v>378</v>
      </c>
      <c r="C13" s="7">
        <v>568</v>
      </c>
      <c r="D13" s="8">
        <v>363917</v>
      </c>
      <c r="E13" s="4">
        <v>0.37907999999999997</v>
      </c>
      <c r="F13" s="4">
        <v>0.32316</v>
      </c>
      <c r="G13" s="4">
        <v>0.43498999999999999</v>
      </c>
    </row>
    <row r="14" spans="1:10" ht="14.1" customHeight="1" x14ac:dyDescent="0.2">
      <c r="A14" s="49"/>
      <c r="B14" s="11" t="s">
        <v>379</v>
      </c>
      <c r="C14" s="7">
        <v>292</v>
      </c>
      <c r="D14" s="8">
        <v>204402.87002398001</v>
      </c>
      <c r="E14" s="4">
        <v>0.47585</v>
      </c>
      <c r="F14" s="4">
        <v>0.38828000000000001</v>
      </c>
      <c r="G14" s="4">
        <v>0.56342271313339998</v>
      </c>
    </row>
    <row r="15" spans="1:10" ht="14.1" customHeight="1" x14ac:dyDescent="0.2">
      <c r="A15" s="49"/>
      <c r="B15" s="11" t="s">
        <v>380</v>
      </c>
      <c r="C15" s="7">
        <v>178</v>
      </c>
      <c r="D15" s="8">
        <v>120718</v>
      </c>
      <c r="E15" s="4">
        <v>0.53915000000000002</v>
      </c>
      <c r="F15" s="4">
        <v>0.43099999999999999</v>
      </c>
      <c r="G15" s="4">
        <v>0.64729000000000003</v>
      </c>
    </row>
    <row r="16" spans="1:10" ht="14.1" customHeight="1" x14ac:dyDescent="0.2">
      <c r="A16" s="50"/>
      <c r="B16" s="11" t="s">
        <v>96</v>
      </c>
      <c r="C16" s="7">
        <v>1038</v>
      </c>
      <c r="D16" s="8">
        <v>689037</v>
      </c>
      <c r="E16" s="4">
        <v>0.42704999999999999</v>
      </c>
      <c r="F16" s="4">
        <v>0.38283</v>
      </c>
      <c r="G16" s="4">
        <v>0.47127000000000002</v>
      </c>
    </row>
    <row r="17" spans="1:7" ht="14.1" customHeight="1" x14ac:dyDescent="0.2">
      <c r="A17" s="48" t="s">
        <v>294</v>
      </c>
      <c r="B17" s="11" t="s">
        <v>378</v>
      </c>
      <c r="C17" s="7">
        <v>568</v>
      </c>
      <c r="D17" s="8">
        <v>5189</v>
      </c>
      <c r="E17" s="4">
        <v>5.4000000000000003E-3</v>
      </c>
      <c r="F17" s="4">
        <v>0</v>
      </c>
      <c r="G17" s="4">
        <v>1.2619999999999999E-2</v>
      </c>
    </row>
    <row r="18" spans="1:7" ht="14.1" customHeight="1" x14ac:dyDescent="0.2">
      <c r="A18" s="49"/>
      <c r="B18" s="11" t="s">
        <v>379</v>
      </c>
      <c r="C18" s="7">
        <v>292</v>
      </c>
      <c r="D18" s="8">
        <v>11817</v>
      </c>
      <c r="E18" s="4">
        <v>2.751E-2</v>
      </c>
      <c r="F18" s="4">
        <v>0</v>
      </c>
      <c r="G18" s="4">
        <v>7.2910000000000003E-2</v>
      </c>
    </row>
    <row r="19" spans="1:7" ht="14.1" customHeight="1" x14ac:dyDescent="0.2">
      <c r="A19" s="49"/>
      <c r="B19" s="11" t="s">
        <v>380</v>
      </c>
      <c r="C19" s="7">
        <v>178</v>
      </c>
      <c r="D19" s="8">
        <v>5272</v>
      </c>
      <c r="E19" s="4">
        <v>2.3547189574899999E-2</v>
      </c>
      <c r="F19" s="4">
        <v>0</v>
      </c>
      <c r="G19" s="4">
        <v>5.2769999999999997E-2</v>
      </c>
    </row>
    <row r="20" spans="1:7" ht="14.1" customHeight="1" x14ac:dyDescent="0.2">
      <c r="A20" s="50"/>
      <c r="B20" s="11" t="s">
        <v>96</v>
      </c>
      <c r="C20" s="7">
        <v>1038</v>
      </c>
      <c r="D20" s="8">
        <v>22278</v>
      </c>
      <c r="E20" s="4">
        <v>1.3809999999999999E-2</v>
      </c>
      <c r="F20" s="4">
        <v>2.3000000000000001E-4</v>
      </c>
      <c r="G20" s="4">
        <v>2.7385701414799998E-2</v>
      </c>
    </row>
    <row r="22" spans="1:7" ht="14.1" customHeight="1" x14ac:dyDescent="0.2">
      <c r="A22" s="46" t="s">
        <v>55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106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107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559</v>
      </c>
      <c r="B25" s="45"/>
      <c r="C25" s="45"/>
      <c r="D25" s="45"/>
      <c r="E25" s="45"/>
      <c r="F25" s="45"/>
      <c r="G25" s="45"/>
    </row>
    <row r="26" spans="1:7" s="17" customFormat="1" ht="14.25" x14ac:dyDescent="0.2">
      <c r="A26" s="32" t="str">
        <f>HYPERLINK("#'Index'!A1","Back to Index")</f>
        <v>Back to Index</v>
      </c>
      <c r="B26" s="27"/>
    </row>
    <row r="69" spans="1:1" ht="12" customHeight="1" x14ac:dyDescent="0.2">
      <c r="A69" t="s">
        <v>559</v>
      </c>
    </row>
  </sheetData>
  <mergeCells count="10">
    <mergeCell ref="A1:J1"/>
    <mergeCell ref="A25:G25"/>
    <mergeCell ref="A2:G2"/>
    <mergeCell ref="A22:G22"/>
    <mergeCell ref="A23:G23"/>
    <mergeCell ref="A24:G24"/>
    <mergeCell ref="A5:A8"/>
    <mergeCell ref="A9:A12"/>
    <mergeCell ref="A13:A16"/>
    <mergeCell ref="A17:A20"/>
  </mergeCells>
  <pageMargins left="0.05" right="0.05" top="0.5" bottom="0.5" header="0" footer="0"/>
  <pageSetup orientation="portrait" horizontalDpi="300" verticalDpi="30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298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291</v>
      </c>
      <c r="B5" s="12" t="s">
        <v>40</v>
      </c>
      <c r="C5" s="7">
        <v>175</v>
      </c>
      <c r="D5" s="8">
        <v>152188.54258223</v>
      </c>
      <c r="E5" s="4">
        <v>0.49497999999999998</v>
      </c>
      <c r="F5" s="4">
        <v>0.38775043242270002</v>
      </c>
      <c r="G5" s="4">
        <v>0.60221000000000002</v>
      </c>
    </row>
    <row r="6" spans="1:10" ht="14.1" customHeight="1" x14ac:dyDescent="0.2">
      <c r="A6" s="49"/>
      <c r="B6" s="12" t="s">
        <v>41</v>
      </c>
      <c r="C6" s="7">
        <v>255</v>
      </c>
      <c r="D6" s="8">
        <v>253703</v>
      </c>
      <c r="E6" s="4">
        <v>0.61647718278139996</v>
      </c>
      <c r="F6" s="4">
        <v>0.52929999999999999</v>
      </c>
      <c r="G6" s="4">
        <v>0.70365</v>
      </c>
    </row>
    <row r="7" spans="1:10" ht="14.1" customHeight="1" x14ac:dyDescent="0.2">
      <c r="A7" s="49"/>
      <c r="B7" s="12" t="s">
        <v>42</v>
      </c>
      <c r="C7" s="7">
        <v>150</v>
      </c>
      <c r="D7" s="8">
        <v>157273</v>
      </c>
      <c r="E7" s="4">
        <v>0.68344000000000005</v>
      </c>
      <c r="F7" s="4">
        <v>0.57435999999999998</v>
      </c>
      <c r="G7" s="4">
        <v>0.79252</v>
      </c>
    </row>
    <row r="8" spans="1:10" ht="14.1" customHeight="1" x14ac:dyDescent="0.2">
      <c r="A8" s="49"/>
      <c r="B8" s="12" t="s">
        <v>43</v>
      </c>
      <c r="C8" s="7">
        <v>458</v>
      </c>
      <c r="D8" s="8">
        <v>401135</v>
      </c>
      <c r="E8" s="4">
        <v>0.6038</v>
      </c>
      <c r="F8" s="4">
        <v>0.53624000000000005</v>
      </c>
      <c r="G8" s="4">
        <v>0.67135999999999996</v>
      </c>
    </row>
    <row r="9" spans="1:10" ht="14.1" customHeight="1" x14ac:dyDescent="0.2">
      <c r="A9" s="50"/>
      <c r="B9" s="12" t="s">
        <v>96</v>
      </c>
      <c r="C9" s="7">
        <v>1038</v>
      </c>
      <c r="D9" s="8">
        <v>964299</v>
      </c>
      <c r="E9" s="4">
        <v>0.59765999999999997</v>
      </c>
      <c r="F9" s="4">
        <v>0.55345</v>
      </c>
      <c r="G9" s="4">
        <v>0.64185999999999999</v>
      </c>
    </row>
    <row r="10" spans="1:10" ht="14.1" customHeight="1" x14ac:dyDescent="0.2">
      <c r="A10" s="48" t="s">
        <v>292</v>
      </c>
      <c r="B10" s="12" t="s">
        <v>40</v>
      </c>
      <c r="C10" s="7">
        <v>175</v>
      </c>
      <c r="D10" s="8">
        <v>91640</v>
      </c>
      <c r="E10" s="4">
        <v>0.29804999999999998</v>
      </c>
      <c r="F10" s="4">
        <v>0.19974</v>
      </c>
      <c r="G10" s="4">
        <v>0.39637</v>
      </c>
    </row>
    <row r="11" spans="1:10" ht="14.1" customHeight="1" x14ac:dyDescent="0.2">
      <c r="A11" s="49"/>
      <c r="B11" s="12" t="s">
        <v>41</v>
      </c>
      <c r="C11" s="7">
        <v>255</v>
      </c>
      <c r="D11" s="8">
        <v>154358</v>
      </c>
      <c r="E11" s="4">
        <v>0.3750758830307</v>
      </c>
      <c r="F11" s="4">
        <v>0.29233826290679998</v>
      </c>
      <c r="G11" s="4">
        <v>0.45781350315460001</v>
      </c>
    </row>
    <row r="12" spans="1:10" ht="14.1" customHeight="1" x14ac:dyDescent="0.2">
      <c r="A12" s="49"/>
      <c r="B12" s="12" t="s">
        <v>42</v>
      </c>
      <c r="C12" s="7">
        <v>150</v>
      </c>
      <c r="D12" s="8">
        <v>111302.64341737</v>
      </c>
      <c r="E12" s="4">
        <v>0.48366999999999999</v>
      </c>
      <c r="F12" s="4">
        <v>0.36428020400979999</v>
      </c>
      <c r="G12" s="4">
        <v>0.60306999999999999</v>
      </c>
    </row>
    <row r="13" spans="1:10" ht="14.1" customHeight="1" x14ac:dyDescent="0.2">
      <c r="A13" s="49"/>
      <c r="B13" s="12" t="s">
        <v>43</v>
      </c>
      <c r="C13" s="7">
        <v>458</v>
      </c>
      <c r="D13" s="8">
        <v>241724</v>
      </c>
      <c r="E13" s="4">
        <v>0.36385000000000001</v>
      </c>
      <c r="F13" s="4">
        <v>0.30054999999999998</v>
      </c>
      <c r="G13" s="4">
        <v>0.42714999999999997</v>
      </c>
    </row>
    <row r="14" spans="1:10" ht="14.1" customHeight="1" x14ac:dyDescent="0.2">
      <c r="A14" s="50"/>
      <c r="B14" s="12" t="s">
        <v>96</v>
      </c>
      <c r="C14" s="7">
        <v>1038</v>
      </c>
      <c r="D14" s="8">
        <v>599025</v>
      </c>
      <c r="E14" s="4">
        <v>0.37125999999999998</v>
      </c>
      <c r="F14" s="4">
        <v>0.32868999999999998</v>
      </c>
      <c r="G14" s="4">
        <v>0.41383999999999999</v>
      </c>
    </row>
    <row r="15" spans="1:10" ht="14.1" customHeight="1" x14ac:dyDescent="0.2">
      <c r="A15" s="48" t="s">
        <v>293</v>
      </c>
      <c r="B15" s="12" t="s">
        <v>40</v>
      </c>
      <c r="C15" s="7">
        <v>175</v>
      </c>
      <c r="D15" s="8">
        <v>137944</v>
      </c>
      <c r="E15" s="4">
        <v>0.44864999999999999</v>
      </c>
      <c r="F15" s="4">
        <v>0.341034205481</v>
      </c>
      <c r="G15" s="4">
        <v>0.55627000000000004</v>
      </c>
    </row>
    <row r="16" spans="1:10" ht="14.1" customHeight="1" x14ac:dyDescent="0.2">
      <c r="A16" s="49"/>
      <c r="B16" s="12" t="s">
        <v>41</v>
      </c>
      <c r="C16" s="7">
        <v>255</v>
      </c>
      <c r="D16" s="8">
        <v>184835</v>
      </c>
      <c r="E16" s="4">
        <v>0.44912999999999997</v>
      </c>
      <c r="F16" s="4">
        <v>0.35972999999999999</v>
      </c>
      <c r="G16" s="4">
        <v>0.53854000000000002</v>
      </c>
    </row>
    <row r="17" spans="1:7" ht="14.1" customHeight="1" x14ac:dyDescent="0.2">
      <c r="A17" s="49"/>
      <c r="B17" s="12" t="s">
        <v>42</v>
      </c>
      <c r="C17" s="7">
        <v>150</v>
      </c>
      <c r="D17" s="8">
        <v>113885</v>
      </c>
      <c r="E17" s="4">
        <v>0.49490000000000001</v>
      </c>
      <c r="F17" s="4">
        <v>0.3762549274975</v>
      </c>
      <c r="G17" s="4">
        <v>0.61353999999999997</v>
      </c>
    </row>
    <row r="18" spans="1:7" ht="14.1" customHeight="1" x14ac:dyDescent="0.2">
      <c r="A18" s="49"/>
      <c r="B18" s="12" t="s">
        <v>43</v>
      </c>
      <c r="C18" s="7">
        <v>458</v>
      </c>
      <c r="D18" s="8">
        <v>252373</v>
      </c>
      <c r="E18" s="4">
        <v>0.37988</v>
      </c>
      <c r="F18" s="4">
        <v>0.31507000000000002</v>
      </c>
      <c r="G18" s="4">
        <v>0.44468999999999997</v>
      </c>
    </row>
    <row r="19" spans="1:7" ht="14.1" customHeight="1" x14ac:dyDescent="0.2">
      <c r="A19" s="50"/>
      <c r="B19" s="12" t="s">
        <v>96</v>
      </c>
      <c r="C19" s="7">
        <v>1038</v>
      </c>
      <c r="D19" s="8">
        <v>689037</v>
      </c>
      <c r="E19" s="4">
        <v>0.42704999999999999</v>
      </c>
      <c r="F19" s="4">
        <v>0.38283</v>
      </c>
      <c r="G19" s="4">
        <v>0.47127000000000002</v>
      </c>
    </row>
    <row r="20" spans="1:7" ht="14.1" customHeight="1" x14ac:dyDescent="0.2">
      <c r="A20" s="48" t="s">
        <v>294</v>
      </c>
      <c r="B20" s="12" t="s">
        <v>40</v>
      </c>
      <c r="C20" s="7">
        <v>175</v>
      </c>
      <c r="D20" s="8">
        <v>5871</v>
      </c>
      <c r="E20" s="4">
        <v>1.9099999999999999E-2</v>
      </c>
      <c r="F20" s="4">
        <v>0</v>
      </c>
      <c r="G20" s="4">
        <v>4.2180000000000002E-2</v>
      </c>
    </row>
    <row r="21" spans="1:7" ht="14.1" customHeight="1" x14ac:dyDescent="0.2">
      <c r="A21" s="49"/>
      <c r="B21" s="12" t="s">
        <v>41</v>
      </c>
      <c r="C21" s="7">
        <v>255</v>
      </c>
      <c r="D21" s="8">
        <v>1829</v>
      </c>
      <c r="E21" s="4">
        <v>4.45E-3</v>
      </c>
      <c r="F21" s="4">
        <v>0</v>
      </c>
      <c r="G21" s="4">
        <v>9.0399999999999994E-3</v>
      </c>
    </row>
    <row r="22" spans="1:7" ht="14.1" customHeight="1" x14ac:dyDescent="0.2">
      <c r="A22" s="49"/>
      <c r="B22" s="12" t="s">
        <v>42</v>
      </c>
      <c r="C22" s="7">
        <v>150</v>
      </c>
      <c r="D22" s="8">
        <v>10109</v>
      </c>
      <c r="E22" s="4">
        <v>4.3929999999999997E-2</v>
      </c>
      <c r="F22" s="4">
        <v>0</v>
      </c>
      <c r="G22" s="4">
        <v>0.12695999999999999</v>
      </c>
    </row>
    <row r="23" spans="1:7" ht="14.1" customHeight="1" x14ac:dyDescent="0.2">
      <c r="A23" s="49"/>
      <c r="B23" s="12" t="s">
        <v>43</v>
      </c>
      <c r="C23" s="7">
        <v>458</v>
      </c>
      <c r="D23" s="8">
        <v>4467.8942697785997</v>
      </c>
      <c r="E23" s="4">
        <v>6.7252132073999998E-3</v>
      </c>
      <c r="F23" s="4">
        <v>0</v>
      </c>
      <c r="G23" s="4">
        <v>1.6389999999999998E-2</v>
      </c>
    </row>
    <row r="24" spans="1:7" ht="14.1" customHeight="1" x14ac:dyDescent="0.2">
      <c r="A24" s="50"/>
      <c r="B24" s="12" t="s">
        <v>96</v>
      </c>
      <c r="C24" s="7">
        <v>1038</v>
      </c>
      <c r="D24" s="8">
        <v>22278</v>
      </c>
      <c r="E24" s="4">
        <v>1.3809999999999999E-2</v>
      </c>
      <c r="F24" s="4">
        <v>2.3000000000000001E-4</v>
      </c>
      <c r="G24" s="4">
        <v>2.7385701414799998E-2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s="17" customFormat="1" ht="14.25" x14ac:dyDescent="0.2">
      <c r="A30" s="32" t="str">
        <f>HYPERLINK("#'Index'!A1","Back to Index")</f>
        <v>Back to Index</v>
      </c>
      <c r="B30" s="27"/>
    </row>
    <row r="69" spans="1:1" ht="12" customHeight="1" x14ac:dyDescent="0.2">
      <c r="A69" t="s">
        <v>559</v>
      </c>
    </row>
  </sheetData>
  <mergeCells count="10">
    <mergeCell ref="A1:J1"/>
    <mergeCell ref="A29:G29"/>
    <mergeCell ref="A2:G2"/>
    <mergeCell ref="A26:G26"/>
    <mergeCell ref="A27:G27"/>
    <mergeCell ref="A28:G28"/>
    <mergeCell ref="A5:A9"/>
    <mergeCell ref="A10:A14"/>
    <mergeCell ref="A15:A19"/>
    <mergeCell ref="A20:A24"/>
  </mergeCells>
  <pageMargins left="0.05" right="0.05" top="0.5" bottom="0.5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pane ySplit="4" topLeftCell="A5" activePane="bottomLeft" state="frozen"/>
      <selection activeCell="A45" sqref="A45"/>
      <selection pane="bottomLeft" sqref="A1:H1"/>
    </sheetView>
  </sheetViews>
  <sheetFormatPr defaultColWidth="10.85546875" defaultRowHeight="12" customHeight="1" x14ac:dyDescent="0.2"/>
  <cols>
    <col min="1" max="1" width="27.140625" customWidth="1"/>
    <col min="2" max="2" width="33.5703125" bestFit="1" customWidth="1"/>
    <col min="3" max="6" width="11.28515625" customWidth="1"/>
  </cols>
  <sheetData>
    <row r="1" spans="1:8" ht="15" x14ac:dyDescent="0.25">
      <c r="A1" s="44" t="s">
        <v>83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84</v>
      </c>
      <c r="B2" s="45"/>
      <c r="C2" s="45"/>
      <c r="D2" s="45"/>
      <c r="E2" s="45"/>
      <c r="F2" s="45"/>
    </row>
    <row r="4" spans="1:8" ht="38.25" x14ac:dyDescent="0.2">
      <c r="A4" s="1"/>
      <c r="B4" s="1"/>
      <c r="C4" s="2" t="s">
        <v>85</v>
      </c>
      <c r="D4" s="2" t="s">
        <v>86</v>
      </c>
      <c r="E4" s="2" t="s">
        <v>87</v>
      </c>
      <c r="F4" s="2" t="s">
        <v>2</v>
      </c>
    </row>
    <row r="5" spans="1:8" ht="14.1" customHeight="1" x14ac:dyDescent="0.2">
      <c r="A5" s="54" t="s">
        <v>384</v>
      </c>
      <c r="B5" s="3" t="s">
        <v>3</v>
      </c>
      <c r="C5" s="4">
        <v>0.15090000000000001</v>
      </c>
      <c r="D5" s="4">
        <v>7.0000000000000007E-2</v>
      </c>
      <c r="E5" s="4">
        <v>0.30730000000000002</v>
      </c>
      <c r="F5" s="4">
        <v>0.20960000000000001</v>
      </c>
    </row>
    <row r="6" spans="1:8" ht="14.1" customHeight="1" x14ac:dyDescent="0.2">
      <c r="A6" s="52"/>
      <c r="B6" s="3" t="s">
        <v>4</v>
      </c>
      <c r="C6" s="4">
        <v>0.66500000000000004</v>
      </c>
      <c r="D6" s="4">
        <v>0.59247751100000001</v>
      </c>
      <c r="E6" s="4">
        <v>0.6099</v>
      </c>
      <c r="F6" s="4">
        <v>0.62219999999999998</v>
      </c>
    </row>
    <row r="7" spans="1:8" ht="14.1" customHeight="1" x14ac:dyDescent="0.2">
      <c r="A7" s="53"/>
      <c r="B7" s="3" t="s">
        <v>5</v>
      </c>
      <c r="C7" s="4">
        <v>0.18410000000000001</v>
      </c>
      <c r="D7" s="4">
        <v>0.33750000000000002</v>
      </c>
      <c r="E7" s="4">
        <v>8.2799999999999999E-2</v>
      </c>
      <c r="F7" s="4">
        <v>0.16819999999999999</v>
      </c>
    </row>
    <row r="8" spans="1:8" ht="14.1" customHeight="1" x14ac:dyDescent="0.2">
      <c r="A8" s="25" t="s">
        <v>6</v>
      </c>
      <c r="B8" s="3" t="s">
        <v>7</v>
      </c>
      <c r="C8" s="4">
        <v>0.53059999999999996</v>
      </c>
      <c r="D8" s="4">
        <v>0.5181</v>
      </c>
      <c r="E8" s="4">
        <v>0.505</v>
      </c>
      <c r="F8" s="4">
        <v>0.51539999999999997</v>
      </c>
    </row>
    <row r="9" spans="1:8" ht="14.1" customHeight="1" x14ac:dyDescent="0.2">
      <c r="A9" s="48" t="s">
        <v>8</v>
      </c>
      <c r="B9" s="3" t="s">
        <v>9</v>
      </c>
      <c r="C9" s="4">
        <v>0.76949999999999996</v>
      </c>
      <c r="D9" s="4">
        <v>0.76239999999999997</v>
      </c>
      <c r="E9" s="4">
        <v>0.64410000000000001</v>
      </c>
      <c r="F9" s="4">
        <v>0.70669999999999999</v>
      </c>
    </row>
    <row r="10" spans="1:8" ht="14.1" customHeight="1" x14ac:dyDescent="0.2">
      <c r="A10" s="49"/>
      <c r="B10" s="3" t="s">
        <v>10</v>
      </c>
      <c r="C10" s="4">
        <v>5.6399999999999999E-2</v>
      </c>
      <c r="D10" s="4">
        <v>6.4699999999999994E-2</v>
      </c>
      <c r="E10" s="4">
        <v>6.8000000000000005E-2</v>
      </c>
      <c r="F10" s="4">
        <v>6.3899999999999998E-2</v>
      </c>
    </row>
    <row r="11" spans="1:8" ht="14.1" customHeight="1" x14ac:dyDescent="0.2">
      <c r="A11" s="49"/>
      <c r="B11" s="3" t="s">
        <v>11</v>
      </c>
      <c r="C11" s="4">
        <v>7.9000000000000001E-2</v>
      </c>
      <c r="D11" s="4">
        <v>7.9100000000000004E-2</v>
      </c>
      <c r="E11" s="4">
        <v>0.15029999999999999</v>
      </c>
      <c r="F11" s="4">
        <v>0.1139</v>
      </c>
    </row>
    <row r="12" spans="1:8" ht="14.1" customHeight="1" x14ac:dyDescent="0.2">
      <c r="A12" s="50"/>
      <c r="B12" s="3" t="s">
        <v>12</v>
      </c>
      <c r="C12" s="4">
        <v>9.5097853369300003E-2</v>
      </c>
      <c r="D12" s="4">
        <v>9.3700000000000006E-2</v>
      </c>
      <c r="E12" s="4">
        <v>0.13750000000000001</v>
      </c>
      <c r="F12" s="4">
        <v>0.11550000000000001</v>
      </c>
    </row>
    <row r="13" spans="1:8" ht="14.1" customHeight="1" x14ac:dyDescent="0.2">
      <c r="A13" s="25" t="s">
        <v>13</v>
      </c>
      <c r="B13" s="3" t="s">
        <v>14</v>
      </c>
      <c r="C13" s="4">
        <v>0.94456540801730005</v>
      </c>
      <c r="D13" s="4">
        <v>0.9768</v>
      </c>
      <c r="E13" s="4">
        <v>0.90590000000000004</v>
      </c>
      <c r="F13" s="4">
        <v>0.93269999999999997</v>
      </c>
    </row>
    <row r="14" spans="1:8" ht="14.1" customHeight="1" x14ac:dyDescent="0.2">
      <c r="A14" s="48" t="s">
        <v>15</v>
      </c>
      <c r="B14" s="3" t="s">
        <v>16</v>
      </c>
      <c r="C14" s="4">
        <v>0.57310000000000005</v>
      </c>
      <c r="D14" s="4">
        <v>0.27910000000000001</v>
      </c>
      <c r="E14" s="4">
        <v>0.81459999999999999</v>
      </c>
      <c r="F14" s="4">
        <v>0.62670000000000003</v>
      </c>
    </row>
    <row r="15" spans="1:8" ht="14.1" customHeight="1" x14ac:dyDescent="0.2">
      <c r="A15" s="49"/>
      <c r="B15" s="3" t="s">
        <v>17</v>
      </c>
      <c r="C15" s="4">
        <v>0.2712</v>
      </c>
      <c r="D15" s="4">
        <v>0.37609999999999999</v>
      </c>
      <c r="E15" s="4">
        <v>0.14460000000000001</v>
      </c>
      <c r="F15" s="4">
        <v>0.23227670243929999</v>
      </c>
    </row>
    <row r="16" spans="1:8" ht="14.1" customHeight="1" x14ac:dyDescent="0.2">
      <c r="A16" s="50"/>
      <c r="B16" s="3" t="s">
        <v>18</v>
      </c>
      <c r="C16" s="4">
        <v>0.15570000000000001</v>
      </c>
      <c r="D16" s="4">
        <v>0.3448</v>
      </c>
      <c r="E16" s="4">
        <v>4.0800000000000003E-2</v>
      </c>
      <c r="F16" s="4">
        <v>0.14099999999999999</v>
      </c>
    </row>
    <row r="17" spans="1:6" ht="14.1" customHeight="1" x14ac:dyDescent="0.2">
      <c r="A17" s="25" t="s">
        <v>19</v>
      </c>
      <c r="B17" s="3" t="s">
        <v>20</v>
      </c>
      <c r="C17" s="4">
        <v>0.12280000000000001</v>
      </c>
      <c r="D17" s="4">
        <v>0.25790000000000002</v>
      </c>
      <c r="E17" s="4">
        <v>2.8299999999999999E-2</v>
      </c>
      <c r="F17" s="4">
        <v>0.1062</v>
      </c>
    </row>
    <row r="18" spans="1:6" ht="14.1" customHeight="1" x14ac:dyDescent="0.2">
      <c r="A18" s="25" t="s">
        <v>21</v>
      </c>
      <c r="B18" s="3" t="s">
        <v>22</v>
      </c>
      <c r="C18" s="4">
        <v>0.316</v>
      </c>
      <c r="D18" s="4">
        <v>0.54149999999999998</v>
      </c>
      <c r="E18" s="4">
        <v>3.7900000000000003E-2</v>
      </c>
      <c r="F18" s="4">
        <v>0.22939999999999999</v>
      </c>
    </row>
    <row r="19" spans="1:6" ht="14.1" customHeight="1" x14ac:dyDescent="0.2">
      <c r="A19" s="48" t="s">
        <v>23</v>
      </c>
      <c r="B19" s="3" t="s">
        <v>24</v>
      </c>
      <c r="C19" s="4">
        <v>1</v>
      </c>
      <c r="D19" s="4">
        <v>0</v>
      </c>
      <c r="E19" s="4">
        <v>0</v>
      </c>
      <c r="F19" s="4">
        <v>0.29220000000000002</v>
      </c>
    </row>
    <row r="20" spans="1:6" ht="14.1" customHeight="1" x14ac:dyDescent="0.2">
      <c r="A20" s="49"/>
      <c r="B20" s="3" t="s">
        <v>25</v>
      </c>
      <c r="C20" s="4">
        <v>0</v>
      </c>
      <c r="D20" s="4">
        <v>1</v>
      </c>
      <c r="E20" s="4">
        <v>0</v>
      </c>
      <c r="F20" s="4">
        <v>0.219</v>
      </c>
    </row>
    <row r="21" spans="1:6" ht="14.1" customHeight="1" x14ac:dyDescent="0.2">
      <c r="A21" s="50"/>
      <c r="B21" s="3" t="s">
        <v>26</v>
      </c>
      <c r="C21" s="4">
        <v>0</v>
      </c>
      <c r="D21" s="4">
        <v>0</v>
      </c>
      <c r="E21" s="4">
        <v>1</v>
      </c>
      <c r="F21" s="4">
        <v>0.48880000000000001</v>
      </c>
    </row>
    <row r="22" spans="1:6" ht="14.1" customHeight="1" x14ac:dyDescent="0.2">
      <c r="A22" s="51" t="s">
        <v>382</v>
      </c>
      <c r="B22" s="3" t="s">
        <v>27</v>
      </c>
      <c r="C22" s="4">
        <v>0.114</v>
      </c>
      <c r="D22" s="4">
        <v>7.8899999999999998E-2</v>
      </c>
      <c r="E22" s="4">
        <v>0.1208</v>
      </c>
      <c r="F22" s="4">
        <v>0.1096</v>
      </c>
    </row>
    <row r="23" spans="1:6" ht="14.1" customHeight="1" x14ac:dyDescent="0.2">
      <c r="A23" s="52"/>
      <c r="B23" s="3" t="s">
        <v>28</v>
      </c>
      <c r="C23" s="4">
        <v>0.33360000000000001</v>
      </c>
      <c r="D23" s="4">
        <v>0.19969999999999999</v>
      </c>
      <c r="E23" s="4">
        <v>0.50449999999999995</v>
      </c>
      <c r="F23" s="4">
        <v>0.38779999999999998</v>
      </c>
    </row>
    <row r="24" spans="1:6" ht="14.1" customHeight="1" x14ac:dyDescent="0.2">
      <c r="A24" s="52"/>
      <c r="B24" s="3" t="s">
        <v>29</v>
      </c>
      <c r="C24" s="4">
        <v>0.30299999999999999</v>
      </c>
      <c r="D24" s="4">
        <v>0.34210000000000002</v>
      </c>
      <c r="E24" s="4">
        <v>0.17680000000000001</v>
      </c>
      <c r="F24" s="4">
        <v>0.24990000000000001</v>
      </c>
    </row>
    <row r="25" spans="1:6" ht="14.1" customHeight="1" x14ac:dyDescent="0.2">
      <c r="A25" s="53"/>
      <c r="B25" s="3" t="s">
        <v>30</v>
      </c>
      <c r="C25" s="4">
        <v>0.24929999999999999</v>
      </c>
      <c r="D25" s="4">
        <v>0.37919999999999998</v>
      </c>
      <c r="E25" s="4">
        <v>0.19789999999999999</v>
      </c>
      <c r="F25" s="4">
        <v>0.25259999999999999</v>
      </c>
    </row>
    <row r="26" spans="1:6" ht="14.1" customHeight="1" x14ac:dyDescent="0.2">
      <c r="A26" s="48" t="s">
        <v>31</v>
      </c>
      <c r="B26" s="3" t="s">
        <v>32</v>
      </c>
      <c r="C26" s="4">
        <v>4.7146201215099999E-2</v>
      </c>
      <c r="D26" s="4">
        <v>8.8400000000000006E-2</v>
      </c>
      <c r="E26" s="4">
        <v>3.4976476030000002E-2</v>
      </c>
      <c r="F26" s="4">
        <v>5.0200000000000002E-2</v>
      </c>
    </row>
    <row r="27" spans="1:6" ht="14.1" customHeight="1" x14ac:dyDescent="0.2">
      <c r="A27" s="49"/>
      <c r="B27" s="3" t="s">
        <v>33</v>
      </c>
      <c r="C27" s="4">
        <v>0.1507</v>
      </c>
      <c r="D27" s="4">
        <v>0.19259999999999999</v>
      </c>
      <c r="E27" s="4">
        <v>0.1346</v>
      </c>
      <c r="F27" s="4">
        <v>0.152</v>
      </c>
    </row>
    <row r="28" spans="1:6" ht="14.1" customHeight="1" x14ac:dyDescent="0.2">
      <c r="A28" s="49"/>
      <c r="B28" s="3" t="s">
        <v>34</v>
      </c>
      <c r="C28" s="4">
        <v>0.11600000000000001</v>
      </c>
      <c r="D28" s="4">
        <v>0.2001</v>
      </c>
      <c r="E28" s="4">
        <v>0.1157</v>
      </c>
      <c r="F28" s="4">
        <v>0.1343</v>
      </c>
    </row>
    <row r="29" spans="1:6" ht="14.1" customHeight="1" x14ac:dyDescent="0.2">
      <c r="A29" s="50"/>
      <c r="B29" s="3" t="s">
        <v>35</v>
      </c>
      <c r="C29" s="4">
        <v>0.68610000000000004</v>
      </c>
      <c r="D29" s="4">
        <v>0.51890000000000003</v>
      </c>
      <c r="E29" s="4">
        <v>0.7147</v>
      </c>
      <c r="F29" s="4">
        <v>0.66349999999999998</v>
      </c>
    </row>
    <row r="30" spans="1:6" ht="14.1" customHeight="1" x14ac:dyDescent="0.2">
      <c r="A30" s="48" t="s">
        <v>36</v>
      </c>
      <c r="B30" s="3" t="s">
        <v>37</v>
      </c>
      <c r="C30" s="4">
        <v>0.2339</v>
      </c>
      <c r="D30" s="4">
        <v>0.42249999999999999</v>
      </c>
      <c r="E30" s="4">
        <v>0.1225110240209</v>
      </c>
      <c r="F30" s="4">
        <v>0.22075654466139999</v>
      </c>
    </row>
    <row r="31" spans="1:6" ht="14.1" customHeight="1" x14ac:dyDescent="0.2">
      <c r="A31" s="50"/>
      <c r="B31" s="3" t="s">
        <v>38</v>
      </c>
      <c r="C31" s="4">
        <v>0.7661</v>
      </c>
      <c r="D31" s="4">
        <v>0.57750000000000001</v>
      </c>
      <c r="E31" s="4">
        <v>0.87748897597910003</v>
      </c>
      <c r="F31" s="4">
        <v>0.77924345533859996</v>
      </c>
    </row>
    <row r="32" spans="1:6" ht="14.1" customHeight="1" x14ac:dyDescent="0.2">
      <c r="A32" s="48" t="s">
        <v>39</v>
      </c>
      <c r="B32" s="3" t="s">
        <v>40</v>
      </c>
      <c r="C32" s="4">
        <v>0.1835</v>
      </c>
      <c r="D32" s="4">
        <v>0.26900000000000002</v>
      </c>
      <c r="E32" s="4">
        <v>0.15809999999999999</v>
      </c>
      <c r="F32" s="4">
        <v>0.1898</v>
      </c>
    </row>
    <row r="33" spans="1:7" ht="14.1" customHeight="1" x14ac:dyDescent="0.2">
      <c r="A33" s="49"/>
      <c r="B33" s="3" t="s">
        <v>41</v>
      </c>
      <c r="C33" s="4">
        <v>0.18459999999999999</v>
      </c>
      <c r="D33" s="4">
        <v>0.24929999999999999</v>
      </c>
      <c r="E33" s="4">
        <v>0.1595</v>
      </c>
      <c r="F33" s="4">
        <v>0.1865</v>
      </c>
    </row>
    <row r="34" spans="1:7" ht="14.1" customHeight="1" x14ac:dyDescent="0.2">
      <c r="A34" s="49"/>
      <c r="B34" s="3" t="s">
        <v>42</v>
      </c>
      <c r="C34" s="4">
        <v>0.1231</v>
      </c>
      <c r="D34" s="4">
        <v>9.8799999999999999E-2</v>
      </c>
      <c r="E34" s="4">
        <v>0.1147</v>
      </c>
      <c r="F34" s="4">
        <v>0.1137</v>
      </c>
    </row>
    <row r="35" spans="1:7" ht="14.1" customHeight="1" x14ac:dyDescent="0.2">
      <c r="A35" s="50"/>
      <c r="B35" s="3" t="s">
        <v>43</v>
      </c>
      <c r="C35" s="4">
        <v>0.50880000000000003</v>
      </c>
      <c r="D35" s="4">
        <v>0.38300000000000001</v>
      </c>
      <c r="E35" s="4">
        <v>0.56769999999999998</v>
      </c>
      <c r="F35" s="4">
        <v>0.51004382163100004</v>
      </c>
    </row>
    <row r="36" spans="1:7" ht="14.1" customHeight="1" x14ac:dyDescent="0.2">
      <c r="A36" s="25" t="s">
        <v>44</v>
      </c>
      <c r="B36" s="3" t="s">
        <v>45</v>
      </c>
      <c r="C36" s="4">
        <v>0.63739999999999997</v>
      </c>
      <c r="D36" s="4">
        <v>0.61699999999999999</v>
      </c>
      <c r="E36" s="4">
        <v>0.64839999999999998</v>
      </c>
      <c r="F36" s="4">
        <v>0.63839999999999997</v>
      </c>
    </row>
    <row r="37" spans="1:7" ht="14.1" customHeight="1" x14ac:dyDescent="0.2">
      <c r="A37" s="48" t="s">
        <v>46</v>
      </c>
      <c r="B37" s="3" t="s">
        <v>47</v>
      </c>
      <c r="C37" s="4">
        <v>0.123</v>
      </c>
      <c r="D37" s="4">
        <v>0.13850000000000001</v>
      </c>
      <c r="E37" s="4">
        <v>0.1129</v>
      </c>
      <c r="F37" s="4">
        <v>0.1215</v>
      </c>
    </row>
    <row r="38" spans="1:7" ht="14.1" customHeight="1" x14ac:dyDescent="0.2">
      <c r="A38" s="49"/>
      <c r="B38" s="3" t="s">
        <v>48</v>
      </c>
      <c r="C38" s="4">
        <v>0.11459999999999999</v>
      </c>
      <c r="D38" s="4">
        <v>0.11650000000000001</v>
      </c>
      <c r="E38" s="4">
        <v>0.11109348523360001</v>
      </c>
      <c r="F38" s="4">
        <v>0.1133</v>
      </c>
    </row>
    <row r="39" spans="1:7" ht="14.1" customHeight="1" x14ac:dyDescent="0.2">
      <c r="A39" s="49"/>
      <c r="B39" s="3" t="s">
        <v>49</v>
      </c>
      <c r="C39" s="4">
        <v>0.2</v>
      </c>
      <c r="D39" s="4">
        <v>0.21010000000000001</v>
      </c>
      <c r="E39" s="4">
        <v>0.22289999999999999</v>
      </c>
      <c r="F39" s="4">
        <v>0.21340000000000001</v>
      </c>
    </row>
    <row r="40" spans="1:7" ht="14.1" customHeight="1" x14ac:dyDescent="0.2">
      <c r="A40" s="49"/>
      <c r="B40" s="3" t="s">
        <v>50</v>
      </c>
      <c r="C40" s="4">
        <v>0.1162</v>
      </c>
      <c r="D40" s="4">
        <v>8.5500000000000007E-2</v>
      </c>
      <c r="E40" s="4">
        <v>9.69E-2</v>
      </c>
      <c r="F40" s="4">
        <v>0.10009999999999999</v>
      </c>
    </row>
    <row r="41" spans="1:7" ht="14.1" customHeight="1" x14ac:dyDescent="0.2">
      <c r="A41" s="49"/>
      <c r="B41" s="3" t="s">
        <v>51</v>
      </c>
      <c r="C41" s="4">
        <v>0.23942387361360001</v>
      </c>
      <c r="D41" s="4">
        <v>0.18940000000000001</v>
      </c>
      <c r="E41" s="4">
        <v>0.26100000000000001</v>
      </c>
      <c r="F41" s="4">
        <v>0.23899999999999999</v>
      </c>
    </row>
    <row r="42" spans="1:7" ht="14.1" customHeight="1" x14ac:dyDescent="0.2">
      <c r="A42" s="49"/>
      <c r="B42" s="3" t="s">
        <v>52</v>
      </c>
      <c r="C42" s="4">
        <v>0.11230021491099999</v>
      </c>
      <c r="D42" s="4">
        <v>0.1444</v>
      </c>
      <c r="E42" s="4">
        <v>0.1236</v>
      </c>
      <c r="F42" s="4">
        <v>0.12479999999999999</v>
      </c>
    </row>
    <row r="43" spans="1:7" ht="14.1" customHeight="1" x14ac:dyDescent="0.2">
      <c r="A43" s="49"/>
      <c r="B43" s="3" t="s">
        <v>53</v>
      </c>
      <c r="C43" s="4">
        <v>5.1499999999999997E-2</v>
      </c>
      <c r="D43" s="4">
        <v>6.9000000000000006E-2</v>
      </c>
      <c r="E43" s="4">
        <v>4.2700000000000002E-2</v>
      </c>
      <c r="F43" s="4">
        <v>5.0999999999999997E-2</v>
      </c>
    </row>
    <row r="44" spans="1:7" ht="12" customHeight="1" x14ac:dyDescent="0.2">
      <c r="A44" s="50"/>
      <c r="B44" s="3" t="s">
        <v>54</v>
      </c>
      <c r="C44" s="4">
        <v>4.2900000000000001E-2</v>
      </c>
      <c r="D44" s="4">
        <v>4.6600000000000003E-2</v>
      </c>
      <c r="E44" s="4">
        <v>2.8899999999999999E-2</v>
      </c>
      <c r="F44" s="4">
        <v>3.6900000000000002E-2</v>
      </c>
    </row>
    <row r="45" spans="1:7" ht="12" customHeight="1" x14ac:dyDescent="0.2">
      <c r="A45" s="42" t="s">
        <v>555</v>
      </c>
      <c r="B45" s="43"/>
      <c r="C45" s="39">
        <v>1516</v>
      </c>
      <c r="D45" s="39">
        <v>1349</v>
      </c>
      <c r="E45" s="39">
        <v>2008</v>
      </c>
      <c r="F45" s="39">
        <v>4873</v>
      </c>
    </row>
    <row r="46" spans="1:7" ht="14.1" customHeight="1" x14ac:dyDescent="0.2">
      <c r="A46" s="46" t="s">
        <v>55</v>
      </c>
      <c r="B46" s="45"/>
      <c r="C46" s="45"/>
      <c r="D46" s="45"/>
      <c r="E46" s="45"/>
      <c r="F46" s="45"/>
    </row>
    <row r="47" spans="1:7" ht="14.1" customHeight="1" x14ac:dyDescent="0.2">
      <c r="A47" s="55" t="s">
        <v>383</v>
      </c>
      <c r="B47" s="45"/>
      <c r="C47" s="45"/>
      <c r="D47" s="45"/>
      <c r="E47" s="45"/>
      <c r="F47" s="45"/>
    </row>
    <row r="48" spans="1:7" ht="14.1" customHeight="1" x14ac:dyDescent="0.2">
      <c r="A48" s="55" t="s">
        <v>554</v>
      </c>
      <c r="B48" s="55"/>
      <c r="C48" s="55"/>
      <c r="D48" s="55"/>
      <c r="E48" s="55"/>
      <c r="F48" s="55"/>
      <c r="G48" s="55"/>
    </row>
    <row r="49" spans="1:2" s="17" customFormat="1" ht="14.25" x14ac:dyDescent="0.2">
      <c r="A49" s="32" t="str">
        <f>HYPERLINK("#'Index'!A1","Back to Index")</f>
        <v>Back to Index</v>
      </c>
      <c r="B49" s="27"/>
    </row>
  </sheetData>
  <mergeCells count="15">
    <mergeCell ref="A48:G48"/>
    <mergeCell ref="A45:B45"/>
    <mergeCell ref="A1:H1"/>
    <mergeCell ref="A2:F2"/>
    <mergeCell ref="A46:F46"/>
    <mergeCell ref="A47:F47"/>
    <mergeCell ref="A5:A7"/>
    <mergeCell ref="A9:A12"/>
    <mergeCell ref="A14:A16"/>
    <mergeCell ref="A19:A21"/>
    <mergeCell ref="A22:A25"/>
    <mergeCell ref="A26:A29"/>
    <mergeCell ref="A30:A31"/>
    <mergeCell ref="A32:A35"/>
    <mergeCell ref="A37:A44"/>
  </mergeCells>
  <pageMargins left="0.05" right="0.05" top="0.5" bottom="0.5" header="0" footer="0"/>
  <pageSetup orientation="portrait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299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291</v>
      </c>
      <c r="B5" s="9" t="s">
        <v>47</v>
      </c>
      <c r="C5" s="7">
        <v>149</v>
      </c>
      <c r="D5" s="8">
        <v>119801</v>
      </c>
      <c r="E5" s="4">
        <v>0.61400999999999994</v>
      </c>
      <c r="F5" s="4">
        <v>0.49307000000000001</v>
      </c>
      <c r="G5" s="4">
        <v>0.73494000000000004</v>
      </c>
    </row>
    <row r="6" spans="1:10" ht="14.1" customHeight="1" x14ac:dyDescent="0.2">
      <c r="A6" s="49"/>
      <c r="B6" s="9" t="s">
        <v>48</v>
      </c>
      <c r="C6" s="7">
        <v>118</v>
      </c>
      <c r="D6" s="8">
        <v>98198</v>
      </c>
      <c r="E6" s="4">
        <v>0.52017999999999998</v>
      </c>
      <c r="F6" s="4">
        <v>0.39734000000000003</v>
      </c>
      <c r="G6" s="4">
        <v>0.64302802335789999</v>
      </c>
    </row>
    <row r="7" spans="1:10" ht="14.1" customHeight="1" x14ac:dyDescent="0.2">
      <c r="A7" s="49"/>
      <c r="B7" s="9" t="s">
        <v>49</v>
      </c>
      <c r="C7" s="7">
        <v>187</v>
      </c>
      <c r="D7" s="8">
        <v>218174</v>
      </c>
      <c r="E7" s="4">
        <v>0.55818999999999996</v>
      </c>
      <c r="F7" s="4">
        <v>0.45756000000000002</v>
      </c>
      <c r="G7" s="4">
        <v>0.65881999999999996</v>
      </c>
    </row>
    <row r="8" spans="1:10" ht="14.1" customHeight="1" x14ac:dyDescent="0.2">
      <c r="A8" s="49"/>
      <c r="B8" s="9" t="s">
        <v>50</v>
      </c>
      <c r="C8" s="7">
        <v>114</v>
      </c>
      <c r="D8" s="8">
        <v>105159</v>
      </c>
      <c r="E8" s="4">
        <v>0.68713000000000002</v>
      </c>
      <c r="F8" s="4">
        <v>0.58492999999999995</v>
      </c>
      <c r="G8" s="4">
        <v>0.78932999999999998</v>
      </c>
    </row>
    <row r="9" spans="1:10" ht="14.1" customHeight="1" x14ac:dyDescent="0.2">
      <c r="A9" s="49"/>
      <c r="B9" s="9" t="s">
        <v>51</v>
      </c>
      <c r="C9" s="7">
        <v>167</v>
      </c>
      <c r="D9" s="8">
        <v>182129</v>
      </c>
      <c r="E9" s="4">
        <v>0.61787000000000003</v>
      </c>
      <c r="F9" s="4">
        <v>0.50505999999999995</v>
      </c>
      <c r="G9" s="4">
        <v>0.73068761873900001</v>
      </c>
    </row>
    <row r="10" spans="1:10" ht="14.1" customHeight="1" x14ac:dyDescent="0.2">
      <c r="A10" s="49"/>
      <c r="B10" s="9" t="s">
        <v>52</v>
      </c>
      <c r="C10" s="7">
        <v>154</v>
      </c>
      <c r="D10" s="8">
        <v>128745</v>
      </c>
      <c r="E10" s="4">
        <v>0.61989000000000005</v>
      </c>
      <c r="F10" s="4">
        <v>0.51019999999999999</v>
      </c>
      <c r="G10" s="4">
        <v>0.72958999999999996</v>
      </c>
    </row>
    <row r="11" spans="1:10" ht="14.1" customHeight="1" x14ac:dyDescent="0.2">
      <c r="A11" s="49"/>
      <c r="B11" s="9" t="s">
        <v>53</v>
      </c>
      <c r="C11" s="7">
        <v>76</v>
      </c>
      <c r="D11" s="8">
        <v>74961</v>
      </c>
      <c r="E11" s="4">
        <v>0.61424999999999996</v>
      </c>
      <c r="F11" s="4">
        <v>0.44979000000000002</v>
      </c>
      <c r="G11" s="4">
        <v>0.77871999999999997</v>
      </c>
    </row>
    <row r="12" spans="1:10" ht="14.1" customHeight="1" x14ac:dyDescent="0.2">
      <c r="A12" s="49"/>
      <c r="B12" s="9" t="s">
        <v>54</v>
      </c>
      <c r="C12" s="7">
        <v>73</v>
      </c>
      <c r="D12" s="8">
        <v>37132</v>
      </c>
      <c r="E12" s="4">
        <v>0.60689000000000004</v>
      </c>
      <c r="F12" s="4">
        <v>0.44664999999999999</v>
      </c>
      <c r="G12" s="4">
        <v>0.76712999999999998</v>
      </c>
    </row>
    <row r="13" spans="1:10" ht="14.1" customHeight="1" x14ac:dyDescent="0.2">
      <c r="A13" s="50"/>
      <c r="B13" s="9" t="s">
        <v>96</v>
      </c>
      <c r="C13" s="7">
        <v>1038</v>
      </c>
      <c r="D13" s="8">
        <v>964299</v>
      </c>
      <c r="E13" s="4">
        <v>0.59765999999999997</v>
      </c>
      <c r="F13" s="4">
        <v>0.55345</v>
      </c>
      <c r="G13" s="4">
        <v>0.64185999999999999</v>
      </c>
    </row>
    <row r="14" spans="1:10" ht="14.1" customHeight="1" x14ac:dyDescent="0.2">
      <c r="A14" s="48" t="s">
        <v>292</v>
      </c>
      <c r="B14" s="9" t="s">
        <v>47</v>
      </c>
      <c r="C14" s="7">
        <v>149</v>
      </c>
      <c r="D14" s="8">
        <v>65177</v>
      </c>
      <c r="E14" s="4">
        <v>0.33405000000000001</v>
      </c>
      <c r="F14" s="4">
        <v>0.2273</v>
      </c>
      <c r="G14" s="4">
        <v>0.44079000000000002</v>
      </c>
    </row>
    <row r="15" spans="1:10" ht="14.1" customHeight="1" x14ac:dyDescent="0.2">
      <c r="A15" s="49"/>
      <c r="B15" s="9" t="s">
        <v>48</v>
      </c>
      <c r="C15" s="7">
        <v>118</v>
      </c>
      <c r="D15" s="8">
        <v>81982</v>
      </c>
      <c r="E15" s="4">
        <v>0.43428</v>
      </c>
      <c r="F15" s="4">
        <v>0.31325999999999998</v>
      </c>
      <c r="G15" s="4">
        <v>0.55528999999999995</v>
      </c>
    </row>
    <row r="16" spans="1:10" ht="14.1" customHeight="1" x14ac:dyDescent="0.2">
      <c r="A16" s="49"/>
      <c r="B16" s="9" t="s">
        <v>49</v>
      </c>
      <c r="C16" s="7">
        <v>187</v>
      </c>
      <c r="D16" s="8">
        <v>140806</v>
      </c>
      <c r="E16" s="4">
        <v>0.36024</v>
      </c>
      <c r="F16" s="4">
        <v>0.26080999999999999</v>
      </c>
      <c r="G16" s="4">
        <v>0.45967000000000002</v>
      </c>
    </row>
    <row r="17" spans="1:7" ht="14.1" customHeight="1" x14ac:dyDescent="0.2">
      <c r="A17" s="49"/>
      <c r="B17" s="9" t="s">
        <v>50</v>
      </c>
      <c r="C17" s="7">
        <v>114</v>
      </c>
      <c r="D17" s="8">
        <v>60288</v>
      </c>
      <c r="E17" s="4">
        <v>0.39394000000000001</v>
      </c>
      <c r="F17" s="4">
        <v>0.27832000000000001</v>
      </c>
      <c r="G17" s="4">
        <v>0.50954999999999995</v>
      </c>
    </row>
    <row r="18" spans="1:7" ht="14.1" customHeight="1" x14ac:dyDescent="0.2">
      <c r="A18" s="49"/>
      <c r="B18" s="9" t="s">
        <v>51</v>
      </c>
      <c r="C18" s="7">
        <v>167</v>
      </c>
      <c r="D18" s="8">
        <v>98515</v>
      </c>
      <c r="E18" s="4">
        <v>0.33421000000000001</v>
      </c>
      <c r="F18" s="4">
        <v>0.23071909423119999</v>
      </c>
      <c r="G18" s="4">
        <v>0.43769999999999998</v>
      </c>
    </row>
    <row r="19" spans="1:7" ht="14.1" customHeight="1" x14ac:dyDescent="0.2">
      <c r="A19" s="49"/>
      <c r="B19" s="9" t="s">
        <v>52</v>
      </c>
      <c r="C19" s="7">
        <v>154</v>
      </c>
      <c r="D19" s="8">
        <v>73638</v>
      </c>
      <c r="E19" s="4">
        <v>0.35455999999999999</v>
      </c>
      <c r="F19" s="4">
        <v>0.24998999999999999</v>
      </c>
      <c r="G19" s="4">
        <v>0.45913999999999999</v>
      </c>
    </row>
    <row r="20" spans="1:7" ht="14.1" customHeight="1" x14ac:dyDescent="0.2">
      <c r="A20" s="49"/>
      <c r="B20" s="9" t="s">
        <v>53</v>
      </c>
      <c r="C20" s="7">
        <v>76</v>
      </c>
      <c r="D20" s="8">
        <v>46803</v>
      </c>
      <c r="E20" s="4">
        <v>0.38351000000000002</v>
      </c>
      <c r="F20" s="4">
        <v>0.22408</v>
      </c>
      <c r="G20" s="4">
        <v>0.54295000000000004</v>
      </c>
    </row>
    <row r="21" spans="1:7" ht="14.1" customHeight="1" x14ac:dyDescent="0.2">
      <c r="A21" s="49"/>
      <c r="B21" s="9" t="s">
        <v>54</v>
      </c>
      <c r="C21" s="7">
        <v>73</v>
      </c>
      <c r="D21" s="8">
        <v>31816</v>
      </c>
      <c r="E21" s="4">
        <v>0.52000999999999997</v>
      </c>
      <c r="F21" s="4">
        <v>0.35915999999999998</v>
      </c>
      <c r="G21" s="4">
        <v>0.68086999999999998</v>
      </c>
    </row>
    <row r="22" spans="1:7" ht="14.1" customHeight="1" x14ac:dyDescent="0.2">
      <c r="A22" s="50"/>
      <c r="B22" s="9" t="s">
        <v>96</v>
      </c>
      <c r="C22" s="7">
        <v>1038</v>
      </c>
      <c r="D22" s="8">
        <v>599025</v>
      </c>
      <c r="E22" s="4">
        <v>0.37125999999999998</v>
      </c>
      <c r="F22" s="4">
        <v>0.32868999999999998</v>
      </c>
      <c r="G22" s="4">
        <v>0.41383999999999999</v>
      </c>
    </row>
    <row r="23" spans="1:7" ht="14.1" customHeight="1" x14ac:dyDescent="0.2">
      <c r="A23" s="48" t="s">
        <v>293</v>
      </c>
      <c r="B23" s="9" t="s">
        <v>47</v>
      </c>
      <c r="C23" s="7">
        <v>149</v>
      </c>
      <c r="D23" s="8">
        <v>83947</v>
      </c>
      <c r="E23" s="4">
        <v>0.43025000000000002</v>
      </c>
      <c r="F23" s="4">
        <v>0.30914999999999998</v>
      </c>
      <c r="G23" s="4">
        <v>0.55134000000000005</v>
      </c>
    </row>
    <row r="24" spans="1:7" ht="14.1" customHeight="1" x14ac:dyDescent="0.2">
      <c r="A24" s="49"/>
      <c r="B24" s="9" t="s">
        <v>48</v>
      </c>
      <c r="C24" s="7">
        <v>118</v>
      </c>
      <c r="D24" s="8">
        <v>72724</v>
      </c>
      <c r="E24" s="4">
        <v>0.38524000000000003</v>
      </c>
      <c r="F24" s="4">
        <v>0.27311999999999997</v>
      </c>
      <c r="G24" s="4">
        <v>0.49735000000000001</v>
      </c>
    </row>
    <row r="25" spans="1:7" ht="14.1" customHeight="1" x14ac:dyDescent="0.2">
      <c r="A25" s="49"/>
      <c r="B25" s="9" t="s">
        <v>49</v>
      </c>
      <c r="C25" s="7">
        <v>187</v>
      </c>
      <c r="D25" s="8">
        <v>151286</v>
      </c>
      <c r="E25" s="4">
        <v>0.38706000000000002</v>
      </c>
      <c r="F25" s="4">
        <v>0.2873</v>
      </c>
      <c r="G25" s="4">
        <v>0.48681999999999997</v>
      </c>
    </row>
    <row r="26" spans="1:7" ht="14.1" customHeight="1" x14ac:dyDescent="0.2">
      <c r="A26" s="49"/>
      <c r="B26" s="9" t="s">
        <v>50</v>
      </c>
      <c r="C26" s="7">
        <v>114</v>
      </c>
      <c r="D26" s="8">
        <v>69332</v>
      </c>
      <c r="E26" s="4">
        <v>0.45302999999999999</v>
      </c>
      <c r="F26" s="4">
        <v>0.3357</v>
      </c>
      <c r="G26" s="4">
        <v>0.57035999999999998</v>
      </c>
    </row>
    <row r="27" spans="1:7" ht="14.1" customHeight="1" x14ac:dyDescent="0.2">
      <c r="A27" s="49"/>
      <c r="B27" s="9" t="s">
        <v>51</v>
      </c>
      <c r="C27" s="7">
        <v>167</v>
      </c>
      <c r="D27" s="8">
        <v>114716.55254891999</v>
      </c>
      <c r="E27" s="4">
        <v>0.38918000000000003</v>
      </c>
      <c r="F27" s="4">
        <v>0.27898000000000001</v>
      </c>
      <c r="G27" s="4">
        <v>0.49936999999999998</v>
      </c>
    </row>
    <row r="28" spans="1:7" ht="14.1" customHeight="1" x14ac:dyDescent="0.2">
      <c r="A28" s="49"/>
      <c r="B28" s="9" t="s">
        <v>52</v>
      </c>
      <c r="C28" s="7">
        <v>154</v>
      </c>
      <c r="D28" s="8">
        <v>100194</v>
      </c>
      <c r="E28" s="4">
        <v>0.48242000000000002</v>
      </c>
      <c r="F28" s="4">
        <v>0.36651</v>
      </c>
      <c r="G28" s="4">
        <v>0.59833999999999998</v>
      </c>
    </row>
    <row r="29" spans="1:7" ht="14.1" customHeight="1" x14ac:dyDescent="0.2">
      <c r="A29" s="49"/>
      <c r="B29" s="9" t="s">
        <v>53</v>
      </c>
      <c r="C29" s="7">
        <v>76</v>
      </c>
      <c r="D29" s="8">
        <v>70152</v>
      </c>
      <c r="E29" s="4">
        <v>0.57484999999999997</v>
      </c>
      <c r="F29" s="4">
        <v>0.40864</v>
      </c>
      <c r="G29" s="4">
        <v>0.74104999999999999</v>
      </c>
    </row>
    <row r="30" spans="1:7" ht="14.1" customHeight="1" x14ac:dyDescent="0.2">
      <c r="A30" s="49"/>
      <c r="B30" s="9" t="s">
        <v>54</v>
      </c>
      <c r="C30" s="7">
        <v>73</v>
      </c>
      <c r="D30" s="8">
        <v>26685</v>
      </c>
      <c r="E30" s="4">
        <v>0.43614999999999998</v>
      </c>
      <c r="F30" s="4">
        <v>0.27213999999999999</v>
      </c>
      <c r="G30" s="4">
        <v>0.60016000000000003</v>
      </c>
    </row>
    <row r="31" spans="1:7" ht="14.1" customHeight="1" x14ac:dyDescent="0.2">
      <c r="A31" s="50"/>
      <c r="B31" s="9" t="s">
        <v>96</v>
      </c>
      <c r="C31" s="7">
        <v>1038</v>
      </c>
      <c r="D31" s="8">
        <v>689037</v>
      </c>
      <c r="E31" s="4">
        <v>0.42704999999999999</v>
      </c>
      <c r="F31" s="4">
        <v>0.38283</v>
      </c>
      <c r="G31" s="4">
        <v>0.47127000000000002</v>
      </c>
    </row>
    <row r="32" spans="1:7" ht="14.1" customHeight="1" x14ac:dyDescent="0.2">
      <c r="A32" s="48" t="s">
        <v>294</v>
      </c>
      <c r="B32" s="9" t="s">
        <v>47</v>
      </c>
      <c r="C32" s="7">
        <v>149</v>
      </c>
      <c r="D32" s="8">
        <v>4556</v>
      </c>
      <c r="E32" s="4">
        <v>2.3349999999999999E-2</v>
      </c>
      <c r="F32" s="4">
        <v>0</v>
      </c>
      <c r="G32" s="4">
        <v>5.5899999999999998E-2</v>
      </c>
    </row>
    <row r="33" spans="1:7" ht="14.1" customHeight="1" x14ac:dyDescent="0.2">
      <c r="A33" s="49"/>
      <c r="B33" s="9" t="s">
        <v>48</v>
      </c>
      <c r="C33" s="7">
        <v>118</v>
      </c>
      <c r="D33" s="8">
        <v>0</v>
      </c>
      <c r="E33" s="4">
        <v>0</v>
      </c>
      <c r="F33" s="4">
        <v>0</v>
      </c>
      <c r="G33" s="4">
        <v>0</v>
      </c>
    </row>
    <row r="34" spans="1:7" ht="14.1" customHeight="1" x14ac:dyDescent="0.2">
      <c r="A34" s="49"/>
      <c r="B34" s="9" t="s">
        <v>49</v>
      </c>
      <c r="C34" s="7">
        <v>187</v>
      </c>
      <c r="D34" s="8">
        <v>14179</v>
      </c>
      <c r="E34" s="4">
        <v>3.628E-2</v>
      </c>
      <c r="F34" s="4">
        <v>0</v>
      </c>
      <c r="G34" s="4">
        <v>8.8139999999999996E-2</v>
      </c>
    </row>
    <row r="35" spans="1:7" ht="14.1" customHeight="1" x14ac:dyDescent="0.2">
      <c r="A35" s="49"/>
      <c r="B35" s="9" t="s">
        <v>50</v>
      </c>
      <c r="C35" s="7">
        <v>114</v>
      </c>
      <c r="D35" s="8">
        <v>0</v>
      </c>
      <c r="E35" s="4">
        <v>0</v>
      </c>
      <c r="F35" s="4">
        <v>0</v>
      </c>
      <c r="G35" s="4">
        <v>0</v>
      </c>
    </row>
    <row r="36" spans="1:7" ht="14.1" customHeight="1" x14ac:dyDescent="0.2">
      <c r="A36" s="49"/>
      <c r="B36" s="9" t="s">
        <v>51</v>
      </c>
      <c r="C36" s="7">
        <v>167</v>
      </c>
      <c r="D36" s="8">
        <v>2030</v>
      </c>
      <c r="E36" s="4">
        <v>6.8900000000000003E-3</v>
      </c>
      <c r="F36" s="4">
        <v>0</v>
      </c>
      <c r="G36" s="4">
        <v>1.7479999999999999E-2</v>
      </c>
    </row>
    <row r="37" spans="1:7" ht="14.1" customHeight="1" x14ac:dyDescent="0.2">
      <c r="A37" s="49"/>
      <c r="B37" s="9" t="s">
        <v>52</v>
      </c>
      <c r="C37" s="7">
        <v>154</v>
      </c>
      <c r="D37" s="8">
        <v>939</v>
      </c>
      <c r="E37" s="4">
        <v>4.5199999999999997E-3</v>
      </c>
      <c r="F37" s="4">
        <v>0</v>
      </c>
      <c r="G37" s="4">
        <v>1.342E-2</v>
      </c>
    </row>
    <row r="38" spans="1:7" ht="14.1" customHeight="1" x14ac:dyDescent="0.2">
      <c r="A38" s="49"/>
      <c r="B38" s="9" t="s">
        <v>53</v>
      </c>
      <c r="C38" s="7">
        <v>76</v>
      </c>
      <c r="D38" s="8">
        <v>574</v>
      </c>
      <c r="E38" s="4">
        <v>4.7000000000000002E-3</v>
      </c>
      <c r="F38" s="4">
        <v>0</v>
      </c>
      <c r="G38" s="4">
        <v>1.4030000000000001E-2</v>
      </c>
    </row>
    <row r="39" spans="1:7" ht="14.1" customHeight="1" x14ac:dyDescent="0.2">
      <c r="A39" s="49"/>
      <c r="B39" s="9" t="s">
        <v>54</v>
      </c>
      <c r="C39" s="7">
        <v>73</v>
      </c>
      <c r="D39" s="8">
        <v>0</v>
      </c>
      <c r="E39" s="4">
        <v>0</v>
      </c>
      <c r="F39" s="4">
        <v>0</v>
      </c>
      <c r="G39" s="4">
        <v>0</v>
      </c>
    </row>
    <row r="40" spans="1:7" ht="14.1" customHeight="1" x14ac:dyDescent="0.2">
      <c r="A40" s="50"/>
      <c r="B40" s="9" t="s">
        <v>96</v>
      </c>
      <c r="C40" s="7">
        <v>1038</v>
      </c>
      <c r="D40" s="8">
        <v>22278</v>
      </c>
      <c r="E40" s="4">
        <v>1.3809999999999999E-2</v>
      </c>
      <c r="F40" s="4">
        <v>2.3000000000000001E-4</v>
      </c>
      <c r="G40" s="4">
        <v>2.7385701414799998E-2</v>
      </c>
    </row>
    <row r="42" spans="1:7" ht="14.1" customHeight="1" x14ac:dyDescent="0.2">
      <c r="A42" s="46" t="s">
        <v>55</v>
      </c>
      <c r="B42" s="45"/>
      <c r="C42" s="45"/>
      <c r="D42" s="45"/>
      <c r="E42" s="45"/>
      <c r="F42" s="45"/>
      <c r="G42" s="45"/>
    </row>
    <row r="43" spans="1:7" ht="14.1" customHeight="1" x14ac:dyDescent="0.2">
      <c r="A43" s="46" t="s">
        <v>106</v>
      </c>
      <c r="B43" s="45"/>
      <c r="C43" s="45"/>
      <c r="D43" s="45"/>
      <c r="E43" s="45"/>
      <c r="F43" s="45"/>
      <c r="G43" s="45"/>
    </row>
    <row r="44" spans="1:7" ht="14.1" customHeight="1" x14ac:dyDescent="0.2">
      <c r="A44" s="46" t="s">
        <v>107</v>
      </c>
      <c r="B44" s="45"/>
      <c r="C44" s="45"/>
      <c r="D44" s="45"/>
      <c r="E44" s="45"/>
      <c r="F44" s="45"/>
      <c r="G44" s="45"/>
    </row>
    <row r="45" spans="1:7" ht="14.1" customHeight="1" x14ac:dyDescent="0.2">
      <c r="A45" s="46" t="s">
        <v>559</v>
      </c>
      <c r="B45" s="45"/>
      <c r="C45" s="45"/>
      <c r="D45" s="45"/>
      <c r="E45" s="45"/>
      <c r="F45" s="45"/>
      <c r="G45" s="45"/>
    </row>
    <row r="46" spans="1:7" s="17" customFormat="1" ht="14.25" x14ac:dyDescent="0.2">
      <c r="A46" s="32" t="str">
        <f>HYPERLINK("#'Index'!A1","Back to Index")</f>
        <v>Back to Index</v>
      </c>
      <c r="B46" s="27"/>
    </row>
    <row r="69" spans="1:1" ht="12" customHeight="1" x14ac:dyDescent="0.2">
      <c r="A69" t="s">
        <v>559</v>
      </c>
    </row>
  </sheetData>
  <mergeCells count="10">
    <mergeCell ref="A1:J1"/>
    <mergeCell ref="A45:G45"/>
    <mergeCell ref="A2:G2"/>
    <mergeCell ref="A42:G42"/>
    <mergeCell ref="A43:G43"/>
    <mergeCell ref="A44:G44"/>
    <mergeCell ref="A5:A13"/>
    <mergeCell ref="A14:A22"/>
    <mergeCell ref="A23:A31"/>
    <mergeCell ref="A32:A40"/>
  </mergeCells>
  <pageMargins left="0.05" right="0.05" top="0.5" bottom="0.5" header="0" footer="0"/>
  <pageSetup orientation="portrait" horizontalDpi="300" verticalDpi="30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300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291</v>
      </c>
      <c r="B5" s="14" t="s">
        <v>168</v>
      </c>
      <c r="C5" s="7">
        <v>79</v>
      </c>
      <c r="D5" s="8">
        <v>89071</v>
      </c>
      <c r="E5" s="4">
        <v>0.47627999999999998</v>
      </c>
      <c r="F5" s="4">
        <v>0.32879999999999998</v>
      </c>
      <c r="G5" s="4">
        <v>0.62375999999999998</v>
      </c>
    </row>
    <row r="6" spans="1:10" ht="14.1" customHeight="1" x14ac:dyDescent="0.2">
      <c r="A6" s="49"/>
      <c r="B6" s="14" t="s">
        <v>169</v>
      </c>
      <c r="C6" s="7">
        <v>959</v>
      </c>
      <c r="D6" s="8">
        <v>875228</v>
      </c>
      <c r="E6" s="4">
        <v>0.61356999999999995</v>
      </c>
      <c r="F6" s="4">
        <v>0.56762000000000001</v>
      </c>
      <c r="G6" s="4">
        <v>0.65951000000000004</v>
      </c>
    </row>
    <row r="7" spans="1:10" ht="14.1" customHeight="1" x14ac:dyDescent="0.2">
      <c r="A7" s="50"/>
      <c r="B7" s="14" t="s">
        <v>96</v>
      </c>
      <c r="C7" s="7">
        <v>1038</v>
      </c>
      <c r="D7" s="8">
        <v>964299</v>
      </c>
      <c r="E7" s="4">
        <v>0.59765999999999997</v>
      </c>
      <c r="F7" s="4">
        <v>0.55345</v>
      </c>
      <c r="G7" s="4">
        <v>0.64185999999999999</v>
      </c>
    </row>
    <row r="8" spans="1:10" ht="14.1" customHeight="1" x14ac:dyDescent="0.2">
      <c r="A8" s="48" t="s">
        <v>292</v>
      </c>
      <c r="B8" s="14" t="s">
        <v>168</v>
      </c>
      <c r="C8" s="7">
        <v>79</v>
      </c>
      <c r="D8" s="8">
        <v>54623</v>
      </c>
      <c r="E8" s="4">
        <v>0.29208000000000001</v>
      </c>
      <c r="F8" s="4">
        <v>0.16700000000000001</v>
      </c>
      <c r="G8" s="4">
        <v>0.41715999999999998</v>
      </c>
    </row>
    <row r="9" spans="1:10" ht="14.1" customHeight="1" x14ac:dyDescent="0.2">
      <c r="A9" s="49"/>
      <c r="B9" s="14" t="s">
        <v>169</v>
      </c>
      <c r="C9" s="7">
        <v>959</v>
      </c>
      <c r="D9" s="8">
        <v>544401</v>
      </c>
      <c r="E9" s="4">
        <v>0.38164591944499998</v>
      </c>
      <c r="F9" s="4">
        <v>0.33662999999999998</v>
      </c>
      <c r="G9" s="4">
        <v>0.42665999999999998</v>
      </c>
    </row>
    <row r="10" spans="1:10" ht="14.1" customHeight="1" x14ac:dyDescent="0.2">
      <c r="A10" s="50"/>
      <c r="B10" s="14" t="s">
        <v>96</v>
      </c>
      <c r="C10" s="7">
        <v>1038</v>
      </c>
      <c r="D10" s="8">
        <v>599025</v>
      </c>
      <c r="E10" s="4">
        <v>0.37125999999999998</v>
      </c>
      <c r="F10" s="4">
        <v>0.32868999999999998</v>
      </c>
      <c r="G10" s="4">
        <v>0.41383999999999999</v>
      </c>
    </row>
    <row r="11" spans="1:10" ht="14.1" customHeight="1" x14ac:dyDescent="0.2">
      <c r="A11" s="48" t="s">
        <v>293</v>
      </c>
      <c r="B11" s="14" t="s">
        <v>168</v>
      </c>
      <c r="C11" s="7">
        <v>79</v>
      </c>
      <c r="D11" s="8">
        <v>92424</v>
      </c>
      <c r="E11" s="4">
        <v>0.49420999999999998</v>
      </c>
      <c r="F11" s="4">
        <v>0.34659000000000001</v>
      </c>
      <c r="G11" s="4">
        <v>0.64183000000000001</v>
      </c>
    </row>
    <row r="12" spans="1:10" ht="14.1" customHeight="1" x14ac:dyDescent="0.2">
      <c r="A12" s="49"/>
      <c r="B12" s="14" t="s">
        <v>169</v>
      </c>
      <c r="C12" s="7">
        <v>959</v>
      </c>
      <c r="D12" s="8">
        <v>596613</v>
      </c>
      <c r="E12" s="4">
        <v>0.41825000000000001</v>
      </c>
      <c r="F12" s="4">
        <v>0.37225000000000003</v>
      </c>
      <c r="G12" s="4">
        <v>0.46425</v>
      </c>
    </row>
    <row r="13" spans="1:10" ht="14.1" customHeight="1" x14ac:dyDescent="0.2">
      <c r="A13" s="50"/>
      <c r="B13" s="14" t="s">
        <v>96</v>
      </c>
      <c r="C13" s="7">
        <v>1038</v>
      </c>
      <c r="D13" s="8">
        <v>689037</v>
      </c>
      <c r="E13" s="4">
        <v>0.42704999999999999</v>
      </c>
      <c r="F13" s="4">
        <v>0.38283</v>
      </c>
      <c r="G13" s="4">
        <v>0.47127000000000002</v>
      </c>
    </row>
    <row r="14" spans="1:10" ht="14.1" customHeight="1" x14ac:dyDescent="0.2">
      <c r="A14" s="48" t="s">
        <v>294</v>
      </c>
      <c r="B14" s="14" t="s">
        <v>168</v>
      </c>
      <c r="C14" s="7">
        <v>79</v>
      </c>
      <c r="D14" s="8">
        <v>755</v>
      </c>
      <c r="E14" s="4">
        <v>4.0400000000000002E-3</v>
      </c>
      <c r="F14" s="4">
        <v>0</v>
      </c>
      <c r="G14" s="4">
        <v>1.2019999999999999E-2</v>
      </c>
    </row>
    <row r="15" spans="1:10" ht="14.1" customHeight="1" x14ac:dyDescent="0.2">
      <c r="A15" s="49"/>
      <c r="B15" s="14" t="s">
        <v>169</v>
      </c>
      <c r="C15" s="7">
        <v>959</v>
      </c>
      <c r="D15" s="8">
        <v>21522</v>
      </c>
      <c r="E15" s="4">
        <v>1.5089999999999999E-2</v>
      </c>
      <c r="F15" s="4">
        <v>0</v>
      </c>
      <c r="G15" s="4">
        <v>3.039E-2</v>
      </c>
    </row>
    <row r="16" spans="1:10" ht="14.1" customHeight="1" x14ac:dyDescent="0.2">
      <c r="A16" s="50"/>
      <c r="B16" s="14" t="s">
        <v>96</v>
      </c>
      <c r="C16" s="7">
        <v>1038</v>
      </c>
      <c r="D16" s="8">
        <v>22278</v>
      </c>
      <c r="E16" s="4">
        <v>1.3809999999999999E-2</v>
      </c>
      <c r="F16" s="4">
        <v>2.3000000000000001E-4</v>
      </c>
      <c r="G16" s="4">
        <v>2.7385701414799998E-2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s="17" customFormat="1" ht="14.25" x14ac:dyDescent="0.2">
      <c r="A22" s="32" t="str">
        <f>HYPERLINK("#'Index'!A1","Back to Index")</f>
        <v>Back to Index</v>
      </c>
      <c r="B22" s="27"/>
    </row>
    <row r="69" spans="1:1" ht="12" customHeight="1" x14ac:dyDescent="0.2">
      <c r="A69" t="s">
        <v>559</v>
      </c>
    </row>
  </sheetData>
  <mergeCells count="10">
    <mergeCell ref="A1:J1"/>
    <mergeCell ref="A21:G21"/>
    <mergeCell ref="A2:G2"/>
    <mergeCell ref="A18:G18"/>
    <mergeCell ref="A19:G19"/>
    <mergeCell ref="A20:G20"/>
    <mergeCell ref="A5:A7"/>
    <mergeCell ref="A8:A10"/>
    <mergeCell ref="A11:A13"/>
    <mergeCell ref="A14:A16"/>
  </mergeCells>
  <pageMargins left="0.05" right="0.05" top="0.5" bottom="0.5" header="0" footer="0"/>
  <pageSetup orientation="portrait" horizontalDpi="300" verticalDpi="30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301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291</v>
      </c>
      <c r="B5" s="15" t="s">
        <v>171</v>
      </c>
      <c r="C5" s="7" t="s">
        <v>558</v>
      </c>
      <c r="D5" s="7" t="s">
        <v>558</v>
      </c>
      <c r="E5" s="7" t="s">
        <v>558</v>
      </c>
      <c r="F5" s="7" t="s">
        <v>558</v>
      </c>
      <c r="G5" s="7" t="s">
        <v>558</v>
      </c>
    </row>
    <row r="6" spans="1:10" ht="14.1" customHeight="1" x14ac:dyDescent="0.2">
      <c r="A6" s="49"/>
      <c r="B6" s="15" t="s">
        <v>172</v>
      </c>
      <c r="C6" s="7">
        <v>1008</v>
      </c>
      <c r="D6" s="8">
        <v>920075</v>
      </c>
      <c r="E6" s="4">
        <v>0.60543488046259997</v>
      </c>
      <c r="F6" s="4">
        <v>0.56060950351609995</v>
      </c>
      <c r="G6" s="4">
        <v>0.65026025740909998</v>
      </c>
    </row>
    <row r="7" spans="1:10" ht="14.1" customHeight="1" x14ac:dyDescent="0.2">
      <c r="A7" s="50"/>
      <c r="B7" s="15" t="s">
        <v>96</v>
      </c>
      <c r="C7" s="7">
        <v>1038</v>
      </c>
      <c r="D7" s="8">
        <v>964299</v>
      </c>
      <c r="E7" s="4">
        <v>0.59765999999999997</v>
      </c>
      <c r="F7" s="4">
        <v>0.55345</v>
      </c>
      <c r="G7" s="4">
        <v>0.64185999999999999</v>
      </c>
    </row>
    <row r="8" spans="1:10" ht="14.1" customHeight="1" x14ac:dyDescent="0.2">
      <c r="A8" s="48" t="s">
        <v>292</v>
      </c>
      <c r="B8" s="15" t="s">
        <v>171</v>
      </c>
      <c r="C8" s="7" t="s">
        <v>558</v>
      </c>
      <c r="D8" s="7" t="s">
        <v>558</v>
      </c>
      <c r="E8" s="7" t="s">
        <v>558</v>
      </c>
      <c r="F8" s="7" t="s">
        <v>558</v>
      </c>
      <c r="G8" s="7" t="s">
        <v>558</v>
      </c>
    </row>
    <row r="9" spans="1:10" ht="14.1" customHeight="1" x14ac:dyDescent="0.2">
      <c r="A9" s="49"/>
      <c r="B9" s="15" t="s">
        <v>172</v>
      </c>
      <c r="C9" s="7">
        <v>1008</v>
      </c>
      <c r="D9" s="8">
        <v>577614</v>
      </c>
      <c r="E9" s="4">
        <v>0.38008609652570002</v>
      </c>
      <c r="F9" s="4">
        <v>0.33651999999999999</v>
      </c>
      <c r="G9" s="4">
        <v>0.42365000000000003</v>
      </c>
    </row>
    <row r="10" spans="1:10" ht="14.1" customHeight="1" x14ac:dyDescent="0.2">
      <c r="A10" s="50"/>
      <c r="B10" s="15" t="s">
        <v>96</v>
      </c>
      <c r="C10" s="7">
        <v>1038</v>
      </c>
      <c r="D10" s="8">
        <v>599025</v>
      </c>
      <c r="E10" s="4">
        <v>0.37125999999999998</v>
      </c>
      <c r="F10" s="4">
        <v>0.32868999999999998</v>
      </c>
      <c r="G10" s="4">
        <v>0.41383999999999999</v>
      </c>
    </row>
    <row r="11" spans="1:10" ht="14.1" customHeight="1" x14ac:dyDescent="0.2">
      <c r="A11" s="48" t="s">
        <v>293</v>
      </c>
      <c r="B11" s="15" t="s">
        <v>171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10" ht="14.1" customHeight="1" x14ac:dyDescent="0.2">
      <c r="A12" s="49"/>
      <c r="B12" s="15" t="s">
        <v>172</v>
      </c>
      <c r="C12" s="7">
        <v>1008</v>
      </c>
      <c r="D12" s="8">
        <v>645252</v>
      </c>
      <c r="E12" s="4">
        <v>0.42459000000000002</v>
      </c>
      <c r="F12" s="4">
        <v>0.37984000000000001</v>
      </c>
      <c r="G12" s="4">
        <v>0.46934999999999999</v>
      </c>
    </row>
    <row r="13" spans="1:10" ht="14.1" customHeight="1" x14ac:dyDescent="0.2">
      <c r="A13" s="50"/>
      <c r="B13" s="15" t="s">
        <v>96</v>
      </c>
      <c r="C13" s="7">
        <v>1038</v>
      </c>
      <c r="D13" s="8">
        <v>689037</v>
      </c>
      <c r="E13" s="4">
        <v>0.42704999999999999</v>
      </c>
      <c r="F13" s="4">
        <v>0.38283</v>
      </c>
      <c r="G13" s="4">
        <v>0.47127000000000002</v>
      </c>
    </row>
    <row r="14" spans="1:10" ht="14.1" customHeight="1" x14ac:dyDescent="0.2">
      <c r="A14" s="48" t="s">
        <v>294</v>
      </c>
      <c r="B14" s="15" t="s">
        <v>171</v>
      </c>
      <c r="C14" s="7" t="s">
        <v>558</v>
      </c>
      <c r="D14" s="7" t="s">
        <v>558</v>
      </c>
      <c r="E14" s="7" t="s">
        <v>558</v>
      </c>
      <c r="F14" s="7" t="s">
        <v>558</v>
      </c>
      <c r="G14" s="7" t="s">
        <v>558</v>
      </c>
    </row>
    <row r="15" spans="1:10" ht="14.1" customHeight="1" x14ac:dyDescent="0.2">
      <c r="A15" s="49"/>
      <c r="B15" s="15" t="s">
        <v>172</v>
      </c>
      <c r="C15" s="7">
        <v>1008</v>
      </c>
      <c r="D15" s="8">
        <v>21522</v>
      </c>
      <c r="E15" s="4">
        <v>1.4160000000000001E-2</v>
      </c>
      <c r="F15" s="4">
        <v>0</v>
      </c>
      <c r="G15" s="4">
        <v>2.8539999999999999E-2</v>
      </c>
    </row>
    <row r="16" spans="1:10" ht="14.1" customHeight="1" x14ac:dyDescent="0.2">
      <c r="A16" s="50"/>
      <c r="B16" s="15" t="s">
        <v>96</v>
      </c>
      <c r="C16" s="7">
        <v>1038</v>
      </c>
      <c r="D16" s="8">
        <v>22278</v>
      </c>
      <c r="E16" s="4">
        <v>1.3809999999999999E-2</v>
      </c>
      <c r="F16" s="4">
        <v>2.3000000000000001E-4</v>
      </c>
      <c r="G16" s="4">
        <v>2.7385701414799998E-2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s="17" customFormat="1" ht="14.25" x14ac:dyDescent="0.2">
      <c r="A22" s="32" t="str">
        <f>HYPERLINK("#'Index'!A1","Back to Index")</f>
        <v>Back to Index</v>
      </c>
      <c r="B22" s="27"/>
    </row>
    <row r="69" spans="1:1" ht="12" customHeight="1" x14ac:dyDescent="0.2">
      <c r="A69" t="s">
        <v>559</v>
      </c>
    </row>
  </sheetData>
  <mergeCells count="10">
    <mergeCell ref="A1:J1"/>
    <mergeCell ref="A21:G21"/>
    <mergeCell ref="A2:G2"/>
    <mergeCell ref="A18:G18"/>
    <mergeCell ref="A19:G19"/>
    <mergeCell ref="A20:G20"/>
    <mergeCell ref="A5:A7"/>
    <mergeCell ref="A8:A10"/>
    <mergeCell ref="A11:A13"/>
    <mergeCell ref="A14:A16"/>
  </mergeCells>
  <pageMargins left="0.05" right="0.05" top="0.5" bottom="0.5" header="0" footer="0"/>
  <pageSetup orientation="portrait" horizontalDpi="300" verticalDpi="30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J1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302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291</v>
      </c>
      <c r="B5" s="13" t="s">
        <v>24</v>
      </c>
      <c r="C5" s="7">
        <v>325</v>
      </c>
      <c r="D5" s="8">
        <v>335181</v>
      </c>
      <c r="E5" s="4">
        <v>0.67762</v>
      </c>
      <c r="F5" s="4">
        <v>0.60785999999999996</v>
      </c>
      <c r="G5" s="4">
        <v>0.74736999999999998</v>
      </c>
    </row>
    <row r="6" spans="1:10" ht="14.1" customHeight="1" x14ac:dyDescent="0.2">
      <c r="A6" s="49"/>
      <c r="B6" s="13" t="s">
        <v>25</v>
      </c>
      <c r="C6" s="7">
        <v>387</v>
      </c>
      <c r="D6" s="8">
        <v>297453</v>
      </c>
      <c r="E6" s="4">
        <v>0.64170000000000005</v>
      </c>
      <c r="F6" s="4">
        <v>0.57194</v>
      </c>
      <c r="G6" s="4">
        <v>0.71145000000000003</v>
      </c>
    </row>
    <row r="7" spans="1:10" ht="14.1" customHeight="1" x14ac:dyDescent="0.2">
      <c r="A7" s="49"/>
      <c r="B7" s="13" t="s">
        <v>26</v>
      </c>
      <c r="C7" s="7">
        <v>326</v>
      </c>
      <c r="D7" s="8">
        <v>331665.13145488</v>
      </c>
      <c r="E7" s="4">
        <v>0.50614000000000003</v>
      </c>
      <c r="F7" s="4">
        <v>0.42858000000000002</v>
      </c>
      <c r="G7" s="4">
        <v>0.58370999999999995</v>
      </c>
    </row>
    <row r="8" spans="1:10" ht="14.1" customHeight="1" x14ac:dyDescent="0.2">
      <c r="A8" s="50"/>
      <c r="B8" s="13" t="s">
        <v>96</v>
      </c>
      <c r="C8" s="7">
        <v>1038</v>
      </c>
      <c r="D8" s="8">
        <v>964299</v>
      </c>
      <c r="E8" s="4">
        <v>0.59765999999999997</v>
      </c>
      <c r="F8" s="4">
        <v>0.55345</v>
      </c>
      <c r="G8" s="4">
        <v>0.64185999999999999</v>
      </c>
    </row>
    <row r="9" spans="1:10" ht="14.1" customHeight="1" x14ac:dyDescent="0.2">
      <c r="A9" s="48" t="s">
        <v>292</v>
      </c>
      <c r="B9" s="13" t="s">
        <v>24</v>
      </c>
      <c r="C9" s="7">
        <v>325</v>
      </c>
      <c r="D9" s="8">
        <v>174101</v>
      </c>
      <c r="E9" s="4">
        <v>0.35197000000000001</v>
      </c>
      <c r="F9" s="4">
        <v>0.27951999999999999</v>
      </c>
      <c r="G9" s="4">
        <v>0.42442000000000002</v>
      </c>
    </row>
    <row r="10" spans="1:10" ht="14.1" customHeight="1" x14ac:dyDescent="0.2">
      <c r="A10" s="49"/>
      <c r="B10" s="13" t="s">
        <v>25</v>
      </c>
      <c r="C10" s="7">
        <v>387</v>
      </c>
      <c r="D10" s="8">
        <v>213893</v>
      </c>
      <c r="E10" s="4">
        <v>0.46143000000000001</v>
      </c>
      <c r="F10" s="4">
        <v>0.38832</v>
      </c>
      <c r="G10" s="4">
        <v>0.53454999999999997</v>
      </c>
    </row>
    <row r="11" spans="1:10" ht="14.1" customHeight="1" x14ac:dyDescent="0.2">
      <c r="A11" s="49"/>
      <c r="B11" s="13" t="s">
        <v>26</v>
      </c>
      <c r="C11" s="7">
        <v>326</v>
      </c>
      <c r="D11" s="8">
        <v>211030</v>
      </c>
      <c r="E11" s="4">
        <v>0.32205</v>
      </c>
      <c r="F11" s="4">
        <v>0.25114999999999998</v>
      </c>
      <c r="G11" s="4">
        <v>0.39294000000000001</v>
      </c>
    </row>
    <row r="12" spans="1:10" ht="14.1" customHeight="1" x14ac:dyDescent="0.2">
      <c r="A12" s="50"/>
      <c r="B12" s="13" t="s">
        <v>96</v>
      </c>
      <c r="C12" s="7">
        <v>1038</v>
      </c>
      <c r="D12" s="8">
        <v>599025</v>
      </c>
      <c r="E12" s="4">
        <v>0.37125999999999998</v>
      </c>
      <c r="F12" s="4">
        <v>0.32868999999999998</v>
      </c>
      <c r="G12" s="4">
        <v>0.41383999999999999</v>
      </c>
    </row>
    <row r="13" spans="1:10" ht="14.1" customHeight="1" x14ac:dyDescent="0.2">
      <c r="A13" s="48" t="s">
        <v>293</v>
      </c>
      <c r="B13" s="13" t="s">
        <v>24</v>
      </c>
      <c r="C13" s="7">
        <v>325</v>
      </c>
      <c r="D13" s="8">
        <v>243240</v>
      </c>
      <c r="E13" s="4">
        <v>0.49174000000000001</v>
      </c>
      <c r="F13" s="4">
        <v>0.41432999999999998</v>
      </c>
      <c r="G13" s="4">
        <v>0.56916</v>
      </c>
    </row>
    <row r="14" spans="1:10" ht="14.1" customHeight="1" x14ac:dyDescent="0.2">
      <c r="A14" s="49"/>
      <c r="B14" s="13" t="s">
        <v>25</v>
      </c>
      <c r="C14" s="7">
        <v>387</v>
      </c>
      <c r="D14" s="8">
        <v>227837</v>
      </c>
      <c r="E14" s="4">
        <v>0.49151</v>
      </c>
      <c r="F14" s="4">
        <v>0.41843000000000002</v>
      </c>
      <c r="G14" s="4">
        <v>0.56459546277780004</v>
      </c>
    </row>
    <row r="15" spans="1:10" ht="14.1" customHeight="1" x14ac:dyDescent="0.2">
      <c r="A15" s="49"/>
      <c r="B15" s="13" t="s">
        <v>26</v>
      </c>
      <c r="C15" s="7">
        <v>326</v>
      </c>
      <c r="D15" s="8">
        <v>217960.78419794</v>
      </c>
      <c r="E15" s="4">
        <v>0.33262168606370002</v>
      </c>
      <c r="F15" s="4">
        <v>0.26100000000000001</v>
      </c>
      <c r="G15" s="4">
        <v>0.40423999999999999</v>
      </c>
    </row>
    <row r="16" spans="1:10" ht="14.1" customHeight="1" x14ac:dyDescent="0.2">
      <c r="A16" s="50"/>
      <c r="B16" s="13" t="s">
        <v>96</v>
      </c>
      <c r="C16" s="7">
        <v>1038</v>
      </c>
      <c r="D16" s="8">
        <v>689037</v>
      </c>
      <c r="E16" s="4">
        <v>0.42704999999999999</v>
      </c>
      <c r="F16" s="4">
        <v>0.38283</v>
      </c>
      <c r="G16" s="4">
        <v>0.47127000000000002</v>
      </c>
    </row>
    <row r="17" spans="1:7" ht="14.1" customHeight="1" x14ac:dyDescent="0.2">
      <c r="A17" s="48" t="s">
        <v>294</v>
      </c>
      <c r="B17" s="13" t="s">
        <v>24</v>
      </c>
      <c r="C17" s="7">
        <v>325</v>
      </c>
      <c r="D17" s="8">
        <v>11311</v>
      </c>
      <c r="E17" s="4">
        <v>2.2870000000000001E-2</v>
      </c>
      <c r="F17" s="4">
        <v>0</v>
      </c>
      <c r="G17" s="4">
        <v>6.232E-2</v>
      </c>
    </row>
    <row r="18" spans="1:7" ht="14.1" customHeight="1" x14ac:dyDescent="0.2">
      <c r="A18" s="49"/>
      <c r="B18" s="13" t="s">
        <v>25</v>
      </c>
      <c r="C18" s="7">
        <v>387</v>
      </c>
      <c r="D18" s="8">
        <v>10967</v>
      </c>
      <c r="E18" s="4">
        <v>2.366E-2</v>
      </c>
      <c r="F18" s="4">
        <v>2.99E-3</v>
      </c>
      <c r="G18" s="4">
        <v>4.4328632979199999E-2</v>
      </c>
    </row>
    <row r="19" spans="1:7" ht="14.1" customHeight="1" x14ac:dyDescent="0.2">
      <c r="A19" s="49"/>
      <c r="B19" s="13" t="s">
        <v>26</v>
      </c>
      <c r="C19" s="7">
        <v>326</v>
      </c>
      <c r="D19" s="8">
        <v>0</v>
      </c>
      <c r="E19" s="4">
        <v>0</v>
      </c>
      <c r="F19" s="4">
        <v>0</v>
      </c>
      <c r="G19" s="4">
        <v>0</v>
      </c>
    </row>
    <row r="20" spans="1:7" ht="14.1" customHeight="1" x14ac:dyDescent="0.2">
      <c r="A20" s="50"/>
      <c r="B20" s="13" t="s">
        <v>96</v>
      </c>
      <c r="C20" s="7">
        <v>1038</v>
      </c>
      <c r="D20" s="8">
        <v>22278</v>
      </c>
      <c r="E20" s="4">
        <v>1.3809999999999999E-2</v>
      </c>
      <c r="F20" s="4">
        <v>2.3000000000000001E-4</v>
      </c>
      <c r="G20" s="4">
        <v>2.7385701414799998E-2</v>
      </c>
    </row>
    <row r="22" spans="1:7" ht="14.1" customHeight="1" x14ac:dyDescent="0.2">
      <c r="A22" s="46" t="s">
        <v>55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106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107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559</v>
      </c>
      <c r="B25" s="45"/>
      <c r="C25" s="45"/>
      <c r="D25" s="45"/>
      <c r="E25" s="45"/>
      <c r="F25" s="45"/>
      <c r="G25" s="45"/>
    </row>
    <row r="26" spans="1:7" s="17" customFormat="1" ht="14.25" x14ac:dyDescent="0.2">
      <c r="A26" s="32" t="str">
        <f>HYPERLINK("#'Index'!A1","Back to Index")</f>
        <v>Back to Index</v>
      </c>
      <c r="B26" s="27"/>
    </row>
    <row r="69" spans="1:1" ht="12" customHeight="1" x14ac:dyDescent="0.2">
      <c r="A69" t="s">
        <v>559</v>
      </c>
    </row>
  </sheetData>
  <mergeCells count="10">
    <mergeCell ref="A1:J1"/>
    <mergeCell ref="A25:G25"/>
    <mergeCell ref="A2:G2"/>
    <mergeCell ref="A22:G22"/>
    <mergeCell ref="A23:G23"/>
    <mergeCell ref="A24:G24"/>
    <mergeCell ref="A5:A8"/>
    <mergeCell ref="A9:A12"/>
    <mergeCell ref="A13:A16"/>
    <mergeCell ref="A17:A20"/>
  </mergeCells>
  <pageMargins left="0.05" right="0.05" top="0.5" bottom="0.5" header="0" footer="0"/>
  <pageSetup orientation="portrait" horizontalDpi="300" verticalDpi="30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303</v>
      </c>
      <c r="B1" s="45"/>
      <c r="C1" s="45"/>
      <c r="D1" s="45"/>
      <c r="E1" s="45"/>
      <c r="F1" s="45"/>
      <c r="G1" s="45"/>
    </row>
    <row r="2" spans="1:7" ht="13.5" x14ac:dyDescent="0.25">
      <c r="A2" s="44" t="s">
        <v>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304</v>
      </c>
      <c r="B5" s="6" t="s">
        <v>3</v>
      </c>
      <c r="C5" s="7">
        <v>529</v>
      </c>
      <c r="D5" s="8">
        <v>79626</v>
      </c>
      <c r="E5" s="4">
        <v>5.5030000000000003E-2</v>
      </c>
      <c r="F5" s="4">
        <v>3.1E-2</v>
      </c>
      <c r="G5" s="4">
        <v>7.9060000000000005E-2</v>
      </c>
    </row>
    <row r="6" spans="1:7" ht="14.1" customHeight="1" x14ac:dyDescent="0.2">
      <c r="A6" s="49"/>
      <c r="B6" s="6" t="s">
        <v>4</v>
      </c>
      <c r="C6" s="7">
        <v>3058</v>
      </c>
      <c r="D6" s="8">
        <v>243072</v>
      </c>
      <c r="E6" s="4">
        <v>5.6599999999999998E-2</v>
      </c>
      <c r="F6" s="4">
        <v>4.453E-2</v>
      </c>
      <c r="G6" s="4">
        <v>6.8680000000000005E-2</v>
      </c>
    </row>
    <row r="7" spans="1:7" ht="14.1" customHeight="1" x14ac:dyDescent="0.2">
      <c r="A7" s="49"/>
      <c r="B7" s="6" t="s">
        <v>5</v>
      </c>
      <c r="C7" s="7">
        <v>1286</v>
      </c>
      <c r="D7" s="8">
        <v>12805.168808509001</v>
      </c>
      <c r="E7" s="4">
        <v>1.103E-2</v>
      </c>
      <c r="F7" s="4">
        <v>5.5399999999999998E-3</v>
      </c>
      <c r="G7" s="4">
        <v>1.652E-2</v>
      </c>
    </row>
    <row r="8" spans="1:7" ht="14.1" customHeight="1" x14ac:dyDescent="0.2">
      <c r="A8" s="50"/>
      <c r="B8" s="6" t="s">
        <v>96</v>
      </c>
      <c r="C8" s="7">
        <v>4873</v>
      </c>
      <c r="D8" s="8">
        <v>335503</v>
      </c>
      <c r="E8" s="4">
        <v>4.861E-2</v>
      </c>
      <c r="F8" s="4">
        <v>3.9489999999999997E-2</v>
      </c>
      <c r="G8" s="4">
        <v>5.772E-2</v>
      </c>
    </row>
    <row r="9" spans="1:7" ht="14.1" customHeight="1" x14ac:dyDescent="0.2">
      <c r="A9" s="48" t="s">
        <v>305</v>
      </c>
      <c r="B9" s="6" t="s">
        <v>3</v>
      </c>
      <c r="C9" s="7">
        <v>529</v>
      </c>
      <c r="D9" s="8">
        <v>174546</v>
      </c>
      <c r="E9" s="4">
        <v>0.12063</v>
      </c>
      <c r="F9" s="4">
        <v>8.4959999999999994E-2</v>
      </c>
      <c r="G9" s="4">
        <v>0.15629999999999999</v>
      </c>
    </row>
    <row r="10" spans="1:7" ht="14.1" customHeight="1" x14ac:dyDescent="0.2">
      <c r="A10" s="49"/>
      <c r="B10" s="6" t="s">
        <v>4</v>
      </c>
      <c r="C10" s="7">
        <v>3058</v>
      </c>
      <c r="D10" s="8">
        <v>677244</v>
      </c>
      <c r="E10" s="4">
        <v>0.15770000000000001</v>
      </c>
      <c r="F10" s="4">
        <v>0.13763</v>
      </c>
      <c r="G10" s="4">
        <v>0.17777999999999999</v>
      </c>
    </row>
    <row r="11" spans="1:7" ht="14.1" customHeight="1" x14ac:dyDescent="0.2">
      <c r="A11" s="49"/>
      <c r="B11" s="6" t="s">
        <v>5</v>
      </c>
      <c r="C11" s="7">
        <v>1286</v>
      </c>
      <c r="D11" s="8">
        <v>75046</v>
      </c>
      <c r="E11" s="4">
        <v>6.4649999999999999E-2</v>
      </c>
      <c r="F11" s="4">
        <v>3.9940000000000003E-2</v>
      </c>
      <c r="G11" s="4">
        <v>8.9359443966100002E-2</v>
      </c>
    </row>
    <row r="12" spans="1:7" ht="14.1" customHeight="1" x14ac:dyDescent="0.2">
      <c r="A12" s="50"/>
      <c r="B12" s="6" t="s">
        <v>96</v>
      </c>
      <c r="C12" s="7">
        <v>4873</v>
      </c>
      <c r="D12" s="8">
        <v>926836</v>
      </c>
      <c r="E12" s="4">
        <v>0.13428000000000001</v>
      </c>
      <c r="F12" s="4">
        <v>0.11909</v>
      </c>
      <c r="G12" s="4">
        <v>0.14948</v>
      </c>
    </row>
    <row r="13" spans="1:7" ht="14.1" customHeight="1" x14ac:dyDescent="0.2">
      <c r="A13" s="48" t="s">
        <v>306</v>
      </c>
      <c r="B13" s="6" t="s">
        <v>3</v>
      </c>
      <c r="C13" s="7">
        <v>529</v>
      </c>
      <c r="D13" s="8">
        <v>143877</v>
      </c>
      <c r="E13" s="4">
        <v>9.9434494836199996E-2</v>
      </c>
      <c r="F13" s="4">
        <v>7.0309999999999997E-2</v>
      </c>
      <c r="G13" s="4">
        <v>0.12856000000000001</v>
      </c>
    </row>
    <row r="14" spans="1:7" ht="14.1" customHeight="1" x14ac:dyDescent="0.2">
      <c r="A14" s="49"/>
      <c r="B14" s="6" t="s">
        <v>4</v>
      </c>
      <c r="C14" s="7">
        <v>3058</v>
      </c>
      <c r="D14" s="8">
        <v>502250</v>
      </c>
      <c r="E14" s="4">
        <v>0.11695999999999999</v>
      </c>
      <c r="F14" s="4">
        <v>9.9779999999999994E-2</v>
      </c>
      <c r="G14" s="4">
        <v>0.13414000000000001</v>
      </c>
    </row>
    <row r="15" spans="1:7" ht="14.1" customHeight="1" x14ac:dyDescent="0.2">
      <c r="A15" s="49"/>
      <c r="B15" s="6" t="s">
        <v>5</v>
      </c>
      <c r="C15" s="7">
        <v>1286</v>
      </c>
      <c r="D15" s="8">
        <v>61244</v>
      </c>
      <c r="E15" s="4">
        <v>5.2760000000000001E-2</v>
      </c>
      <c r="F15" s="4">
        <v>3.6339999999999997E-2</v>
      </c>
      <c r="G15" s="4">
        <v>6.9180000000000005E-2</v>
      </c>
    </row>
    <row r="16" spans="1:7" ht="14.1" customHeight="1" x14ac:dyDescent="0.2">
      <c r="A16" s="50"/>
      <c r="B16" s="6" t="s">
        <v>96</v>
      </c>
      <c r="C16" s="7">
        <v>4873</v>
      </c>
      <c r="D16" s="8">
        <v>707372</v>
      </c>
      <c r="E16" s="4">
        <v>0.10249</v>
      </c>
      <c r="F16" s="4">
        <v>8.9819999999999997E-2</v>
      </c>
      <c r="G16" s="4">
        <v>0.11515</v>
      </c>
    </row>
    <row r="17" spans="1:7" ht="14.1" customHeight="1" x14ac:dyDescent="0.2">
      <c r="A17" s="48" t="s">
        <v>307</v>
      </c>
      <c r="B17" s="6" t="s">
        <v>3</v>
      </c>
      <c r="C17" s="7">
        <v>529</v>
      </c>
      <c r="D17" s="8">
        <v>39104</v>
      </c>
      <c r="E17" s="4">
        <v>2.7019999999999999E-2</v>
      </c>
      <c r="F17" s="4">
        <v>9.0500000000000008E-3</v>
      </c>
      <c r="G17" s="4">
        <v>4.4999999999999998E-2</v>
      </c>
    </row>
    <row r="18" spans="1:7" ht="14.1" customHeight="1" x14ac:dyDescent="0.2">
      <c r="A18" s="49"/>
      <c r="B18" s="6" t="s">
        <v>4</v>
      </c>
      <c r="C18" s="7">
        <v>3058</v>
      </c>
      <c r="D18" s="8">
        <v>260096</v>
      </c>
      <c r="E18" s="4">
        <v>6.0566744985400003E-2</v>
      </c>
      <c r="F18" s="4">
        <v>4.5920000000000002E-2</v>
      </c>
      <c r="G18" s="4">
        <v>7.5209999999999999E-2</v>
      </c>
    </row>
    <row r="19" spans="1:7" ht="14.1" customHeight="1" x14ac:dyDescent="0.2">
      <c r="A19" s="49"/>
      <c r="B19" s="6" t="s">
        <v>5</v>
      </c>
      <c r="C19" s="7">
        <v>1286</v>
      </c>
      <c r="D19" s="8">
        <v>16480</v>
      </c>
      <c r="E19" s="4">
        <v>1.4200000000000001E-2</v>
      </c>
      <c r="F19" s="4">
        <v>4.1799999999999997E-3</v>
      </c>
      <c r="G19" s="4">
        <v>2.4209999999999999E-2</v>
      </c>
    </row>
    <row r="20" spans="1:7" ht="14.1" customHeight="1" x14ac:dyDescent="0.2">
      <c r="A20" s="50"/>
      <c r="B20" s="6" t="s">
        <v>96</v>
      </c>
      <c r="C20" s="7">
        <v>4873</v>
      </c>
      <c r="D20" s="8">
        <v>315680</v>
      </c>
      <c r="E20" s="4">
        <v>4.5740000000000003E-2</v>
      </c>
      <c r="F20" s="4">
        <v>3.567E-2</v>
      </c>
      <c r="G20" s="4">
        <v>5.5800000000000002E-2</v>
      </c>
    </row>
    <row r="21" spans="1:7" ht="14.1" customHeight="1" x14ac:dyDescent="0.2">
      <c r="A21" s="48" t="s">
        <v>308</v>
      </c>
      <c r="B21" s="6" t="s">
        <v>3</v>
      </c>
      <c r="C21" s="7">
        <v>529</v>
      </c>
      <c r="D21" s="8">
        <v>373185</v>
      </c>
      <c r="E21" s="4">
        <v>0.25790999999999997</v>
      </c>
      <c r="F21" s="4">
        <v>0.21038999999999999</v>
      </c>
      <c r="G21" s="4">
        <v>0.30542999999999998</v>
      </c>
    </row>
    <row r="22" spans="1:7" ht="14.1" customHeight="1" x14ac:dyDescent="0.2">
      <c r="A22" s="49"/>
      <c r="B22" s="6" t="s">
        <v>4</v>
      </c>
      <c r="C22" s="7">
        <v>3058</v>
      </c>
      <c r="D22" s="8">
        <v>1178300</v>
      </c>
      <c r="E22" s="4">
        <v>0.27438000000000001</v>
      </c>
      <c r="F22" s="4">
        <v>0.25052000000000002</v>
      </c>
      <c r="G22" s="4">
        <v>0.29824000000000001</v>
      </c>
    </row>
    <row r="23" spans="1:7" ht="14.1" customHeight="1" x14ac:dyDescent="0.2">
      <c r="A23" s="49"/>
      <c r="B23" s="6" t="s">
        <v>5</v>
      </c>
      <c r="C23" s="7">
        <v>1286</v>
      </c>
      <c r="D23" s="8">
        <v>196004</v>
      </c>
      <c r="E23" s="4">
        <v>0.16885</v>
      </c>
      <c r="F23" s="4">
        <v>0.14108000000000001</v>
      </c>
      <c r="G23" s="4">
        <v>0.19661999999999999</v>
      </c>
    </row>
    <row r="24" spans="1:7" ht="14.1" customHeight="1" x14ac:dyDescent="0.2">
      <c r="A24" s="50"/>
      <c r="B24" s="6" t="s">
        <v>96</v>
      </c>
      <c r="C24" s="7">
        <v>4873</v>
      </c>
      <c r="D24" s="8">
        <v>1747489</v>
      </c>
      <c r="E24" s="4">
        <v>0.25318000000000002</v>
      </c>
      <c r="F24" s="4">
        <v>0.23458999999999999</v>
      </c>
      <c r="G24" s="4">
        <v>0.27177000000000001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ht="14.1" customHeight="1" x14ac:dyDescent="0.2">
      <c r="A30" s="46" t="s">
        <v>108</v>
      </c>
      <c r="B30" s="45"/>
      <c r="C30" s="45"/>
      <c r="D30" s="45"/>
      <c r="E30" s="45"/>
      <c r="F30" s="45"/>
      <c r="G30" s="45"/>
    </row>
    <row r="31" spans="1:7" s="17" customFormat="1" ht="14.25" x14ac:dyDescent="0.2">
      <c r="A31" s="32" t="str">
        <f>HYPERLINK("#'Index'!A1","Back to Index")</f>
        <v>Back to Index</v>
      </c>
      <c r="B31" s="27"/>
    </row>
    <row r="69" spans="1:1" ht="12" customHeight="1" x14ac:dyDescent="0.2">
      <c r="A69" t="s">
        <v>559</v>
      </c>
    </row>
  </sheetData>
  <mergeCells count="12">
    <mergeCell ref="A29:G29"/>
    <mergeCell ref="A30:G30"/>
    <mergeCell ref="A1:G1"/>
    <mergeCell ref="A2:G2"/>
    <mergeCell ref="A26:G26"/>
    <mergeCell ref="A27:G27"/>
    <mergeCell ref="A28:G28"/>
    <mergeCell ref="A5:A8"/>
    <mergeCell ref="A9:A12"/>
    <mergeCell ref="A13:A16"/>
    <mergeCell ref="A17:A20"/>
    <mergeCell ref="A21:A24"/>
  </mergeCells>
  <pageMargins left="0.05" right="0.05" top="0.5" bottom="0.5" header="0" footer="0"/>
  <pageSetup orientation="portrait" horizontalDpi="300" verticalDpi="30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309</v>
      </c>
      <c r="B1" s="45"/>
      <c r="C1" s="45"/>
      <c r="D1" s="45"/>
      <c r="E1" s="45"/>
      <c r="F1" s="45"/>
      <c r="G1" s="45"/>
    </row>
    <row r="2" spans="1:7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304</v>
      </c>
      <c r="B5" s="9" t="s">
        <v>58</v>
      </c>
      <c r="C5" s="7">
        <v>2335</v>
      </c>
      <c r="D5" s="8">
        <v>144850</v>
      </c>
      <c r="E5" s="4">
        <v>4.3299999999999998E-2</v>
      </c>
      <c r="F5" s="4">
        <v>3.0691799849100001E-2</v>
      </c>
      <c r="G5" s="4">
        <v>5.5919999999999997E-2</v>
      </c>
    </row>
    <row r="6" spans="1:7" ht="14.1" customHeight="1" x14ac:dyDescent="0.2">
      <c r="A6" s="49"/>
      <c r="B6" s="9" t="s">
        <v>7</v>
      </c>
      <c r="C6" s="7">
        <v>2538</v>
      </c>
      <c r="D6" s="8">
        <v>190654</v>
      </c>
      <c r="E6" s="4">
        <v>5.3600000000000002E-2</v>
      </c>
      <c r="F6" s="4">
        <v>4.0480000000000002E-2</v>
      </c>
      <c r="G6" s="4">
        <v>6.6720000000000002E-2</v>
      </c>
    </row>
    <row r="7" spans="1:7" ht="14.1" customHeight="1" x14ac:dyDescent="0.2">
      <c r="A7" s="50"/>
      <c r="B7" s="9" t="s">
        <v>96</v>
      </c>
      <c r="C7" s="7">
        <v>4873</v>
      </c>
      <c r="D7" s="8">
        <v>335503</v>
      </c>
      <c r="E7" s="4">
        <v>4.861E-2</v>
      </c>
      <c r="F7" s="4">
        <v>3.9489999999999997E-2</v>
      </c>
      <c r="G7" s="4">
        <v>5.772E-2</v>
      </c>
    </row>
    <row r="8" spans="1:7" ht="14.1" customHeight="1" x14ac:dyDescent="0.2">
      <c r="A8" s="48" t="s">
        <v>305</v>
      </c>
      <c r="B8" s="9" t="s">
        <v>58</v>
      </c>
      <c r="C8" s="7">
        <v>2335</v>
      </c>
      <c r="D8" s="8">
        <v>437977</v>
      </c>
      <c r="E8" s="4">
        <v>0.13094</v>
      </c>
      <c r="F8" s="4">
        <v>0.10831</v>
      </c>
      <c r="G8" s="4">
        <v>0.15356525122129999</v>
      </c>
    </row>
    <row r="9" spans="1:7" ht="14.1" customHeight="1" x14ac:dyDescent="0.2">
      <c r="A9" s="49"/>
      <c r="B9" s="9" t="s">
        <v>7</v>
      </c>
      <c r="C9" s="7">
        <v>2538</v>
      </c>
      <c r="D9" s="8">
        <v>488859.32449740998</v>
      </c>
      <c r="E9" s="4">
        <v>0.13742862854490001</v>
      </c>
      <c r="F9" s="4">
        <v>0.11701</v>
      </c>
      <c r="G9" s="4">
        <v>0.15784999999999999</v>
      </c>
    </row>
    <row r="10" spans="1:7" ht="14.1" customHeight="1" x14ac:dyDescent="0.2">
      <c r="A10" s="50"/>
      <c r="B10" s="9" t="s">
        <v>96</v>
      </c>
      <c r="C10" s="7">
        <v>4873</v>
      </c>
      <c r="D10" s="8">
        <v>926836</v>
      </c>
      <c r="E10" s="4">
        <v>0.13428000000000001</v>
      </c>
      <c r="F10" s="4">
        <v>0.11909</v>
      </c>
      <c r="G10" s="4">
        <v>0.14948</v>
      </c>
    </row>
    <row r="11" spans="1:7" ht="14.1" customHeight="1" x14ac:dyDescent="0.2">
      <c r="A11" s="48" t="s">
        <v>306</v>
      </c>
      <c r="B11" s="9" t="s">
        <v>58</v>
      </c>
      <c r="C11" s="7">
        <v>2335</v>
      </c>
      <c r="D11" s="8">
        <v>367286</v>
      </c>
      <c r="E11" s="4">
        <v>0.10979999999999999</v>
      </c>
      <c r="F11" s="4">
        <v>9.0121922525300005E-2</v>
      </c>
      <c r="G11" s="4">
        <v>0.12948000000000001</v>
      </c>
    </row>
    <row r="12" spans="1:7" ht="14.1" customHeight="1" x14ac:dyDescent="0.2">
      <c r="A12" s="49"/>
      <c r="B12" s="9" t="s">
        <v>7</v>
      </c>
      <c r="C12" s="7">
        <v>2538</v>
      </c>
      <c r="D12" s="8">
        <v>340085</v>
      </c>
      <c r="E12" s="4">
        <v>9.5610000000000001E-2</v>
      </c>
      <c r="F12" s="4">
        <v>7.9490000000000005E-2</v>
      </c>
      <c r="G12" s="4">
        <v>0.11172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707372</v>
      </c>
      <c r="E13" s="4">
        <v>0.10249</v>
      </c>
      <c r="F13" s="4">
        <v>8.9819999999999997E-2</v>
      </c>
      <c r="G13" s="4">
        <v>0.11515</v>
      </c>
    </row>
    <row r="14" spans="1:7" ht="14.1" customHeight="1" x14ac:dyDescent="0.2">
      <c r="A14" s="48" t="s">
        <v>307</v>
      </c>
      <c r="B14" s="9" t="s">
        <v>58</v>
      </c>
      <c r="C14" s="7">
        <v>2335</v>
      </c>
      <c r="D14" s="8">
        <v>174919</v>
      </c>
      <c r="E14" s="4">
        <v>5.2290000000000003E-2</v>
      </c>
      <c r="F14" s="4">
        <v>3.5180000000000003E-2</v>
      </c>
      <c r="G14" s="4">
        <v>6.9409999999999999E-2</v>
      </c>
    </row>
    <row r="15" spans="1:7" ht="14.1" customHeight="1" x14ac:dyDescent="0.2">
      <c r="A15" s="49"/>
      <c r="B15" s="9" t="s">
        <v>7</v>
      </c>
      <c r="C15" s="7">
        <v>2538</v>
      </c>
      <c r="D15" s="8">
        <v>140760.69243393</v>
      </c>
      <c r="E15" s="4">
        <v>3.9570000000000001E-2</v>
      </c>
      <c r="F15" s="4">
        <v>2.8580000000000001E-2</v>
      </c>
      <c r="G15" s="4">
        <v>5.0560000000000001E-2</v>
      </c>
    </row>
    <row r="16" spans="1:7" ht="14.1" customHeight="1" x14ac:dyDescent="0.2">
      <c r="A16" s="50"/>
      <c r="B16" s="9" t="s">
        <v>96</v>
      </c>
      <c r="C16" s="7">
        <v>4873</v>
      </c>
      <c r="D16" s="8">
        <v>315680</v>
      </c>
      <c r="E16" s="4">
        <v>4.5740000000000003E-2</v>
      </c>
      <c r="F16" s="4">
        <v>3.567E-2</v>
      </c>
      <c r="G16" s="4">
        <v>5.5800000000000002E-2</v>
      </c>
    </row>
    <row r="17" spans="1:7" ht="14.1" customHeight="1" x14ac:dyDescent="0.2">
      <c r="A17" s="48" t="s">
        <v>308</v>
      </c>
      <c r="B17" s="9" t="s">
        <v>58</v>
      </c>
      <c r="C17" s="7">
        <v>2335</v>
      </c>
      <c r="D17" s="8">
        <v>868996</v>
      </c>
      <c r="E17" s="4">
        <v>0.25979000000000002</v>
      </c>
      <c r="F17" s="4">
        <v>0.23183000000000001</v>
      </c>
      <c r="G17" s="4">
        <v>0.28775000000000001</v>
      </c>
    </row>
    <row r="18" spans="1:7" ht="14.1" customHeight="1" x14ac:dyDescent="0.2">
      <c r="A18" s="49"/>
      <c r="B18" s="9" t="s">
        <v>7</v>
      </c>
      <c r="C18" s="7">
        <v>2538</v>
      </c>
      <c r="D18" s="8">
        <v>878493</v>
      </c>
      <c r="E18" s="4">
        <v>0.24696282256329999</v>
      </c>
      <c r="F18" s="4">
        <v>0.22231999999999999</v>
      </c>
      <c r="G18" s="4">
        <v>0.27160000000000001</v>
      </c>
    </row>
    <row r="19" spans="1:7" ht="14.1" customHeight="1" x14ac:dyDescent="0.2">
      <c r="A19" s="50"/>
      <c r="B19" s="9" t="s">
        <v>96</v>
      </c>
      <c r="C19" s="7">
        <v>4873</v>
      </c>
      <c r="D19" s="8">
        <v>1747489</v>
      </c>
      <c r="E19" s="4">
        <v>0.25318000000000002</v>
      </c>
      <c r="F19" s="4">
        <v>0.23458999999999999</v>
      </c>
      <c r="G19" s="4">
        <v>0.27177000000000001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s="17" customFormat="1" ht="14.25" x14ac:dyDescent="0.2">
      <c r="A25" s="32" t="str">
        <f>HYPERLINK("#'Index'!A1","Back to Index")</f>
        <v>Back to Index</v>
      </c>
      <c r="B25" s="27"/>
    </row>
    <row r="69" spans="1:1" ht="12" customHeight="1" x14ac:dyDescent="0.2">
      <c r="A69" t="s">
        <v>559</v>
      </c>
    </row>
  </sheetData>
  <mergeCells count="11">
    <mergeCell ref="A24:G24"/>
    <mergeCell ref="A1:G1"/>
    <mergeCell ref="A2:G2"/>
    <mergeCell ref="A21:G21"/>
    <mergeCell ref="A22:G22"/>
    <mergeCell ref="A23:G23"/>
    <mergeCell ref="A5:A7"/>
    <mergeCell ref="A8:A10"/>
    <mergeCell ref="A11:A13"/>
    <mergeCell ref="A14:A16"/>
    <mergeCell ref="A17:A19"/>
  </mergeCells>
  <pageMargins left="0.05" right="0.05" top="0.5" bottom="0.5" header="0" footer="0"/>
  <pageSetup orientation="portrait" horizontalDpi="300" verticalDpi="30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310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304</v>
      </c>
      <c r="B5" s="10" t="s">
        <v>9</v>
      </c>
      <c r="C5" s="7">
        <v>3928</v>
      </c>
      <c r="D5" s="8">
        <v>242763</v>
      </c>
      <c r="E5" s="4">
        <v>4.9770000000000002E-2</v>
      </c>
      <c r="F5" s="4">
        <v>3.8769999999999999E-2</v>
      </c>
      <c r="G5" s="4">
        <v>6.0780000000000001E-2</v>
      </c>
    </row>
    <row r="6" spans="1:7" ht="14.1" customHeight="1" x14ac:dyDescent="0.2">
      <c r="A6" s="49"/>
      <c r="B6" s="10" t="s">
        <v>10</v>
      </c>
      <c r="C6" s="7">
        <v>246</v>
      </c>
      <c r="D6" s="8">
        <v>22977</v>
      </c>
      <c r="E6" s="4">
        <v>5.2080000000000001E-2</v>
      </c>
      <c r="F6" s="4">
        <v>1.66622423731E-2</v>
      </c>
      <c r="G6" s="4">
        <v>8.7489999999999998E-2</v>
      </c>
    </row>
    <row r="7" spans="1:7" ht="14.1" customHeight="1" x14ac:dyDescent="0.2">
      <c r="A7" s="49"/>
      <c r="B7" s="10" t="s">
        <v>11</v>
      </c>
      <c r="C7" s="7">
        <v>352</v>
      </c>
      <c r="D7" s="8">
        <v>24221</v>
      </c>
      <c r="E7" s="4">
        <v>3.082E-2</v>
      </c>
      <c r="F7" s="4">
        <v>1.1379999999999999E-2</v>
      </c>
      <c r="G7" s="4">
        <v>5.0250000000000003E-2</v>
      </c>
    </row>
    <row r="8" spans="1:7" ht="14.1" customHeight="1" x14ac:dyDescent="0.2">
      <c r="A8" s="49"/>
      <c r="B8" s="10" t="s">
        <v>12</v>
      </c>
      <c r="C8" s="7">
        <v>347</v>
      </c>
      <c r="D8" s="8">
        <v>45543</v>
      </c>
      <c r="E8" s="4">
        <v>5.7110000000000001E-2</v>
      </c>
      <c r="F8" s="4">
        <v>2.664E-2</v>
      </c>
      <c r="G8" s="4">
        <v>8.7580000000000005E-2</v>
      </c>
    </row>
    <row r="9" spans="1:7" ht="14.1" customHeight="1" x14ac:dyDescent="0.2">
      <c r="A9" s="50"/>
      <c r="B9" s="10" t="s">
        <v>96</v>
      </c>
      <c r="C9" s="7">
        <v>4873</v>
      </c>
      <c r="D9" s="8">
        <v>335503</v>
      </c>
      <c r="E9" s="4">
        <v>4.861E-2</v>
      </c>
      <c r="F9" s="4">
        <v>3.9489999999999997E-2</v>
      </c>
      <c r="G9" s="4">
        <v>5.772E-2</v>
      </c>
    </row>
    <row r="10" spans="1:7" ht="14.1" customHeight="1" x14ac:dyDescent="0.2">
      <c r="A10" s="48" t="s">
        <v>305</v>
      </c>
      <c r="B10" s="10" t="s">
        <v>9</v>
      </c>
      <c r="C10" s="7">
        <v>3928</v>
      </c>
      <c r="D10" s="8">
        <v>684921.52094432001</v>
      </c>
      <c r="E10" s="4">
        <v>0.14041999999999999</v>
      </c>
      <c r="F10" s="4">
        <v>0.12228</v>
      </c>
      <c r="G10" s="4">
        <v>0.15856999999999999</v>
      </c>
    </row>
    <row r="11" spans="1:7" ht="14.1" customHeight="1" x14ac:dyDescent="0.2">
      <c r="A11" s="49"/>
      <c r="B11" s="10" t="s">
        <v>10</v>
      </c>
      <c r="C11" s="7">
        <v>246</v>
      </c>
      <c r="D11" s="8">
        <v>71859</v>
      </c>
      <c r="E11" s="4">
        <v>0.16286999999999999</v>
      </c>
      <c r="F11" s="4">
        <v>9.3960000000000002E-2</v>
      </c>
      <c r="G11" s="4">
        <v>0.23179</v>
      </c>
    </row>
    <row r="12" spans="1:7" ht="14.1" customHeight="1" x14ac:dyDescent="0.2">
      <c r="A12" s="49"/>
      <c r="B12" s="10" t="s">
        <v>11</v>
      </c>
      <c r="C12" s="7">
        <v>352</v>
      </c>
      <c r="D12" s="8">
        <v>69846</v>
      </c>
      <c r="E12" s="4">
        <v>8.8859999999999995E-2</v>
      </c>
      <c r="F12" s="4">
        <v>4.8680000000000001E-2</v>
      </c>
      <c r="G12" s="4">
        <v>0.12903999999999999</v>
      </c>
    </row>
    <row r="13" spans="1:7" ht="14.1" customHeight="1" x14ac:dyDescent="0.2">
      <c r="A13" s="49"/>
      <c r="B13" s="10" t="s">
        <v>12</v>
      </c>
      <c r="C13" s="7">
        <v>347</v>
      </c>
      <c r="D13" s="8">
        <v>100210</v>
      </c>
      <c r="E13" s="4">
        <v>0.12565999999999999</v>
      </c>
      <c r="F13" s="4">
        <v>8.2790000000000002E-2</v>
      </c>
      <c r="G13" s="4">
        <v>0.16853000000000001</v>
      </c>
    </row>
    <row r="14" spans="1:7" ht="14.1" customHeight="1" x14ac:dyDescent="0.2">
      <c r="A14" s="50"/>
      <c r="B14" s="10" t="s">
        <v>96</v>
      </c>
      <c r="C14" s="7">
        <v>4873</v>
      </c>
      <c r="D14" s="8">
        <v>926836</v>
      </c>
      <c r="E14" s="4">
        <v>0.13428000000000001</v>
      </c>
      <c r="F14" s="4">
        <v>0.11909</v>
      </c>
      <c r="G14" s="4">
        <v>0.14948</v>
      </c>
    </row>
    <row r="15" spans="1:7" ht="14.1" customHeight="1" x14ac:dyDescent="0.2">
      <c r="A15" s="48" t="s">
        <v>306</v>
      </c>
      <c r="B15" s="10" t="s">
        <v>9</v>
      </c>
      <c r="C15" s="7">
        <v>3928</v>
      </c>
      <c r="D15" s="8">
        <v>505222</v>
      </c>
      <c r="E15" s="4">
        <v>0.10358000000000001</v>
      </c>
      <c r="F15" s="4">
        <v>8.9109999999999995E-2</v>
      </c>
      <c r="G15" s="4">
        <v>0.11805</v>
      </c>
    </row>
    <row r="16" spans="1:7" ht="14.1" customHeight="1" x14ac:dyDescent="0.2">
      <c r="A16" s="49"/>
      <c r="B16" s="10" t="s">
        <v>10</v>
      </c>
      <c r="C16" s="7">
        <v>246</v>
      </c>
      <c r="D16" s="8">
        <v>36553</v>
      </c>
      <c r="E16" s="4">
        <v>8.2849999999999993E-2</v>
      </c>
      <c r="F16" s="4">
        <v>4.2209999999999998E-2</v>
      </c>
      <c r="G16" s="4">
        <v>0.12348000000000001</v>
      </c>
    </row>
    <row r="17" spans="1:7" ht="14.1" customHeight="1" x14ac:dyDescent="0.2">
      <c r="A17" s="49"/>
      <c r="B17" s="10" t="s">
        <v>11</v>
      </c>
      <c r="C17" s="7">
        <v>352</v>
      </c>
      <c r="D17" s="8">
        <v>58085.174785875999</v>
      </c>
      <c r="E17" s="4">
        <v>7.3899487226799995E-2</v>
      </c>
      <c r="F17" s="4">
        <v>4.2700000000000002E-2</v>
      </c>
      <c r="G17" s="4">
        <v>0.10509</v>
      </c>
    </row>
    <row r="18" spans="1:7" ht="14.1" customHeight="1" x14ac:dyDescent="0.2">
      <c r="A18" s="49"/>
      <c r="B18" s="10" t="s">
        <v>12</v>
      </c>
      <c r="C18" s="7">
        <v>347</v>
      </c>
      <c r="D18" s="8">
        <v>107512</v>
      </c>
      <c r="E18" s="4">
        <v>0.13482</v>
      </c>
      <c r="F18" s="4">
        <v>8.3699999999999997E-2</v>
      </c>
      <c r="G18" s="4">
        <v>0.18593999999999999</v>
      </c>
    </row>
    <row r="19" spans="1:7" ht="14.1" customHeight="1" x14ac:dyDescent="0.2">
      <c r="A19" s="50"/>
      <c r="B19" s="10" t="s">
        <v>96</v>
      </c>
      <c r="C19" s="7">
        <v>4873</v>
      </c>
      <c r="D19" s="8">
        <v>707372</v>
      </c>
      <c r="E19" s="4">
        <v>0.10249</v>
      </c>
      <c r="F19" s="4">
        <v>8.9819999999999997E-2</v>
      </c>
      <c r="G19" s="4">
        <v>0.11515</v>
      </c>
    </row>
    <row r="20" spans="1:7" ht="14.1" customHeight="1" x14ac:dyDescent="0.2">
      <c r="A20" s="48" t="s">
        <v>307</v>
      </c>
      <c r="B20" s="10" t="s">
        <v>9</v>
      </c>
      <c r="C20" s="7">
        <v>3928</v>
      </c>
      <c r="D20" s="8">
        <v>210785</v>
      </c>
      <c r="E20" s="4">
        <v>4.3220000000000001E-2</v>
      </c>
      <c r="F20" s="4">
        <v>3.1300000000000001E-2</v>
      </c>
      <c r="G20" s="4">
        <v>5.5129999999999998E-2</v>
      </c>
    </row>
    <row r="21" spans="1:7" ht="14.1" customHeight="1" x14ac:dyDescent="0.2">
      <c r="A21" s="49"/>
      <c r="B21" s="10" t="s">
        <v>10</v>
      </c>
      <c r="C21" s="7">
        <v>246</v>
      </c>
      <c r="D21" s="8">
        <v>30742</v>
      </c>
      <c r="E21" s="4">
        <v>6.9680000000000006E-2</v>
      </c>
      <c r="F21" s="4">
        <v>2.3210000000000001E-2</v>
      </c>
      <c r="G21" s="4">
        <v>0.11615</v>
      </c>
    </row>
    <row r="22" spans="1:7" ht="14.1" customHeight="1" x14ac:dyDescent="0.2">
      <c r="A22" s="49"/>
      <c r="B22" s="10" t="s">
        <v>11</v>
      </c>
      <c r="C22" s="7">
        <v>352</v>
      </c>
      <c r="D22" s="8">
        <v>28748</v>
      </c>
      <c r="E22" s="4">
        <v>3.6580000000000001E-2</v>
      </c>
      <c r="F22" s="4">
        <v>1.221E-2</v>
      </c>
      <c r="G22" s="4">
        <v>6.0940000000000001E-2</v>
      </c>
    </row>
    <row r="23" spans="1:7" ht="14.1" customHeight="1" x14ac:dyDescent="0.2">
      <c r="A23" s="49"/>
      <c r="B23" s="10" t="s">
        <v>12</v>
      </c>
      <c r="C23" s="7">
        <v>347</v>
      </c>
      <c r="D23" s="8">
        <v>45405</v>
      </c>
      <c r="E23" s="4">
        <v>5.6939999999999998E-2</v>
      </c>
      <c r="F23" s="4">
        <v>2.47E-2</v>
      </c>
      <c r="G23" s="4">
        <v>8.9179999999999995E-2</v>
      </c>
    </row>
    <row r="24" spans="1:7" ht="14.1" customHeight="1" x14ac:dyDescent="0.2">
      <c r="A24" s="50"/>
      <c r="B24" s="10" t="s">
        <v>96</v>
      </c>
      <c r="C24" s="7">
        <v>4873</v>
      </c>
      <c r="D24" s="8">
        <v>315680</v>
      </c>
      <c r="E24" s="4">
        <v>4.5740000000000003E-2</v>
      </c>
      <c r="F24" s="4">
        <v>3.567E-2</v>
      </c>
      <c r="G24" s="4">
        <v>5.5800000000000002E-2</v>
      </c>
    </row>
    <row r="25" spans="1:7" ht="14.1" customHeight="1" x14ac:dyDescent="0.2">
      <c r="A25" s="48" t="s">
        <v>308</v>
      </c>
      <c r="B25" s="10" t="s">
        <v>9</v>
      </c>
      <c r="C25" s="7">
        <v>3928</v>
      </c>
      <c r="D25" s="8">
        <v>1282422.4667195999</v>
      </c>
      <c r="E25" s="4">
        <v>0.26293</v>
      </c>
      <c r="F25" s="4">
        <v>0.24146000000000001</v>
      </c>
      <c r="G25" s="4">
        <v>0.28438999999999998</v>
      </c>
    </row>
    <row r="26" spans="1:7" ht="14.1" customHeight="1" x14ac:dyDescent="0.2">
      <c r="A26" s="49"/>
      <c r="B26" s="10" t="s">
        <v>10</v>
      </c>
      <c r="C26" s="7">
        <v>246</v>
      </c>
      <c r="D26" s="8">
        <v>103073</v>
      </c>
      <c r="E26" s="4">
        <v>0.23361999999999999</v>
      </c>
      <c r="F26" s="4">
        <v>0.15967999999999999</v>
      </c>
      <c r="G26" s="4">
        <v>0.30756</v>
      </c>
    </row>
    <row r="27" spans="1:7" ht="14.1" customHeight="1" x14ac:dyDescent="0.2">
      <c r="A27" s="49"/>
      <c r="B27" s="10" t="s">
        <v>11</v>
      </c>
      <c r="C27" s="7">
        <v>352</v>
      </c>
      <c r="D27" s="8">
        <v>149805</v>
      </c>
      <c r="E27" s="4">
        <v>0.19059000000000001</v>
      </c>
      <c r="F27" s="4">
        <v>0.13416</v>
      </c>
      <c r="G27" s="4">
        <v>0.24702214542039999</v>
      </c>
    </row>
    <row r="28" spans="1:7" ht="14.1" customHeight="1" x14ac:dyDescent="0.2">
      <c r="A28" s="49"/>
      <c r="B28" s="10" t="s">
        <v>12</v>
      </c>
      <c r="C28" s="7">
        <v>347</v>
      </c>
      <c r="D28" s="8">
        <v>212188</v>
      </c>
      <c r="E28" s="4">
        <v>0.26607999999999998</v>
      </c>
      <c r="F28" s="4">
        <v>0.20524999999999999</v>
      </c>
      <c r="G28" s="4">
        <v>0.32690805370769999</v>
      </c>
    </row>
    <row r="29" spans="1:7" ht="14.1" customHeight="1" x14ac:dyDescent="0.2">
      <c r="A29" s="50"/>
      <c r="B29" s="10" t="s">
        <v>96</v>
      </c>
      <c r="C29" s="7">
        <v>4873</v>
      </c>
      <c r="D29" s="8">
        <v>1747489</v>
      </c>
      <c r="E29" s="4">
        <v>0.25318000000000002</v>
      </c>
      <c r="F29" s="4">
        <v>0.23458999999999999</v>
      </c>
      <c r="G29" s="4">
        <v>0.27177000000000001</v>
      </c>
    </row>
    <row r="31" spans="1:7" ht="14.1" customHeight="1" x14ac:dyDescent="0.2">
      <c r="A31" s="46" t="s">
        <v>55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106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107</v>
      </c>
      <c r="B33" s="45"/>
      <c r="C33" s="45"/>
      <c r="D33" s="45"/>
      <c r="E33" s="45"/>
      <c r="F33" s="45"/>
      <c r="G33" s="45"/>
    </row>
    <row r="34" spans="1:7" ht="14.1" customHeight="1" x14ac:dyDescent="0.2">
      <c r="A34" s="46" t="s">
        <v>559</v>
      </c>
      <c r="B34" s="45"/>
      <c r="C34" s="45"/>
      <c r="D34" s="45"/>
      <c r="E34" s="45"/>
      <c r="F34" s="45"/>
      <c r="G34" s="45"/>
    </row>
    <row r="35" spans="1:7" s="17" customFormat="1" ht="14.25" x14ac:dyDescent="0.2">
      <c r="A35" s="32" t="str">
        <f>HYPERLINK("#'Index'!A1","Back to Index")</f>
        <v>Back to Index</v>
      </c>
      <c r="B35" s="27"/>
    </row>
    <row r="69" spans="1:1" ht="12" customHeight="1" x14ac:dyDescent="0.2">
      <c r="A69" t="s">
        <v>559</v>
      </c>
    </row>
  </sheetData>
  <mergeCells count="11">
    <mergeCell ref="A34:G34"/>
    <mergeCell ref="A1:G1"/>
    <mergeCell ref="A2:G2"/>
    <mergeCell ref="A31:G31"/>
    <mergeCell ref="A32:G32"/>
    <mergeCell ref="A33:G33"/>
    <mergeCell ref="A10:A14"/>
    <mergeCell ref="A15:A19"/>
    <mergeCell ref="A20:A24"/>
    <mergeCell ref="A25:A29"/>
    <mergeCell ref="A5:A9"/>
  </mergeCells>
  <pageMargins left="0.05" right="0.05" top="0.5" bottom="0.5" header="0" footer="0"/>
  <pageSetup orientation="portrait" horizontalDpi="300" verticalDpi="30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311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304</v>
      </c>
      <c r="B5" s="11" t="s">
        <v>378</v>
      </c>
      <c r="C5" s="7">
        <v>3401</v>
      </c>
      <c r="D5" s="8">
        <v>203863</v>
      </c>
      <c r="E5" s="4">
        <v>4.088E-2</v>
      </c>
      <c r="F5" s="4">
        <v>3.0989496407400001E-2</v>
      </c>
      <c r="G5" s="4">
        <v>5.0779999999999999E-2</v>
      </c>
    </row>
    <row r="6" spans="1:7" ht="14.1" customHeight="1" x14ac:dyDescent="0.2">
      <c r="A6" s="49"/>
      <c r="B6" s="11" t="s">
        <v>379</v>
      </c>
      <c r="C6" s="7">
        <v>987</v>
      </c>
      <c r="D6" s="8">
        <v>74542</v>
      </c>
      <c r="E6" s="4">
        <v>5.7300289338E-2</v>
      </c>
      <c r="F6" s="4">
        <v>3.7637415966200002E-2</v>
      </c>
      <c r="G6" s="4">
        <v>7.6960000000000001E-2</v>
      </c>
    </row>
    <row r="7" spans="1:7" ht="14.1" customHeight="1" x14ac:dyDescent="0.2">
      <c r="A7" s="49"/>
      <c r="B7" s="11" t="s">
        <v>380</v>
      </c>
      <c r="C7" s="7">
        <v>485</v>
      </c>
      <c r="D7" s="8">
        <v>57098</v>
      </c>
      <c r="E7" s="4">
        <v>9.2869999999999994E-2</v>
      </c>
      <c r="F7" s="4">
        <v>4.5999999999999999E-2</v>
      </c>
      <c r="G7" s="4">
        <v>0.13974</v>
      </c>
    </row>
    <row r="8" spans="1:7" ht="14.1" customHeight="1" x14ac:dyDescent="0.2">
      <c r="A8" s="50"/>
      <c r="B8" s="11" t="s">
        <v>96</v>
      </c>
      <c r="C8" s="7">
        <v>4873</v>
      </c>
      <c r="D8" s="8">
        <v>335503</v>
      </c>
      <c r="E8" s="4">
        <v>4.861E-2</v>
      </c>
      <c r="F8" s="4">
        <v>3.9489999999999997E-2</v>
      </c>
      <c r="G8" s="4">
        <v>5.772E-2</v>
      </c>
    </row>
    <row r="9" spans="1:7" ht="14.1" customHeight="1" x14ac:dyDescent="0.2">
      <c r="A9" s="48" t="s">
        <v>305</v>
      </c>
      <c r="B9" s="11" t="s">
        <v>378</v>
      </c>
      <c r="C9" s="7">
        <v>3401</v>
      </c>
      <c r="D9" s="8">
        <v>537540</v>
      </c>
      <c r="E9" s="4">
        <v>0.10780000000000001</v>
      </c>
      <c r="F9" s="4">
        <v>9.0730000000000005E-2</v>
      </c>
      <c r="G9" s="4">
        <v>0.12486999999999999</v>
      </c>
    </row>
    <row r="10" spans="1:7" ht="14.1" customHeight="1" x14ac:dyDescent="0.2">
      <c r="A10" s="49"/>
      <c r="B10" s="11" t="s">
        <v>379</v>
      </c>
      <c r="C10" s="7">
        <v>987</v>
      </c>
      <c r="D10" s="8">
        <v>257917</v>
      </c>
      <c r="E10" s="4">
        <v>0.19825999999999999</v>
      </c>
      <c r="F10" s="4">
        <v>0.15895999999999999</v>
      </c>
      <c r="G10" s="4">
        <v>0.23755999999999999</v>
      </c>
    </row>
    <row r="11" spans="1:7" ht="14.1" customHeight="1" x14ac:dyDescent="0.2">
      <c r="A11" s="49"/>
      <c r="B11" s="11" t="s">
        <v>380</v>
      </c>
      <c r="C11" s="7">
        <v>485</v>
      </c>
      <c r="D11" s="8">
        <v>131379</v>
      </c>
      <c r="E11" s="4">
        <v>0.21368999999999999</v>
      </c>
      <c r="F11" s="4">
        <v>0.16009999999999999</v>
      </c>
      <c r="G11" s="4">
        <v>0.26728000000000002</v>
      </c>
    </row>
    <row r="12" spans="1:7" ht="14.1" customHeight="1" x14ac:dyDescent="0.2">
      <c r="A12" s="50"/>
      <c r="B12" s="11" t="s">
        <v>96</v>
      </c>
      <c r="C12" s="7">
        <v>4873</v>
      </c>
      <c r="D12" s="8">
        <v>926836</v>
      </c>
      <c r="E12" s="4">
        <v>0.13428000000000001</v>
      </c>
      <c r="F12" s="4">
        <v>0.11909</v>
      </c>
      <c r="G12" s="4">
        <v>0.14948</v>
      </c>
    </row>
    <row r="13" spans="1:7" ht="14.1" customHeight="1" x14ac:dyDescent="0.2">
      <c r="A13" s="48" t="s">
        <v>306</v>
      </c>
      <c r="B13" s="11" t="s">
        <v>378</v>
      </c>
      <c r="C13" s="7">
        <v>3401</v>
      </c>
      <c r="D13" s="8">
        <v>509678</v>
      </c>
      <c r="E13" s="4">
        <v>0.10221</v>
      </c>
      <c r="F13" s="4">
        <v>8.6650000000000005E-2</v>
      </c>
      <c r="G13" s="4">
        <v>0.11777</v>
      </c>
    </row>
    <row r="14" spans="1:7" ht="14.1" customHeight="1" x14ac:dyDescent="0.2">
      <c r="A14" s="49"/>
      <c r="B14" s="11" t="s">
        <v>379</v>
      </c>
      <c r="C14" s="7">
        <v>987</v>
      </c>
      <c r="D14" s="8">
        <v>127434</v>
      </c>
      <c r="E14" s="4">
        <v>9.7958282070200006E-2</v>
      </c>
      <c r="F14" s="4">
        <v>7.3819999999999997E-2</v>
      </c>
      <c r="G14" s="4">
        <v>0.1221</v>
      </c>
    </row>
    <row r="15" spans="1:7" ht="14.1" customHeight="1" x14ac:dyDescent="0.2">
      <c r="A15" s="49"/>
      <c r="B15" s="11" t="s">
        <v>380</v>
      </c>
      <c r="C15" s="7">
        <v>485</v>
      </c>
      <c r="D15" s="8">
        <v>70259</v>
      </c>
      <c r="E15" s="4">
        <v>0.11428000000000001</v>
      </c>
      <c r="F15" s="4">
        <v>7.3520000000000002E-2</v>
      </c>
      <c r="G15" s="4">
        <v>0.15503</v>
      </c>
    </row>
    <row r="16" spans="1:7" ht="14.1" customHeight="1" x14ac:dyDescent="0.2">
      <c r="A16" s="50"/>
      <c r="B16" s="11" t="s">
        <v>96</v>
      </c>
      <c r="C16" s="7">
        <v>4873</v>
      </c>
      <c r="D16" s="8">
        <v>707372</v>
      </c>
      <c r="E16" s="4">
        <v>0.10249</v>
      </c>
      <c r="F16" s="4">
        <v>8.9819999999999997E-2</v>
      </c>
      <c r="G16" s="4">
        <v>0.11515</v>
      </c>
    </row>
    <row r="17" spans="1:7" ht="14.1" customHeight="1" x14ac:dyDescent="0.2">
      <c r="A17" s="48" t="s">
        <v>307</v>
      </c>
      <c r="B17" s="11" t="s">
        <v>378</v>
      </c>
      <c r="C17" s="7">
        <v>3401</v>
      </c>
      <c r="D17" s="8">
        <v>158420</v>
      </c>
      <c r="E17" s="4">
        <v>3.177E-2</v>
      </c>
      <c r="F17" s="4">
        <v>2.1430000000000001E-2</v>
      </c>
      <c r="G17" s="4">
        <v>4.2110000000000002E-2</v>
      </c>
    </row>
    <row r="18" spans="1:7" ht="14.1" customHeight="1" x14ac:dyDescent="0.2">
      <c r="A18" s="49"/>
      <c r="B18" s="11" t="s">
        <v>379</v>
      </c>
      <c r="C18" s="7">
        <v>987</v>
      </c>
      <c r="D18" s="8">
        <v>123217</v>
      </c>
      <c r="E18" s="4">
        <v>9.4719999999999999E-2</v>
      </c>
      <c r="F18" s="4">
        <v>6.1629999999999997E-2</v>
      </c>
      <c r="G18" s="4">
        <v>0.1278</v>
      </c>
    </row>
    <row r="19" spans="1:7" ht="14.1" customHeight="1" x14ac:dyDescent="0.2">
      <c r="A19" s="49"/>
      <c r="B19" s="11" t="s">
        <v>380</v>
      </c>
      <c r="C19" s="7">
        <v>485</v>
      </c>
      <c r="D19" s="8">
        <v>34042</v>
      </c>
      <c r="E19" s="4">
        <v>5.5370000000000003E-2</v>
      </c>
      <c r="F19" s="4">
        <v>3.066E-2</v>
      </c>
      <c r="G19" s="4">
        <v>8.00820618904E-2</v>
      </c>
    </row>
    <row r="20" spans="1:7" ht="14.1" customHeight="1" x14ac:dyDescent="0.2">
      <c r="A20" s="50"/>
      <c r="B20" s="11" t="s">
        <v>96</v>
      </c>
      <c r="C20" s="7">
        <v>4873</v>
      </c>
      <c r="D20" s="8">
        <v>315680</v>
      </c>
      <c r="E20" s="4">
        <v>4.5740000000000003E-2</v>
      </c>
      <c r="F20" s="4">
        <v>3.567E-2</v>
      </c>
      <c r="G20" s="4">
        <v>5.5800000000000002E-2</v>
      </c>
    </row>
    <row r="21" spans="1:7" ht="14.1" customHeight="1" x14ac:dyDescent="0.2">
      <c r="A21" s="48" t="s">
        <v>308</v>
      </c>
      <c r="B21" s="11" t="s">
        <v>378</v>
      </c>
      <c r="C21" s="7">
        <v>3401</v>
      </c>
      <c r="D21" s="8">
        <v>1139990</v>
      </c>
      <c r="E21" s="4">
        <v>0.22861999999999999</v>
      </c>
      <c r="F21" s="4">
        <v>0.20718</v>
      </c>
      <c r="G21" s="4">
        <v>0.25006</v>
      </c>
    </row>
    <row r="22" spans="1:7" ht="14.1" customHeight="1" x14ac:dyDescent="0.2">
      <c r="A22" s="49"/>
      <c r="B22" s="11" t="s">
        <v>379</v>
      </c>
      <c r="C22" s="7">
        <v>987</v>
      </c>
      <c r="D22" s="8">
        <v>407781.92137499002</v>
      </c>
      <c r="E22" s="4">
        <v>0.31346000000000002</v>
      </c>
      <c r="F22" s="4">
        <v>0.26902999999999999</v>
      </c>
      <c r="G22" s="4">
        <v>0.35788999999999999</v>
      </c>
    </row>
    <row r="23" spans="1:7" ht="14.1" customHeight="1" x14ac:dyDescent="0.2">
      <c r="A23" s="49"/>
      <c r="B23" s="11" t="s">
        <v>380</v>
      </c>
      <c r="C23" s="7">
        <v>485</v>
      </c>
      <c r="D23" s="8">
        <v>199717</v>
      </c>
      <c r="E23" s="4">
        <v>0.32484000000000002</v>
      </c>
      <c r="F23" s="4">
        <v>0.25963000000000003</v>
      </c>
      <c r="G23" s="4">
        <v>0.39006000000000002</v>
      </c>
    </row>
    <row r="24" spans="1:7" ht="14.1" customHeight="1" x14ac:dyDescent="0.2">
      <c r="A24" s="50"/>
      <c r="B24" s="11" t="s">
        <v>96</v>
      </c>
      <c r="C24" s="7">
        <v>4873</v>
      </c>
      <c r="D24" s="8">
        <v>1747489</v>
      </c>
      <c r="E24" s="4">
        <v>0.25318000000000002</v>
      </c>
      <c r="F24" s="4">
        <v>0.23458999999999999</v>
      </c>
      <c r="G24" s="4">
        <v>0.27177000000000001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s="17" customFormat="1" ht="14.25" x14ac:dyDescent="0.2">
      <c r="A30" s="32" t="str">
        <f>HYPERLINK("#'Index'!A1","Back to Index")</f>
        <v>Back to Index</v>
      </c>
      <c r="B30" s="27"/>
    </row>
    <row r="69" spans="1:1" ht="12" customHeight="1" x14ac:dyDescent="0.2">
      <c r="A69" t="s">
        <v>559</v>
      </c>
    </row>
  </sheetData>
  <mergeCells count="11">
    <mergeCell ref="A29:G29"/>
    <mergeCell ref="A1:G1"/>
    <mergeCell ref="A2:G2"/>
    <mergeCell ref="A26:G26"/>
    <mergeCell ref="A27:G27"/>
    <mergeCell ref="A28:G28"/>
    <mergeCell ref="A5:A8"/>
    <mergeCell ref="A9:A12"/>
    <mergeCell ref="A13:A16"/>
    <mergeCell ref="A17:A20"/>
    <mergeCell ref="A21:A24"/>
  </mergeCells>
  <pageMargins left="0.05" right="0.05" top="0.5" bottom="0.5" header="0" footer="0"/>
  <pageSetup orientation="portrait" horizontalDpi="300" verticalDpi="30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312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304</v>
      </c>
      <c r="B5" s="12" t="s">
        <v>40</v>
      </c>
      <c r="C5" s="7">
        <v>750</v>
      </c>
      <c r="D5" s="8">
        <v>53867</v>
      </c>
      <c r="E5" s="4">
        <v>4.1110000000000001E-2</v>
      </c>
      <c r="F5" s="4">
        <v>1.993E-2</v>
      </c>
      <c r="G5" s="4">
        <v>6.2300000000000001E-2</v>
      </c>
    </row>
    <row r="6" spans="1:7" ht="14.1" customHeight="1" x14ac:dyDescent="0.2">
      <c r="A6" s="49"/>
      <c r="B6" s="12" t="s">
        <v>41</v>
      </c>
      <c r="C6" s="7">
        <v>815</v>
      </c>
      <c r="D6" s="8">
        <v>95099</v>
      </c>
      <c r="E6" s="4">
        <v>7.3889999999999997E-2</v>
      </c>
      <c r="F6" s="4">
        <v>4.6010000000000002E-2</v>
      </c>
      <c r="G6" s="4">
        <v>0.10177</v>
      </c>
    </row>
    <row r="7" spans="1:7" ht="14.1" customHeight="1" x14ac:dyDescent="0.2">
      <c r="A7" s="49"/>
      <c r="B7" s="12" t="s">
        <v>42</v>
      </c>
      <c r="C7" s="7">
        <v>523</v>
      </c>
      <c r="D7" s="8">
        <v>36420</v>
      </c>
      <c r="E7" s="4">
        <v>4.6420000000000003E-2</v>
      </c>
      <c r="F7" s="4">
        <v>2.4510000000000001E-2</v>
      </c>
      <c r="G7" s="4">
        <v>6.8339999999999998E-2</v>
      </c>
    </row>
    <row r="8" spans="1:7" ht="14.1" customHeight="1" x14ac:dyDescent="0.2">
      <c r="A8" s="49"/>
      <c r="B8" s="12" t="s">
        <v>43</v>
      </c>
      <c r="C8" s="7">
        <v>2785</v>
      </c>
      <c r="D8" s="8">
        <v>150118</v>
      </c>
      <c r="E8" s="4">
        <v>4.2639999999999997E-2</v>
      </c>
      <c r="F8" s="4">
        <v>3.134E-2</v>
      </c>
      <c r="G8" s="4">
        <v>5.3949999999999998E-2</v>
      </c>
    </row>
    <row r="9" spans="1:7" ht="14.1" customHeight="1" x14ac:dyDescent="0.2">
      <c r="A9" s="50"/>
      <c r="B9" s="12" t="s">
        <v>96</v>
      </c>
      <c r="C9" s="7">
        <v>4873</v>
      </c>
      <c r="D9" s="8">
        <v>335503</v>
      </c>
      <c r="E9" s="4">
        <v>4.861E-2</v>
      </c>
      <c r="F9" s="4">
        <v>3.9489999999999997E-2</v>
      </c>
      <c r="G9" s="4">
        <v>5.772E-2</v>
      </c>
    </row>
    <row r="10" spans="1:7" ht="14.1" customHeight="1" x14ac:dyDescent="0.2">
      <c r="A10" s="48" t="s">
        <v>305</v>
      </c>
      <c r="B10" s="12" t="s">
        <v>40</v>
      </c>
      <c r="C10" s="7">
        <v>750</v>
      </c>
      <c r="D10" s="8">
        <v>147430</v>
      </c>
      <c r="E10" s="4">
        <v>0.11252</v>
      </c>
      <c r="F10" s="4">
        <v>8.0409999999999995E-2</v>
      </c>
      <c r="G10" s="4">
        <v>0.14463000000000001</v>
      </c>
    </row>
    <row r="11" spans="1:7" ht="14.1" customHeight="1" x14ac:dyDescent="0.2">
      <c r="A11" s="49"/>
      <c r="B11" s="12" t="s">
        <v>41</v>
      </c>
      <c r="C11" s="7">
        <v>815</v>
      </c>
      <c r="D11" s="8">
        <v>255061</v>
      </c>
      <c r="E11" s="4">
        <v>0.19818</v>
      </c>
      <c r="F11" s="4">
        <v>0.15495999999999999</v>
      </c>
      <c r="G11" s="4">
        <v>0.24138999999999999</v>
      </c>
    </row>
    <row r="12" spans="1:7" ht="14.1" customHeight="1" x14ac:dyDescent="0.2">
      <c r="A12" s="49"/>
      <c r="B12" s="12" t="s">
        <v>42</v>
      </c>
      <c r="C12" s="7">
        <v>523</v>
      </c>
      <c r="D12" s="8">
        <v>168509</v>
      </c>
      <c r="E12" s="4">
        <v>0.21479999999999999</v>
      </c>
      <c r="F12" s="4">
        <v>0.15804000000000001</v>
      </c>
      <c r="G12" s="4">
        <v>0.27155849490150002</v>
      </c>
    </row>
    <row r="13" spans="1:7" ht="14.1" customHeight="1" x14ac:dyDescent="0.2">
      <c r="A13" s="49"/>
      <c r="B13" s="12" t="s">
        <v>43</v>
      </c>
      <c r="C13" s="7">
        <v>2785</v>
      </c>
      <c r="D13" s="8">
        <v>355836</v>
      </c>
      <c r="E13" s="4">
        <v>0.10108</v>
      </c>
      <c r="F13" s="4">
        <v>8.3500000000000005E-2</v>
      </c>
      <c r="G13" s="4">
        <v>0.11865000000000001</v>
      </c>
    </row>
    <row r="14" spans="1:7" ht="14.1" customHeight="1" x14ac:dyDescent="0.2">
      <c r="A14" s="50"/>
      <c r="B14" s="12" t="s">
        <v>96</v>
      </c>
      <c r="C14" s="7">
        <v>4873</v>
      </c>
      <c r="D14" s="8">
        <v>926836</v>
      </c>
      <c r="E14" s="4">
        <v>0.13428000000000001</v>
      </c>
      <c r="F14" s="4">
        <v>0.11909</v>
      </c>
      <c r="G14" s="4">
        <v>0.14948</v>
      </c>
    </row>
    <row r="15" spans="1:7" ht="14.1" customHeight="1" x14ac:dyDescent="0.2">
      <c r="A15" s="48" t="s">
        <v>306</v>
      </c>
      <c r="B15" s="12" t="s">
        <v>40</v>
      </c>
      <c r="C15" s="7">
        <v>750</v>
      </c>
      <c r="D15" s="8">
        <v>70343</v>
      </c>
      <c r="E15" s="4">
        <v>5.3690000000000002E-2</v>
      </c>
      <c r="F15" s="4">
        <v>3.109E-2</v>
      </c>
      <c r="G15" s="4">
        <v>7.6280000000000001E-2</v>
      </c>
    </row>
    <row r="16" spans="1:7" ht="14.1" customHeight="1" x14ac:dyDescent="0.2">
      <c r="A16" s="49"/>
      <c r="B16" s="12" t="s">
        <v>41</v>
      </c>
      <c r="C16" s="7">
        <v>815</v>
      </c>
      <c r="D16" s="8">
        <v>182098.23881806</v>
      </c>
      <c r="E16" s="4">
        <v>0.14149</v>
      </c>
      <c r="F16" s="4">
        <v>0.10649</v>
      </c>
      <c r="G16" s="4">
        <v>0.17649000000000001</v>
      </c>
    </row>
    <row r="17" spans="1:7" ht="14.1" customHeight="1" x14ac:dyDescent="0.2">
      <c r="A17" s="49"/>
      <c r="B17" s="12" t="s">
        <v>42</v>
      </c>
      <c r="C17" s="7">
        <v>523</v>
      </c>
      <c r="D17" s="8">
        <v>103513</v>
      </c>
      <c r="E17" s="4">
        <v>0.13195000000000001</v>
      </c>
      <c r="F17" s="4">
        <v>8.4519999999999998E-2</v>
      </c>
      <c r="G17" s="4">
        <v>0.1793709636244</v>
      </c>
    </row>
    <row r="18" spans="1:7" ht="14.1" customHeight="1" x14ac:dyDescent="0.2">
      <c r="A18" s="49"/>
      <c r="B18" s="12" t="s">
        <v>43</v>
      </c>
      <c r="C18" s="7">
        <v>2785</v>
      </c>
      <c r="D18" s="8">
        <v>351417</v>
      </c>
      <c r="E18" s="4">
        <v>9.9820000000000006E-2</v>
      </c>
      <c r="F18" s="4">
        <v>8.3669999999999994E-2</v>
      </c>
      <c r="G18" s="4">
        <v>0.11598</v>
      </c>
    </row>
    <row r="19" spans="1:7" ht="14.1" customHeight="1" x14ac:dyDescent="0.2">
      <c r="A19" s="50"/>
      <c r="B19" s="12" t="s">
        <v>96</v>
      </c>
      <c r="C19" s="7">
        <v>4873</v>
      </c>
      <c r="D19" s="8">
        <v>707372</v>
      </c>
      <c r="E19" s="4">
        <v>0.10249</v>
      </c>
      <c r="F19" s="4">
        <v>8.9819999999999997E-2</v>
      </c>
      <c r="G19" s="4">
        <v>0.11515</v>
      </c>
    </row>
    <row r="20" spans="1:7" ht="14.1" customHeight="1" x14ac:dyDescent="0.2">
      <c r="A20" s="48" t="s">
        <v>307</v>
      </c>
      <c r="B20" s="12" t="s">
        <v>40</v>
      </c>
      <c r="C20" s="7">
        <v>750</v>
      </c>
      <c r="D20" s="8">
        <v>89450</v>
      </c>
      <c r="E20" s="4">
        <v>6.8269999999999997E-2</v>
      </c>
      <c r="F20" s="4">
        <v>3.9890000000000002E-2</v>
      </c>
      <c r="G20" s="4">
        <v>9.665E-2</v>
      </c>
    </row>
    <row r="21" spans="1:7" ht="14.1" customHeight="1" x14ac:dyDescent="0.2">
      <c r="A21" s="49"/>
      <c r="B21" s="12" t="s">
        <v>41</v>
      </c>
      <c r="C21" s="7">
        <v>815</v>
      </c>
      <c r="D21" s="8">
        <v>110599</v>
      </c>
      <c r="E21" s="4">
        <v>8.5930000000000006E-2</v>
      </c>
      <c r="F21" s="4">
        <v>5.2580000000000002E-2</v>
      </c>
      <c r="G21" s="4">
        <v>0.11928</v>
      </c>
    </row>
    <row r="22" spans="1:7" ht="14.1" customHeight="1" x14ac:dyDescent="0.2">
      <c r="A22" s="49"/>
      <c r="B22" s="12" t="s">
        <v>42</v>
      </c>
      <c r="C22" s="7">
        <v>523</v>
      </c>
      <c r="D22" s="8">
        <v>42260</v>
      </c>
      <c r="E22" s="4">
        <v>5.3870000000000001E-2</v>
      </c>
      <c r="F22" s="4">
        <v>2.043E-2</v>
      </c>
      <c r="G22" s="4">
        <v>8.7300000000000003E-2</v>
      </c>
    </row>
    <row r="23" spans="1:7" ht="14.1" customHeight="1" x14ac:dyDescent="0.2">
      <c r="A23" s="49"/>
      <c r="B23" s="12" t="s">
        <v>43</v>
      </c>
      <c r="C23" s="7">
        <v>2785</v>
      </c>
      <c r="D23" s="8">
        <v>73370</v>
      </c>
      <c r="E23" s="4">
        <v>2.0840000000000001E-2</v>
      </c>
      <c r="F23" s="4">
        <v>1.281E-2</v>
      </c>
      <c r="G23" s="4">
        <v>2.8879999999999999E-2</v>
      </c>
    </row>
    <row r="24" spans="1:7" ht="14.1" customHeight="1" x14ac:dyDescent="0.2">
      <c r="A24" s="50"/>
      <c r="B24" s="12" t="s">
        <v>96</v>
      </c>
      <c r="C24" s="7">
        <v>4873</v>
      </c>
      <c r="D24" s="8">
        <v>315680</v>
      </c>
      <c r="E24" s="4">
        <v>4.5740000000000003E-2</v>
      </c>
      <c r="F24" s="4">
        <v>3.567E-2</v>
      </c>
      <c r="G24" s="4">
        <v>5.5800000000000002E-2</v>
      </c>
    </row>
    <row r="25" spans="1:7" ht="14.1" customHeight="1" x14ac:dyDescent="0.2">
      <c r="A25" s="48" t="s">
        <v>308</v>
      </c>
      <c r="B25" s="12" t="s">
        <v>40</v>
      </c>
      <c r="C25" s="7">
        <v>750</v>
      </c>
      <c r="D25" s="8">
        <v>287783</v>
      </c>
      <c r="E25" s="4">
        <v>0.21965000000000001</v>
      </c>
      <c r="F25" s="4">
        <v>0.17652999999999999</v>
      </c>
      <c r="G25" s="4">
        <v>0.26275999999999999</v>
      </c>
    </row>
    <row r="26" spans="1:7" ht="14.1" customHeight="1" x14ac:dyDescent="0.2">
      <c r="A26" s="49"/>
      <c r="B26" s="12" t="s">
        <v>41</v>
      </c>
      <c r="C26" s="7">
        <v>815</v>
      </c>
      <c r="D26" s="8">
        <v>398529</v>
      </c>
      <c r="E26" s="4">
        <v>0.30964999999999998</v>
      </c>
      <c r="F26" s="4">
        <v>0.26213999999999998</v>
      </c>
      <c r="G26" s="4">
        <v>0.35715000000000002</v>
      </c>
    </row>
    <row r="27" spans="1:7" ht="14.1" customHeight="1" x14ac:dyDescent="0.2">
      <c r="A27" s="49"/>
      <c r="B27" s="12" t="s">
        <v>42</v>
      </c>
      <c r="C27" s="7">
        <v>523</v>
      </c>
      <c r="D27" s="8">
        <v>253415</v>
      </c>
      <c r="E27" s="4">
        <v>0.32302999999999998</v>
      </c>
      <c r="F27" s="4">
        <v>0.26057000000000002</v>
      </c>
      <c r="G27" s="4">
        <v>0.38548589766559999</v>
      </c>
    </row>
    <row r="28" spans="1:7" ht="14.1" customHeight="1" x14ac:dyDescent="0.2">
      <c r="A28" s="49"/>
      <c r="B28" s="12" t="s">
        <v>43</v>
      </c>
      <c r="C28" s="7">
        <v>2785</v>
      </c>
      <c r="D28" s="8">
        <v>807762</v>
      </c>
      <c r="E28" s="4">
        <v>0.22944999999999999</v>
      </c>
      <c r="F28" s="4">
        <v>0.20591000000000001</v>
      </c>
      <c r="G28" s="4">
        <v>0.25298999999999999</v>
      </c>
    </row>
    <row r="29" spans="1:7" ht="14.1" customHeight="1" x14ac:dyDescent="0.2">
      <c r="A29" s="50"/>
      <c r="B29" s="12" t="s">
        <v>96</v>
      </c>
      <c r="C29" s="7">
        <v>4873</v>
      </c>
      <c r="D29" s="8">
        <v>1747489</v>
      </c>
      <c r="E29" s="4">
        <v>0.25318000000000002</v>
      </c>
      <c r="F29" s="4">
        <v>0.23458999999999999</v>
      </c>
      <c r="G29" s="4">
        <v>0.27177000000000001</v>
      </c>
    </row>
    <row r="31" spans="1:7" ht="14.1" customHeight="1" x14ac:dyDescent="0.2">
      <c r="A31" s="46" t="s">
        <v>55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106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107</v>
      </c>
      <c r="B33" s="45"/>
      <c r="C33" s="45"/>
      <c r="D33" s="45"/>
      <c r="E33" s="45"/>
      <c r="F33" s="45"/>
      <c r="G33" s="45"/>
    </row>
    <row r="34" spans="1:7" ht="14.1" customHeight="1" x14ac:dyDescent="0.2">
      <c r="A34" s="46" t="s">
        <v>559</v>
      </c>
      <c r="B34" s="45"/>
      <c r="C34" s="45"/>
      <c r="D34" s="45"/>
      <c r="E34" s="45"/>
      <c r="F34" s="45"/>
      <c r="G34" s="45"/>
    </row>
    <row r="35" spans="1:7" s="17" customFormat="1" ht="14.25" x14ac:dyDescent="0.2">
      <c r="A35" s="32" t="str">
        <f>HYPERLINK("#'Index'!A1","Back to Index")</f>
        <v>Back to Index</v>
      </c>
      <c r="B35" s="27"/>
    </row>
    <row r="69" spans="1:1" ht="12" customHeight="1" x14ac:dyDescent="0.2">
      <c r="A69" t="s">
        <v>559</v>
      </c>
    </row>
  </sheetData>
  <mergeCells count="11">
    <mergeCell ref="A34:G34"/>
    <mergeCell ref="A1:G1"/>
    <mergeCell ref="A2:G2"/>
    <mergeCell ref="A31:G31"/>
    <mergeCell ref="A32:G32"/>
    <mergeCell ref="A33:G33"/>
    <mergeCell ref="A5:A9"/>
    <mergeCell ref="A10:A14"/>
    <mergeCell ref="A15:A19"/>
    <mergeCell ref="A20:A24"/>
    <mergeCell ref="A25:A29"/>
  </mergeCells>
  <pageMargins left="0.05" right="0.05" top="0.5" bottom="0.5" header="0" footer="0"/>
  <pageSetup orientation="portrait" horizontalDpi="300" verticalDpi="30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313</v>
      </c>
      <c r="B1" s="45"/>
      <c r="C1" s="45"/>
      <c r="D1" s="45"/>
      <c r="E1" s="45"/>
      <c r="F1" s="45"/>
      <c r="G1" s="45"/>
    </row>
    <row r="2" spans="1:7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304</v>
      </c>
      <c r="B5" s="9" t="s">
        <v>47</v>
      </c>
      <c r="C5" s="7">
        <v>659</v>
      </c>
      <c r="D5" s="8">
        <v>45558</v>
      </c>
      <c r="E5" s="4">
        <v>5.4339999999999999E-2</v>
      </c>
      <c r="F5" s="4">
        <v>3.168E-2</v>
      </c>
      <c r="G5" s="4">
        <v>7.6999999999999999E-2</v>
      </c>
    </row>
    <row r="6" spans="1:7" ht="14.1" customHeight="1" x14ac:dyDescent="0.2">
      <c r="A6" s="49"/>
      <c r="B6" s="9" t="s">
        <v>48</v>
      </c>
      <c r="C6" s="7">
        <v>553</v>
      </c>
      <c r="D6" s="8">
        <v>54720</v>
      </c>
      <c r="E6" s="4">
        <v>6.9970000000000004E-2</v>
      </c>
      <c r="F6" s="4">
        <v>3.8249999999999999E-2</v>
      </c>
      <c r="G6" s="4">
        <v>0.10169</v>
      </c>
    </row>
    <row r="7" spans="1:7" ht="14.1" customHeight="1" x14ac:dyDescent="0.2">
      <c r="A7" s="49"/>
      <c r="B7" s="9" t="s">
        <v>49</v>
      </c>
      <c r="C7" s="7">
        <v>941</v>
      </c>
      <c r="D7" s="8">
        <v>64511</v>
      </c>
      <c r="E7" s="4">
        <v>4.3790000000000003E-2</v>
      </c>
      <c r="F7" s="4">
        <v>2.5149999999999999E-2</v>
      </c>
      <c r="G7" s="4">
        <v>6.2429999999999999E-2</v>
      </c>
    </row>
    <row r="8" spans="1:7" ht="14.1" customHeight="1" x14ac:dyDescent="0.2">
      <c r="A8" s="49"/>
      <c r="B8" s="9" t="s">
        <v>50</v>
      </c>
      <c r="C8" s="7">
        <v>510</v>
      </c>
      <c r="D8" s="8">
        <v>21571</v>
      </c>
      <c r="E8" s="4">
        <v>3.1226544315599999E-2</v>
      </c>
      <c r="F8" s="4">
        <v>1.2E-2</v>
      </c>
      <c r="G8" s="4">
        <v>5.0450000000000002E-2</v>
      </c>
    </row>
    <row r="9" spans="1:7" ht="14.1" customHeight="1" x14ac:dyDescent="0.2">
      <c r="A9" s="49"/>
      <c r="B9" s="9" t="s">
        <v>51</v>
      </c>
      <c r="C9" s="7">
        <v>950</v>
      </c>
      <c r="D9" s="8">
        <v>68752</v>
      </c>
      <c r="E9" s="4">
        <v>4.1680000000000002E-2</v>
      </c>
      <c r="F9" s="4">
        <v>2.2239999999999999E-2</v>
      </c>
      <c r="G9" s="4">
        <v>6.1114425956699997E-2</v>
      </c>
    </row>
    <row r="10" spans="1:7" ht="14.1" customHeight="1" x14ac:dyDescent="0.2">
      <c r="A10" s="49"/>
      <c r="B10" s="9" t="s">
        <v>52</v>
      </c>
      <c r="C10" s="7">
        <v>673</v>
      </c>
      <c r="D10" s="8">
        <v>38478.388634795003</v>
      </c>
      <c r="E10" s="4">
        <v>4.4659999999999998E-2</v>
      </c>
      <c r="F10" s="4">
        <v>2.6057167150400001E-2</v>
      </c>
      <c r="G10" s="4">
        <v>6.3259038167500004E-2</v>
      </c>
    </row>
    <row r="11" spans="1:7" ht="14.1" customHeight="1" x14ac:dyDescent="0.2">
      <c r="A11" s="49"/>
      <c r="B11" s="9" t="s">
        <v>53</v>
      </c>
      <c r="C11" s="7">
        <v>257</v>
      </c>
      <c r="D11" s="8">
        <v>29209</v>
      </c>
      <c r="E11" s="4">
        <v>8.2930000000000004E-2</v>
      </c>
      <c r="F11" s="4">
        <v>1.095E-2</v>
      </c>
      <c r="G11" s="4">
        <v>0.15492</v>
      </c>
    </row>
    <row r="12" spans="1:7" ht="14.1" customHeight="1" x14ac:dyDescent="0.2">
      <c r="A12" s="49"/>
      <c r="B12" s="9" t="s">
        <v>54</v>
      </c>
      <c r="C12" s="7">
        <v>330</v>
      </c>
      <c r="D12" s="8">
        <v>12703</v>
      </c>
      <c r="E12" s="4">
        <v>4.9930000000000002E-2</v>
      </c>
      <c r="F12" s="4">
        <v>1.51498586714E-2</v>
      </c>
      <c r="G12" s="4">
        <v>8.4720000000000004E-2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335503</v>
      </c>
      <c r="E13" s="4">
        <v>4.861E-2</v>
      </c>
      <c r="F13" s="4">
        <v>3.9489999999999997E-2</v>
      </c>
      <c r="G13" s="4">
        <v>5.772E-2</v>
      </c>
    </row>
    <row r="14" spans="1:7" ht="14.1" customHeight="1" x14ac:dyDescent="0.2">
      <c r="A14" s="48" t="s">
        <v>305</v>
      </c>
      <c r="B14" s="9" t="s">
        <v>47</v>
      </c>
      <c r="C14" s="7">
        <v>659</v>
      </c>
      <c r="D14" s="8">
        <v>144770</v>
      </c>
      <c r="E14" s="4">
        <v>0.17268</v>
      </c>
      <c r="F14" s="4">
        <v>0.12803999999999999</v>
      </c>
      <c r="G14" s="4">
        <v>0.21731</v>
      </c>
    </row>
    <row r="15" spans="1:7" ht="14.1" customHeight="1" x14ac:dyDescent="0.2">
      <c r="A15" s="49"/>
      <c r="B15" s="9" t="s">
        <v>48</v>
      </c>
      <c r="C15" s="7">
        <v>553</v>
      </c>
      <c r="D15" s="8">
        <v>111594</v>
      </c>
      <c r="E15" s="4">
        <v>0.1426923472544</v>
      </c>
      <c r="F15" s="4">
        <v>0.1029707271097</v>
      </c>
      <c r="G15" s="4">
        <v>0.18241396739910001</v>
      </c>
    </row>
    <row r="16" spans="1:7" ht="14.1" customHeight="1" x14ac:dyDescent="0.2">
      <c r="A16" s="49"/>
      <c r="B16" s="9" t="s">
        <v>49</v>
      </c>
      <c r="C16" s="7">
        <v>941</v>
      </c>
      <c r="D16" s="8">
        <v>183048</v>
      </c>
      <c r="E16" s="4">
        <v>0.12426</v>
      </c>
      <c r="F16" s="4">
        <v>8.8069999999999996E-2</v>
      </c>
      <c r="G16" s="4">
        <v>0.16044</v>
      </c>
    </row>
    <row r="17" spans="1:7" ht="14.1" customHeight="1" x14ac:dyDescent="0.2">
      <c r="A17" s="49"/>
      <c r="B17" s="9" t="s">
        <v>50</v>
      </c>
      <c r="C17" s="7">
        <v>510</v>
      </c>
      <c r="D17" s="8">
        <v>119781</v>
      </c>
      <c r="E17" s="4">
        <v>0.1734</v>
      </c>
      <c r="F17" s="4">
        <v>0.1149</v>
      </c>
      <c r="G17" s="4">
        <v>0.2318912125174</v>
      </c>
    </row>
    <row r="18" spans="1:7" ht="14.1" customHeight="1" x14ac:dyDescent="0.2">
      <c r="A18" s="49"/>
      <c r="B18" s="9" t="s">
        <v>51</v>
      </c>
      <c r="C18" s="7">
        <v>950</v>
      </c>
      <c r="D18" s="8">
        <v>181224</v>
      </c>
      <c r="E18" s="4">
        <v>0.10986</v>
      </c>
      <c r="F18" s="4">
        <v>8.0890000000000004E-2</v>
      </c>
      <c r="G18" s="4">
        <v>0.13883000000000001</v>
      </c>
    </row>
    <row r="19" spans="1:7" ht="14.1" customHeight="1" x14ac:dyDescent="0.2">
      <c r="A19" s="49"/>
      <c r="B19" s="9" t="s">
        <v>52</v>
      </c>
      <c r="C19" s="7">
        <v>673</v>
      </c>
      <c r="D19" s="8">
        <v>90763</v>
      </c>
      <c r="E19" s="4">
        <v>0.10534</v>
      </c>
      <c r="F19" s="4">
        <v>7.0309999999999997E-2</v>
      </c>
      <c r="G19" s="4">
        <v>0.14036999999999999</v>
      </c>
    </row>
    <row r="20" spans="1:7" ht="14.1" customHeight="1" x14ac:dyDescent="0.2">
      <c r="A20" s="49"/>
      <c r="B20" s="9" t="s">
        <v>53</v>
      </c>
      <c r="C20" s="7">
        <v>257</v>
      </c>
      <c r="D20" s="8">
        <v>57784</v>
      </c>
      <c r="E20" s="4">
        <v>0.16406000000000001</v>
      </c>
      <c r="F20" s="4">
        <v>9.1700000000000004E-2</v>
      </c>
      <c r="G20" s="4">
        <v>0.23643</v>
      </c>
    </row>
    <row r="21" spans="1:7" ht="14.1" customHeight="1" x14ac:dyDescent="0.2">
      <c r="A21" s="49"/>
      <c r="B21" s="9" t="s">
        <v>54</v>
      </c>
      <c r="C21" s="7">
        <v>330</v>
      </c>
      <c r="D21" s="8">
        <v>37873</v>
      </c>
      <c r="E21" s="4">
        <v>0.14887</v>
      </c>
      <c r="F21" s="4">
        <v>9.3619999999999995E-2</v>
      </c>
      <c r="G21" s="4">
        <v>0.20412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926836</v>
      </c>
      <c r="E22" s="4">
        <v>0.13428000000000001</v>
      </c>
      <c r="F22" s="4">
        <v>0.11909</v>
      </c>
      <c r="G22" s="4">
        <v>0.14948</v>
      </c>
    </row>
    <row r="23" spans="1:7" ht="14.1" customHeight="1" x14ac:dyDescent="0.2">
      <c r="A23" s="48" t="s">
        <v>306</v>
      </c>
      <c r="B23" s="9" t="s">
        <v>47</v>
      </c>
      <c r="C23" s="7">
        <v>659</v>
      </c>
      <c r="D23" s="8">
        <v>73828.812238293001</v>
      </c>
      <c r="E23" s="4">
        <v>8.8059999999999999E-2</v>
      </c>
      <c r="F23" s="4">
        <v>6.0330000000000002E-2</v>
      </c>
      <c r="G23" s="4">
        <v>0.1158</v>
      </c>
    </row>
    <row r="24" spans="1:7" ht="14.1" customHeight="1" x14ac:dyDescent="0.2">
      <c r="A24" s="49"/>
      <c r="B24" s="9" t="s">
        <v>48</v>
      </c>
      <c r="C24" s="7">
        <v>553</v>
      </c>
      <c r="D24" s="8">
        <v>92940.755057881004</v>
      </c>
      <c r="E24" s="4">
        <v>0.11884</v>
      </c>
      <c r="F24" s="4">
        <v>8.1167507085300003E-2</v>
      </c>
      <c r="G24" s="4">
        <v>0.15651000000000001</v>
      </c>
    </row>
    <row r="25" spans="1:7" ht="14.1" customHeight="1" x14ac:dyDescent="0.2">
      <c r="A25" s="49"/>
      <c r="B25" s="9" t="s">
        <v>49</v>
      </c>
      <c r="C25" s="7">
        <v>941</v>
      </c>
      <c r="D25" s="8">
        <v>168566</v>
      </c>
      <c r="E25" s="4">
        <v>0.11443</v>
      </c>
      <c r="F25" s="4">
        <v>8.2439999999999999E-2</v>
      </c>
      <c r="G25" s="4">
        <v>0.14641000000000001</v>
      </c>
    </row>
    <row r="26" spans="1:7" ht="14.1" customHeight="1" x14ac:dyDescent="0.2">
      <c r="A26" s="49"/>
      <c r="B26" s="9" t="s">
        <v>50</v>
      </c>
      <c r="C26" s="7">
        <v>510</v>
      </c>
      <c r="D26" s="8">
        <v>110167</v>
      </c>
      <c r="E26" s="4">
        <v>0.15948009953360001</v>
      </c>
      <c r="F26" s="4">
        <v>0.10527</v>
      </c>
      <c r="G26" s="4">
        <v>0.21368999999999999</v>
      </c>
    </row>
    <row r="27" spans="1:7" ht="14.1" customHeight="1" x14ac:dyDescent="0.2">
      <c r="A27" s="49"/>
      <c r="B27" s="9" t="s">
        <v>51</v>
      </c>
      <c r="C27" s="7">
        <v>950</v>
      </c>
      <c r="D27" s="8">
        <v>129570</v>
      </c>
      <c r="E27" s="4">
        <v>7.8549999999999995E-2</v>
      </c>
      <c r="F27" s="4">
        <v>5.7259999999999998E-2</v>
      </c>
      <c r="G27" s="4">
        <v>9.9839999999999998E-2</v>
      </c>
    </row>
    <row r="28" spans="1:7" ht="14.1" customHeight="1" x14ac:dyDescent="0.2">
      <c r="A28" s="49"/>
      <c r="B28" s="9" t="s">
        <v>52</v>
      </c>
      <c r="C28" s="7">
        <v>673</v>
      </c>
      <c r="D28" s="8">
        <v>69393</v>
      </c>
      <c r="E28" s="4">
        <v>8.054E-2</v>
      </c>
      <c r="F28" s="4">
        <v>5.1630000000000002E-2</v>
      </c>
      <c r="G28" s="4">
        <v>0.10944</v>
      </c>
    </row>
    <row r="29" spans="1:7" ht="14.1" customHeight="1" x14ac:dyDescent="0.2">
      <c r="A29" s="49"/>
      <c r="B29" s="9" t="s">
        <v>53</v>
      </c>
      <c r="C29" s="7">
        <v>257</v>
      </c>
      <c r="D29" s="8">
        <v>46868</v>
      </c>
      <c r="E29" s="4">
        <v>0.13306999999999999</v>
      </c>
      <c r="F29" s="4">
        <v>6.8169999999999994E-2</v>
      </c>
      <c r="G29" s="4">
        <v>0.19797000000000001</v>
      </c>
    </row>
    <row r="30" spans="1:7" ht="14.1" customHeight="1" x14ac:dyDescent="0.2">
      <c r="A30" s="49"/>
      <c r="B30" s="9" t="s">
        <v>54</v>
      </c>
      <c r="C30" s="7">
        <v>330</v>
      </c>
      <c r="D30" s="8">
        <v>16038</v>
      </c>
      <c r="E30" s="4">
        <v>6.3042825943300004E-2</v>
      </c>
      <c r="F30" s="4">
        <v>2.955E-2</v>
      </c>
      <c r="G30" s="4">
        <v>9.6540000000000001E-2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707372</v>
      </c>
      <c r="E31" s="4">
        <v>0.10249</v>
      </c>
      <c r="F31" s="4">
        <v>8.9819999999999997E-2</v>
      </c>
      <c r="G31" s="4">
        <v>0.11515</v>
      </c>
    </row>
    <row r="32" spans="1:7" ht="14.1" customHeight="1" x14ac:dyDescent="0.2">
      <c r="A32" s="48" t="s">
        <v>307</v>
      </c>
      <c r="B32" s="9" t="s">
        <v>47</v>
      </c>
      <c r="C32" s="7">
        <v>659</v>
      </c>
      <c r="D32" s="8">
        <v>30038</v>
      </c>
      <c r="E32" s="4">
        <v>3.5830000000000001E-2</v>
      </c>
      <c r="F32" s="4">
        <v>1.635E-2</v>
      </c>
      <c r="G32" s="4">
        <v>5.5300000000000002E-2</v>
      </c>
    </row>
    <row r="33" spans="1:7" ht="14.1" customHeight="1" x14ac:dyDescent="0.2">
      <c r="A33" s="49"/>
      <c r="B33" s="9" t="s">
        <v>48</v>
      </c>
      <c r="C33" s="7">
        <v>553</v>
      </c>
      <c r="D33" s="8">
        <v>40501.241326183997</v>
      </c>
      <c r="E33" s="4">
        <v>5.1790000000000003E-2</v>
      </c>
      <c r="F33" s="4">
        <v>2.495E-2</v>
      </c>
      <c r="G33" s="4">
        <v>7.8630000000000005E-2</v>
      </c>
    </row>
    <row r="34" spans="1:7" ht="14.1" customHeight="1" x14ac:dyDescent="0.2">
      <c r="A34" s="49"/>
      <c r="B34" s="9" t="s">
        <v>49</v>
      </c>
      <c r="C34" s="7">
        <v>941</v>
      </c>
      <c r="D34" s="8">
        <v>64612</v>
      </c>
      <c r="E34" s="4">
        <v>4.3860000000000003E-2</v>
      </c>
      <c r="F34" s="4">
        <v>1.9242255658700001E-2</v>
      </c>
      <c r="G34" s="4">
        <v>6.8479999999999999E-2</v>
      </c>
    </row>
    <row r="35" spans="1:7" ht="14.1" customHeight="1" x14ac:dyDescent="0.2">
      <c r="A35" s="49"/>
      <c r="B35" s="9" t="s">
        <v>50</v>
      </c>
      <c r="C35" s="7">
        <v>510</v>
      </c>
      <c r="D35" s="8">
        <v>41136.578242347998</v>
      </c>
      <c r="E35" s="4">
        <v>5.9549999999999999E-2</v>
      </c>
      <c r="F35" s="4">
        <v>1.762E-2</v>
      </c>
      <c r="G35" s="4">
        <v>0.10148</v>
      </c>
    </row>
    <row r="36" spans="1:7" ht="14.1" customHeight="1" x14ac:dyDescent="0.2">
      <c r="A36" s="49"/>
      <c r="B36" s="9" t="s">
        <v>51</v>
      </c>
      <c r="C36" s="7">
        <v>950</v>
      </c>
      <c r="D36" s="8">
        <v>64581</v>
      </c>
      <c r="E36" s="4">
        <v>3.9149999999999997E-2</v>
      </c>
      <c r="F36" s="4">
        <v>1.9949999999999999E-2</v>
      </c>
      <c r="G36" s="4">
        <v>5.8356007820399999E-2</v>
      </c>
    </row>
    <row r="37" spans="1:7" ht="14.1" customHeight="1" x14ac:dyDescent="0.2">
      <c r="A37" s="49"/>
      <c r="B37" s="9" t="s">
        <v>52</v>
      </c>
      <c r="C37" s="7">
        <v>673</v>
      </c>
      <c r="D37" s="8">
        <v>34025</v>
      </c>
      <c r="E37" s="4">
        <v>3.9489999999999997E-2</v>
      </c>
      <c r="F37" s="4">
        <v>1.4279999999999999E-2</v>
      </c>
      <c r="G37" s="4">
        <v>6.4699999999999994E-2</v>
      </c>
    </row>
    <row r="38" spans="1:7" ht="14.1" customHeight="1" x14ac:dyDescent="0.2">
      <c r="A38" s="49"/>
      <c r="B38" s="9" t="s">
        <v>53</v>
      </c>
      <c r="C38" s="7">
        <v>257</v>
      </c>
      <c r="D38" s="8">
        <v>25484</v>
      </c>
      <c r="E38" s="4">
        <v>7.2359999999999994E-2</v>
      </c>
      <c r="F38" s="4">
        <v>1.8110000000000001E-2</v>
      </c>
      <c r="G38" s="4">
        <v>0.12659999999999999</v>
      </c>
    </row>
    <row r="39" spans="1:7" ht="14.1" customHeight="1" x14ac:dyDescent="0.2">
      <c r="A39" s="49"/>
      <c r="B39" s="9" t="s">
        <v>54</v>
      </c>
      <c r="C39" s="7">
        <v>330</v>
      </c>
      <c r="D39" s="8">
        <v>15301</v>
      </c>
      <c r="E39" s="4">
        <v>6.0150000000000002E-2</v>
      </c>
      <c r="F39" s="4">
        <v>2.019E-2</v>
      </c>
      <c r="G39" s="4">
        <v>0.1001072579216</v>
      </c>
    </row>
    <row r="40" spans="1:7" ht="14.1" customHeight="1" x14ac:dyDescent="0.2">
      <c r="A40" s="50"/>
      <c r="B40" s="9" t="s">
        <v>96</v>
      </c>
      <c r="C40" s="7">
        <v>4873</v>
      </c>
      <c r="D40" s="8">
        <v>315680</v>
      </c>
      <c r="E40" s="4">
        <v>4.5740000000000003E-2</v>
      </c>
      <c r="F40" s="4">
        <v>3.567E-2</v>
      </c>
      <c r="G40" s="4">
        <v>5.5800000000000002E-2</v>
      </c>
    </row>
    <row r="41" spans="1:7" ht="14.1" customHeight="1" x14ac:dyDescent="0.2">
      <c r="A41" s="48" t="s">
        <v>308</v>
      </c>
      <c r="B41" s="9" t="s">
        <v>47</v>
      </c>
      <c r="C41" s="7">
        <v>659</v>
      </c>
      <c r="D41" s="8">
        <v>229915</v>
      </c>
      <c r="E41" s="4">
        <v>0.27423999999999998</v>
      </c>
      <c r="F41" s="4">
        <v>0.22333</v>
      </c>
      <c r="G41" s="4">
        <v>0.32515159661659998</v>
      </c>
    </row>
    <row r="42" spans="1:7" ht="14.1" customHeight="1" x14ac:dyDescent="0.2">
      <c r="A42" s="49"/>
      <c r="B42" s="9" t="s">
        <v>48</v>
      </c>
      <c r="C42" s="7">
        <v>553</v>
      </c>
      <c r="D42" s="8">
        <v>237276</v>
      </c>
      <c r="E42" s="4">
        <v>0.3034</v>
      </c>
      <c r="F42" s="4">
        <v>0.24731</v>
      </c>
      <c r="G42" s="4">
        <v>0.35948999999999998</v>
      </c>
    </row>
    <row r="43" spans="1:7" ht="14.1" customHeight="1" x14ac:dyDescent="0.2">
      <c r="A43" s="49"/>
      <c r="B43" s="9" t="s">
        <v>49</v>
      </c>
      <c r="C43" s="7">
        <v>941</v>
      </c>
      <c r="D43" s="8">
        <v>415593</v>
      </c>
      <c r="E43" s="4">
        <v>0.28211000000000003</v>
      </c>
      <c r="F43" s="4">
        <v>0.23547000000000001</v>
      </c>
      <c r="G43" s="4">
        <v>0.32876</v>
      </c>
    </row>
    <row r="44" spans="1:7" ht="14.1" customHeight="1" x14ac:dyDescent="0.2">
      <c r="A44" s="49"/>
      <c r="B44" s="9" t="s">
        <v>50</v>
      </c>
      <c r="C44" s="7">
        <v>510</v>
      </c>
      <c r="D44" s="8">
        <v>184330</v>
      </c>
      <c r="E44" s="4">
        <v>0.26684000000000002</v>
      </c>
      <c r="F44" s="4">
        <v>0.20599999999999999</v>
      </c>
      <c r="G44" s="4">
        <v>0.32768000000000003</v>
      </c>
    </row>
    <row r="45" spans="1:7" ht="14.1" customHeight="1" x14ac:dyDescent="0.2">
      <c r="A45" s="49"/>
      <c r="B45" s="9" t="s">
        <v>51</v>
      </c>
      <c r="C45" s="7">
        <v>950</v>
      </c>
      <c r="D45" s="8">
        <v>323023</v>
      </c>
      <c r="E45" s="4">
        <v>0.19581999999999999</v>
      </c>
      <c r="F45" s="4">
        <v>0.16055</v>
      </c>
      <c r="G45" s="4">
        <v>0.2311</v>
      </c>
    </row>
    <row r="46" spans="1:7" ht="14.1" customHeight="1" x14ac:dyDescent="0.2">
      <c r="A46" s="49"/>
      <c r="B46" s="9" t="s">
        <v>52</v>
      </c>
      <c r="C46" s="7">
        <v>673</v>
      </c>
      <c r="D46" s="8">
        <v>179195</v>
      </c>
      <c r="E46" s="4">
        <v>0.20796999999999999</v>
      </c>
      <c r="F46" s="4">
        <v>0.16531999999999999</v>
      </c>
      <c r="G46" s="4">
        <v>0.25062295940570001</v>
      </c>
    </row>
    <row r="47" spans="1:7" ht="14.1" customHeight="1" x14ac:dyDescent="0.2">
      <c r="A47" s="49"/>
      <c r="B47" s="9" t="s">
        <v>53</v>
      </c>
      <c r="C47" s="7">
        <v>257</v>
      </c>
      <c r="D47" s="8">
        <v>102223.10388140001</v>
      </c>
      <c r="E47" s="4">
        <v>0.29024</v>
      </c>
      <c r="F47" s="4">
        <v>0.20915</v>
      </c>
      <c r="G47" s="4">
        <v>0.37132999999999999</v>
      </c>
    </row>
    <row r="48" spans="1:7" ht="14.1" customHeight="1" x14ac:dyDescent="0.2">
      <c r="A48" s="49"/>
      <c r="B48" s="9" t="s">
        <v>54</v>
      </c>
      <c r="C48" s="7">
        <v>330</v>
      </c>
      <c r="D48" s="8">
        <v>75934</v>
      </c>
      <c r="E48" s="4">
        <v>0.29848000000000002</v>
      </c>
      <c r="F48" s="4">
        <v>0.22980999999999999</v>
      </c>
      <c r="G48" s="4">
        <v>0.36715999999999999</v>
      </c>
    </row>
    <row r="49" spans="1:7" ht="14.1" customHeight="1" x14ac:dyDescent="0.2">
      <c r="A49" s="50"/>
      <c r="B49" s="9" t="s">
        <v>96</v>
      </c>
      <c r="C49" s="7">
        <v>4873</v>
      </c>
      <c r="D49" s="8">
        <v>1747489</v>
      </c>
      <c r="E49" s="4">
        <v>0.25318000000000002</v>
      </c>
      <c r="F49" s="4">
        <v>0.23458999999999999</v>
      </c>
      <c r="G49" s="4">
        <v>0.27177000000000001</v>
      </c>
    </row>
    <row r="51" spans="1:7" ht="14.1" customHeight="1" x14ac:dyDescent="0.2">
      <c r="A51" s="46" t="s">
        <v>55</v>
      </c>
      <c r="B51" s="45"/>
      <c r="C51" s="45"/>
      <c r="D51" s="45"/>
      <c r="E51" s="45"/>
      <c r="F51" s="45"/>
      <c r="G51" s="45"/>
    </row>
    <row r="52" spans="1:7" ht="14.1" customHeight="1" x14ac:dyDescent="0.2">
      <c r="A52" s="46" t="s">
        <v>106</v>
      </c>
      <c r="B52" s="45"/>
      <c r="C52" s="45"/>
      <c r="D52" s="45"/>
      <c r="E52" s="45"/>
      <c r="F52" s="45"/>
      <c r="G52" s="45"/>
    </row>
    <row r="53" spans="1:7" ht="14.1" customHeight="1" x14ac:dyDescent="0.2">
      <c r="A53" s="46" t="s">
        <v>107</v>
      </c>
      <c r="B53" s="45"/>
      <c r="C53" s="45"/>
      <c r="D53" s="45"/>
      <c r="E53" s="45"/>
      <c r="F53" s="45"/>
      <c r="G53" s="45"/>
    </row>
    <row r="54" spans="1:7" ht="14.1" customHeight="1" x14ac:dyDescent="0.2">
      <c r="A54" s="46" t="s">
        <v>559</v>
      </c>
      <c r="B54" s="45"/>
      <c r="C54" s="45"/>
      <c r="D54" s="45"/>
      <c r="E54" s="45"/>
      <c r="F54" s="45"/>
      <c r="G54" s="45"/>
    </row>
    <row r="55" spans="1:7" s="17" customFormat="1" ht="14.25" x14ac:dyDescent="0.2">
      <c r="A55" s="32" t="str">
        <f>HYPERLINK("#'Index'!A1","Back to Index")</f>
        <v>Back to Index</v>
      </c>
      <c r="B55" s="27"/>
    </row>
    <row r="69" spans="1:1" ht="12" customHeight="1" x14ac:dyDescent="0.2">
      <c r="A69" t="s">
        <v>559</v>
      </c>
    </row>
  </sheetData>
  <mergeCells count="11">
    <mergeCell ref="A54:G54"/>
    <mergeCell ref="A1:G1"/>
    <mergeCell ref="A2:G2"/>
    <mergeCell ref="A51:G51"/>
    <mergeCell ref="A52:G52"/>
    <mergeCell ref="A53:G53"/>
    <mergeCell ref="A5:A13"/>
    <mergeCell ref="A14:A22"/>
    <mergeCell ref="A23:A31"/>
    <mergeCell ref="A32:A40"/>
    <mergeCell ref="A41:A49"/>
  </mergeCells>
  <pageMargins left="0.05" right="0.05" top="0.5" bottom="0.5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6" width="6.85546875" bestFit="1" customWidth="1"/>
    <col min="7" max="7" width="7.28515625" bestFit="1" customWidth="1"/>
  </cols>
  <sheetData>
    <row r="1" spans="1:7" ht="13.5" x14ac:dyDescent="0.25">
      <c r="A1" s="44" t="s">
        <v>88</v>
      </c>
      <c r="B1" s="45"/>
      <c r="C1" s="45"/>
      <c r="D1" s="45"/>
      <c r="E1" s="45"/>
      <c r="F1" s="45"/>
      <c r="G1" s="45"/>
    </row>
    <row r="2" spans="1:7" ht="13.5" x14ac:dyDescent="0.25">
      <c r="A2" s="44" t="s">
        <v>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95</v>
      </c>
      <c r="B5" s="6" t="s">
        <v>3</v>
      </c>
      <c r="C5" s="7">
        <v>529</v>
      </c>
      <c r="D5" s="8">
        <v>1423704</v>
      </c>
      <c r="E5" s="4">
        <v>0.98392999999999997</v>
      </c>
      <c r="F5" s="4">
        <v>0.96743999999999997</v>
      </c>
      <c r="G5" s="4">
        <v>1</v>
      </c>
    </row>
    <row r="6" spans="1:7" ht="14.1" customHeight="1" x14ac:dyDescent="0.2">
      <c r="A6" s="49"/>
      <c r="B6" s="6" t="s">
        <v>4</v>
      </c>
      <c r="C6" s="7">
        <v>3058</v>
      </c>
      <c r="D6" s="8">
        <v>4118758.6477685999</v>
      </c>
      <c r="E6" s="4">
        <v>0.95910519358320001</v>
      </c>
      <c r="F6" s="4">
        <v>0.94706000000000001</v>
      </c>
      <c r="G6" s="4">
        <v>0.97114999999999996</v>
      </c>
    </row>
    <row r="7" spans="1:7" ht="14.1" customHeight="1" x14ac:dyDescent="0.2">
      <c r="A7" s="49"/>
      <c r="B7" s="6" t="s">
        <v>5</v>
      </c>
      <c r="C7" s="7">
        <v>1286</v>
      </c>
      <c r="D7" s="8">
        <v>1159460</v>
      </c>
      <c r="E7" s="4">
        <v>0.99883</v>
      </c>
      <c r="F7" s="4">
        <v>0.99695999999999996</v>
      </c>
      <c r="G7" s="4">
        <v>1</v>
      </c>
    </row>
    <row r="8" spans="1:7" ht="14.1" customHeight="1" x14ac:dyDescent="0.2">
      <c r="A8" s="50"/>
      <c r="B8" s="6" t="s">
        <v>96</v>
      </c>
      <c r="C8" s="7">
        <v>4873</v>
      </c>
      <c r="D8" s="8">
        <v>6701923</v>
      </c>
      <c r="E8" s="4">
        <v>0.97099000000000002</v>
      </c>
      <c r="F8" s="4">
        <v>0.96269000000000005</v>
      </c>
      <c r="G8" s="4">
        <v>0.97928999999999999</v>
      </c>
    </row>
    <row r="9" spans="1:7" ht="14.1" customHeight="1" x14ac:dyDescent="0.2">
      <c r="A9" s="48" t="s">
        <v>97</v>
      </c>
      <c r="B9" s="6" t="s">
        <v>3</v>
      </c>
      <c r="C9" s="7">
        <v>529</v>
      </c>
      <c r="D9" s="8">
        <v>1443213</v>
      </c>
      <c r="E9" s="4">
        <v>0.99741000000000002</v>
      </c>
      <c r="F9" s="4">
        <v>0.99234</v>
      </c>
      <c r="G9" s="4">
        <v>1</v>
      </c>
    </row>
    <row r="10" spans="1:7" ht="14.1" customHeight="1" x14ac:dyDescent="0.2">
      <c r="A10" s="49"/>
      <c r="B10" s="6" t="s">
        <v>4</v>
      </c>
      <c r="C10" s="7">
        <v>3058</v>
      </c>
      <c r="D10" s="8">
        <v>4180780</v>
      </c>
      <c r="E10" s="4">
        <v>0.97355000000000003</v>
      </c>
      <c r="F10" s="4">
        <v>0.96350536704779999</v>
      </c>
      <c r="G10" s="4">
        <v>0.98358999999999996</v>
      </c>
    </row>
    <row r="11" spans="1:7" ht="14.1" customHeight="1" x14ac:dyDescent="0.2">
      <c r="A11" s="49"/>
      <c r="B11" s="6" t="s">
        <v>5</v>
      </c>
      <c r="C11" s="7">
        <v>1286</v>
      </c>
      <c r="D11" s="8">
        <v>1160532</v>
      </c>
      <c r="E11" s="4">
        <v>0.99975999999999998</v>
      </c>
      <c r="F11" s="4">
        <v>0.99927999999999995</v>
      </c>
      <c r="G11" s="4">
        <v>1</v>
      </c>
    </row>
    <row r="12" spans="1:7" ht="14.1" customHeight="1" x14ac:dyDescent="0.2">
      <c r="A12" s="50"/>
      <c r="B12" s="6" t="s">
        <v>96</v>
      </c>
      <c r="C12" s="7">
        <v>4873</v>
      </c>
      <c r="D12" s="8">
        <v>6784524</v>
      </c>
      <c r="E12" s="4">
        <v>0.98295999999999994</v>
      </c>
      <c r="F12" s="4">
        <v>0.97658</v>
      </c>
      <c r="G12" s="4">
        <v>0.98933000000000004</v>
      </c>
    </row>
    <row r="13" spans="1:7" ht="14.1" customHeight="1" x14ac:dyDescent="0.2">
      <c r="A13" s="48" t="s">
        <v>98</v>
      </c>
      <c r="B13" s="6" t="s">
        <v>3</v>
      </c>
      <c r="C13" s="7">
        <v>529</v>
      </c>
      <c r="D13" s="8">
        <v>12988</v>
      </c>
      <c r="E13" s="4">
        <v>8.9800000000000001E-3</v>
      </c>
      <c r="F13" s="4">
        <v>0</v>
      </c>
      <c r="G13" s="4">
        <v>1.9439999999999999E-2</v>
      </c>
    </row>
    <row r="14" spans="1:7" ht="14.1" customHeight="1" x14ac:dyDescent="0.2">
      <c r="A14" s="49"/>
      <c r="B14" s="6" t="s">
        <v>4</v>
      </c>
      <c r="C14" s="7">
        <v>3058</v>
      </c>
      <c r="D14" s="8">
        <v>174095</v>
      </c>
      <c r="E14" s="4">
        <v>4.054E-2</v>
      </c>
      <c r="F14" s="4">
        <v>2.7879999999999999E-2</v>
      </c>
      <c r="G14" s="4">
        <v>5.3199999999999997E-2</v>
      </c>
    </row>
    <row r="15" spans="1:7" ht="14.1" customHeight="1" x14ac:dyDescent="0.2">
      <c r="A15" s="49"/>
      <c r="B15" s="6" t="s">
        <v>5</v>
      </c>
      <c r="C15" s="7">
        <v>1286</v>
      </c>
      <c r="D15" s="8">
        <v>978</v>
      </c>
      <c r="E15" s="4">
        <v>8.4000000000000003E-4</v>
      </c>
      <c r="F15" s="4">
        <v>0</v>
      </c>
      <c r="G15" s="4">
        <v>1.81E-3</v>
      </c>
    </row>
    <row r="16" spans="1:7" ht="14.1" customHeight="1" x14ac:dyDescent="0.2">
      <c r="A16" s="50"/>
      <c r="B16" s="6" t="s">
        <v>96</v>
      </c>
      <c r="C16" s="7">
        <v>4873</v>
      </c>
      <c r="D16" s="8">
        <v>188061</v>
      </c>
      <c r="E16" s="4">
        <v>2.725E-2</v>
      </c>
      <c r="F16" s="4">
        <v>1.9E-2</v>
      </c>
      <c r="G16" s="4">
        <v>3.5490000000000001E-2</v>
      </c>
    </row>
    <row r="17" spans="1:7" ht="14.1" customHeight="1" x14ac:dyDescent="0.2">
      <c r="A17" s="48" t="s">
        <v>99</v>
      </c>
      <c r="B17" s="6" t="s">
        <v>3</v>
      </c>
      <c r="C17" s="7">
        <v>529</v>
      </c>
      <c r="D17" s="8">
        <v>1433970</v>
      </c>
      <c r="E17" s="4">
        <v>0.99102000000000001</v>
      </c>
      <c r="F17" s="4">
        <v>0.98055999999999999</v>
      </c>
      <c r="G17" s="4">
        <v>1</v>
      </c>
    </row>
    <row r="18" spans="1:7" ht="14.1" customHeight="1" x14ac:dyDescent="0.2">
      <c r="A18" s="49"/>
      <c r="B18" s="6" t="s">
        <v>4</v>
      </c>
      <c r="C18" s="7">
        <v>3058</v>
      </c>
      <c r="D18" s="8">
        <v>4120282</v>
      </c>
      <c r="E18" s="4">
        <v>0.95945999999999998</v>
      </c>
      <c r="F18" s="4">
        <v>0.94679999999999997</v>
      </c>
      <c r="G18" s="4">
        <v>0.97211999999999998</v>
      </c>
    </row>
    <row r="19" spans="1:7" ht="14.1" customHeight="1" x14ac:dyDescent="0.2">
      <c r="A19" s="49"/>
      <c r="B19" s="6" t="s">
        <v>5</v>
      </c>
      <c r="C19" s="7">
        <v>1286</v>
      </c>
      <c r="D19" s="8">
        <v>1159837</v>
      </c>
      <c r="E19" s="4">
        <v>0.99916000000000005</v>
      </c>
      <c r="F19" s="4">
        <v>0.99819000000000002</v>
      </c>
      <c r="G19" s="4">
        <v>1</v>
      </c>
    </row>
    <row r="20" spans="1:7" ht="14.1" customHeight="1" x14ac:dyDescent="0.2">
      <c r="A20" s="50"/>
      <c r="B20" s="6" t="s">
        <v>96</v>
      </c>
      <c r="C20" s="7">
        <v>4873</v>
      </c>
      <c r="D20" s="8">
        <v>6714088</v>
      </c>
      <c r="E20" s="4">
        <v>0.97275</v>
      </c>
      <c r="F20" s="4">
        <v>0.96450999999999998</v>
      </c>
      <c r="G20" s="4">
        <v>0.98099999999999998</v>
      </c>
    </row>
    <row r="21" spans="1:7" ht="14.1" customHeight="1" x14ac:dyDescent="0.2">
      <c r="A21" s="48" t="s">
        <v>100</v>
      </c>
      <c r="B21" s="6" t="s">
        <v>3</v>
      </c>
      <c r="C21" s="7">
        <v>529</v>
      </c>
      <c r="D21" s="8">
        <v>1381476</v>
      </c>
      <c r="E21" s="4">
        <v>0.95474999999999999</v>
      </c>
      <c r="F21" s="4">
        <v>0.93089006599339996</v>
      </c>
      <c r="G21" s="4">
        <v>0.97860000000000003</v>
      </c>
    </row>
    <row r="22" spans="1:7" ht="14.1" customHeight="1" x14ac:dyDescent="0.2">
      <c r="A22" s="49"/>
      <c r="B22" s="6" t="s">
        <v>4</v>
      </c>
      <c r="C22" s="7">
        <v>3058</v>
      </c>
      <c r="D22" s="8">
        <v>3861551</v>
      </c>
      <c r="E22" s="4">
        <v>0.89920999999999995</v>
      </c>
      <c r="F22" s="4">
        <v>0.88019000000000003</v>
      </c>
      <c r="G22" s="4">
        <v>0.91822999999999999</v>
      </c>
    </row>
    <row r="23" spans="1:7" ht="14.1" customHeight="1" x14ac:dyDescent="0.2">
      <c r="A23" s="49"/>
      <c r="B23" s="6" t="s">
        <v>5</v>
      </c>
      <c r="C23" s="7">
        <v>1286</v>
      </c>
      <c r="D23" s="8">
        <v>1140239</v>
      </c>
      <c r="E23" s="4">
        <v>0.98226999999999998</v>
      </c>
      <c r="F23" s="4">
        <v>0.97165165594750003</v>
      </c>
      <c r="G23" s="4">
        <v>0.9929</v>
      </c>
    </row>
    <row r="24" spans="1:7" ht="14.1" customHeight="1" x14ac:dyDescent="0.2">
      <c r="A24" s="50"/>
      <c r="B24" s="6" t="s">
        <v>96</v>
      </c>
      <c r="C24" s="7">
        <v>4873</v>
      </c>
      <c r="D24" s="8">
        <v>6383266</v>
      </c>
      <c r="E24" s="4">
        <v>0.92481999999999998</v>
      </c>
      <c r="F24" s="4">
        <v>0.91169</v>
      </c>
      <c r="G24" s="4">
        <v>0.93796059689540001</v>
      </c>
    </row>
    <row r="25" spans="1:7" ht="14.1" customHeight="1" x14ac:dyDescent="0.2">
      <c r="A25" s="48" t="s">
        <v>101</v>
      </c>
      <c r="B25" s="6" t="s">
        <v>3</v>
      </c>
      <c r="C25" s="7">
        <v>529</v>
      </c>
      <c r="D25" s="8">
        <v>42229</v>
      </c>
      <c r="E25" s="4">
        <v>2.9180000000000001E-2</v>
      </c>
      <c r="F25" s="4">
        <v>1.1509999999999999E-2</v>
      </c>
      <c r="G25" s="4">
        <v>4.6859999999999999E-2</v>
      </c>
    </row>
    <row r="26" spans="1:7" ht="14.1" customHeight="1" x14ac:dyDescent="0.2">
      <c r="A26" s="49"/>
      <c r="B26" s="6" t="s">
        <v>4</v>
      </c>
      <c r="C26" s="7">
        <v>3058</v>
      </c>
      <c r="D26" s="8">
        <v>257207</v>
      </c>
      <c r="E26" s="4">
        <v>5.9889999999999999E-2</v>
      </c>
      <c r="F26" s="4">
        <v>4.4319999999999998E-2</v>
      </c>
      <c r="G26" s="4">
        <v>7.5469999999999995E-2</v>
      </c>
    </row>
    <row r="27" spans="1:7" ht="14.1" customHeight="1" x14ac:dyDescent="0.2">
      <c r="A27" s="49"/>
      <c r="B27" s="6" t="s">
        <v>5</v>
      </c>
      <c r="C27" s="7">
        <v>1286</v>
      </c>
      <c r="D27" s="8">
        <v>19221</v>
      </c>
      <c r="E27" s="4">
        <v>1.6559999999999998E-2</v>
      </c>
      <c r="F27" s="4">
        <v>6.1000000000000004E-3</v>
      </c>
      <c r="G27" s="4">
        <v>2.7019999999999999E-2</v>
      </c>
    </row>
    <row r="28" spans="1:7" ht="14.1" customHeight="1" x14ac:dyDescent="0.2">
      <c r="A28" s="50"/>
      <c r="B28" s="6" t="s">
        <v>96</v>
      </c>
      <c r="C28" s="7">
        <v>4873</v>
      </c>
      <c r="D28" s="8">
        <v>318657</v>
      </c>
      <c r="E28" s="4">
        <v>4.6170000000000003E-2</v>
      </c>
      <c r="F28" s="4">
        <v>3.5569999999999997E-2</v>
      </c>
      <c r="G28" s="4">
        <v>5.6767992790500002E-2</v>
      </c>
    </row>
    <row r="29" spans="1:7" ht="14.1" customHeight="1" x14ac:dyDescent="0.2">
      <c r="A29" s="48" t="s">
        <v>102</v>
      </c>
      <c r="B29" s="6" t="s">
        <v>3</v>
      </c>
      <c r="C29" s="7">
        <v>529</v>
      </c>
      <c r="D29" s="8">
        <v>1363600</v>
      </c>
      <c r="E29" s="4">
        <v>0.94238999999999995</v>
      </c>
      <c r="F29" s="4">
        <v>0.91605000000000003</v>
      </c>
      <c r="G29" s="4">
        <v>0.96874000000000005</v>
      </c>
    </row>
    <row r="30" spans="1:7" ht="14.1" customHeight="1" x14ac:dyDescent="0.2">
      <c r="A30" s="49"/>
      <c r="B30" s="6" t="s">
        <v>4</v>
      </c>
      <c r="C30" s="7">
        <v>3058</v>
      </c>
      <c r="D30" s="8">
        <v>3782092</v>
      </c>
      <c r="E30" s="4">
        <v>0.88070999999999999</v>
      </c>
      <c r="F30" s="4">
        <v>0.86055999999999999</v>
      </c>
      <c r="G30" s="4">
        <v>0.90085638930489997</v>
      </c>
    </row>
    <row r="31" spans="1:7" ht="14.1" customHeight="1" x14ac:dyDescent="0.2">
      <c r="A31" s="49"/>
      <c r="B31" s="6" t="s">
        <v>5</v>
      </c>
      <c r="C31" s="7">
        <v>1286</v>
      </c>
      <c r="D31" s="8">
        <v>1131682</v>
      </c>
      <c r="E31" s="4">
        <v>0.97489999999999999</v>
      </c>
      <c r="F31" s="4">
        <v>0.96086000000000005</v>
      </c>
      <c r="G31" s="4">
        <v>0.98895</v>
      </c>
    </row>
    <row r="32" spans="1:7" ht="14.1" customHeight="1" x14ac:dyDescent="0.2">
      <c r="A32" s="50"/>
      <c r="B32" s="6" t="s">
        <v>96</v>
      </c>
      <c r="C32" s="7">
        <v>4873</v>
      </c>
      <c r="D32" s="8">
        <v>6277375</v>
      </c>
      <c r="E32" s="4">
        <v>0.90947999999999996</v>
      </c>
      <c r="F32" s="4">
        <v>0.89539136589239998</v>
      </c>
      <c r="G32" s="4">
        <v>0.92357</v>
      </c>
    </row>
    <row r="33" spans="1:7" ht="14.1" customHeight="1" x14ac:dyDescent="0.2">
      <c r="A33" s="48" t="s">
        <v>103</v>
      </c>
      <c r="B33" s="6" t="s">
        <v>3</v>
      </c>
      <c r="C33" s="7">
        <v>529</v>
      </c>
      <c r="D33" s="8">
        <v>1344928.5157449001</v>
      </c>
      <c r="E33" s="4">
        <v>0.92949000000000004</v>
      </c>
      <c r="F33" s="4">
        <v>0.90144999999999997</v>
      </c>
      <c r="G33" s="4">
        <v>0.95752999999999999</v>
      </c>
    </row>
    <row r="34" spans="1:7" ht="14.1" customHeight="1" x14ac:dyDescent="0.2">
      <c r="A34" s="49"/>
      <c r="B34" s="6" t="s">
        <v>4</v>
      </c>
      <c r="C34" s="7">
        <v>3058</v>
      </c>
      <c r="D34" s="8">
        <v>3540399</v>
      </c>
      <c r="E34" s="4">
        <v>0.82443</v>
      </c>
      <c r="F34" s="4">
        <v>0.80199658597440004</v>
      </c>
      <c r="G34" s="4">
        <v>0.84685999999999995</v>
      </c>
    </row>
    <row r="35" spans="1:7" ht="14.1" customHeight="1" x14ac:dyDescent="0.2">
      <c r="A35" s="49"/>
      <c r="B35" s="6" t="s">
        <v>5</v>
      </c>
      <c r="C35" s="7">
        <v>1286</v>
      </c>
      <c r="D35" s="8">
        <v>1121503</v>
      </c>
      <c r="E35" s="4">
        <v>0.96613000000000004</v>
      </c>
      <c r="F35" s="4">
        <v>0.95047000000000004</v>
      </c>
      <c r="G35" s="4">
        <v>0.98179000000000005</v>
      </c>
    </row>
    <row r="36" spans="1:7" ht="14.1" customHeight="1" x14ac:dyDescent="0.2">
      <c r="A36" s="50"/>
      <c r="B36" s="6" t="s">
        <v>96</v>
      </c>
      <c r="C36" s="7">
        <v>4873</v>
      </c>
      <c r="D36" s="8">
        <v>6006830.1216679998</v>
      </c>
      <c r="E36" s="4">
        <v>0.87028000000000005</v>
      </c>
      <c r="F36" s="4">
        <v>0.85455999999999999</v>
      </c>
      <c r="G36" s="4">
        <v>0.88600999999999996</v>
      </c>
    </row>
    <row r="37" spans="1:7" ht="14.1" customHeight="1" x14ac:dyDescent="0.2">
      <c r="A37" s="48" t="s">
        <v>104</v>
      </c>
      <c r="B37" s="6" t="s">
        <v>3</v>
      </c>
      <c r="C37" s="7">
        <v>529</v>
      </c>
      <c r="D37" s="8">
        <v>36369</v>
      </c>
      <c r="E37" s="4">
        <v>2.5139999999999999E-2</v>
      </c>
      <c r="F37" s="4">
        <v>8.1600000000000006E-3</v>
      </c>
      <c r="G37" s="4">
        <v>4.2110000000000002E-2</v>
      </c>
    </row>
    <row r="38" spans="1:7" ht="14.1" customHeight="1" x14ac:dyDescent="0.2">
      <c r="A38" s="49"/>
      <c r="B38" s="6" t="s">
        <v>4</v>
      </c>
      <c r="C38" s="7">
        <v>3058</v>
      </c>
      <c r="D38" s="8">
        <v>526978</v>
      </c>
      <c r="E38" s="4">
        <v>0.12271</v>
      </c>
      <c r="F38" s="4">
        <v>0.10384</v>
      </c>
      <c r="G38" s="4">
        <v>0.14158999999999999</v>
      </c>
    </row>
    <row r="39" spans="1:7" ht="14.1" customHeight="1" x14ac:dyDescent="0.2">
      <c r="A39" s="49"/>
      <c r="B39" s="6" t="s">
        <v>5</v>
      </c>
      <c r="C39" s="7">
        <v>1286</v>
      </c>
      <c r="D39" s="8">
        <v>65744</v>
      </c>
      <c r="E39" s="4">
        <v>5.6640000000000003E-2</v>
      </c>
      <c r="F39" s="4">
        <v>3.8449999999999998E-2</v>
      </c>
      <c r="G39" s="4">
        <v>7.4819999999999998E-2</v>
      </c>
    </row>
    <row r="40" spans="1:7" ht="14.1" customHeight="1" x14ac:dyDescent="0.2">
      <c r="A40" s="50"/>
      <c r="B40" s="6" t="s">
        <v>96</v>
      </c>
      <c r="C40" s="7">
        <v>4873</v>
      </c>
      <c r="D40" s="8">
        <v>629092</v>
      </c>
      <c r="E40" s="4">
        <v>9.1139999999999999E-2</v>
      </c>
      <c r="F40" s="4">
        <v>7.8289999999999998E-2</v>
      </c>
      <c r="G40" s="4">
        <v>0.104</v>
      </c>
    </row>
    <row r="41" spans="1:7" ht="14.1" customHeight="1" x14ac:dyDescent="0.2">
      <c r="A41" s="48" t="s">
        <v>105</v>
      </c>
      <c r="B41" s="6" t="s">
        <v>3</v>
      </c>
      <c r="C41" s="7">
        <v>529</v>
      </c>
      <c r="D41" s="8">
        <v>55893</v>
      </c>
      <c r="E41" s="4">
        <v>3.8629999999999998E-2</v>
      </c>
      <c r="F41" s="4">
        <v>2.1219999999999999E-2</v>
      </c>
      <c r="G41" s="4">
        <v>5.604E-2</v>
      </c>
    </row>
    <row r="42" spans="1:7" ht="14.1" customHeight="1" x14ac:dyDescent="0.2">
      <c r="A42" s="49"/>
      <c r="B42" s="6" t="s">
        <v>4</v>
      </c>
      <c r="C42" s="7">
        <v>3058</v>
      </c>
      <c r="D42" s="8">
        <v>830053.37668196997</v>
      </c>
      <c r="E42" s="4">
        <v>0.19328999999999999</v>
      </c>
      <c r="F42" s="4">
        <v>0.17274999999999999</v>
      </c>
      <c r="G42" s="4">
        <v>0.21382999999999999</v>
      </c>
    </row>
    <row r="43" spans="1:7" ht="14.1" customHeight="1" x14ac:dyDescent="0.2">
      <c r="A43" s="49"/>
      <c r="B43" s="6" t="s">
        <v>5</v>
      </c>
      <c r="C43" s="7">
        <v>1286</v>
      </c>
      <c r="D43" s="8">
        <v>202920</v>
      </c>
      <c r="E43" s="4">
        <v>0.17480999999999999</v>
      </c>
      <c r="F43" s="4">
        <v>0.14523</v>
      </c>
      <c r="G43" s="4">
        <v>0.20438000000000001</v>
      </c>
    </row>
    <row r="44" spans="1:7" ht="14.1" customHeight="1" x14ac:dyDescent="0.2">
      <c r="A44" s="50"/>
      <c r="B44" s="6" t="s">
        <v>96</v>
      </c>
      <c r="C44" s="7">
        <v>4873</v>
      </c>
      <c r="D44" s="8">
        <v>1088866</v>
      </c>
      <c r="E44" s="4">
        <v>0.15776000000000001</v>
      </c>
      <c r="F44" s="4">
        <v>0.14324999999999999</v>
      </c>
      <c r="G44" s="4">
        <v>0.17226</v>
      </c>
    </row>
    <row r="46" spans="1:7" ht="14.1" customHeight="1" x14ac:dyDescent="0.2">
      <c r="A46" s="46" t="s">
        <v>55</v>
      </c>
      <c r="B46" s="45"/>
      <c r="C46" s="45"/>
      <c r="D46" s="45"/>
      <c r="E46" s="45"/>
      <c r="F46" s="45"/>
      <c r="G46" s="45"/>
    </row>
    <row r="47" spans="1:7" ht="14.1" customHeight="1" x14ac:dyDescent="0.2">
      <c r="A47" s="46" t="s">
        <v>106</v>
      </c>
      <c r="B47" s="45"/>
      <c r="C47" s="45"/>
      <c r="D47" s="45"/>
      <c r="E47" s="45"/>
      <c r="F47" s="45"/>
      <c r="G47" s="45"/>
    </row>
    <row r="48" spans="1:7" ht="14.1" customHeight="1" x14ac:dyDescent="0.2">
      <c r="A48" s="46" t="s">
        <v>107</v>
      </c>
      <c r="B48" s="45"/>
      <c r="C48" s="45"/>
      <c r="D48" s="45"/>
      <c r="E48" s="45"/>
      <c r="F48" s="45"/>
      <c r="G48" s="45"/>
    </row>
    <row r="49" spans="1:7" ht="14.1" customHeight="1" x14ac:dyDescent="0.2">
      <c r="A49" s="46" t="s">
        <v>559</v>
      </c>
      <c r="B49" s="45"/>
      <c r="C49" s="45"/>
      <c r="D49" s="45"/>
      <c r="E49" s="45"/>
      <c r="F49" s="45"/>
      <c r="G49" s="45"/>
    </row>
    <row r="50" spans="1:7" ht="14.1" customHeight="1" x14ac:dyDescent="0.2">
      <c r="A50" s="46" t="s">
        <v>108</v>
      </c>
      <c r="B50" s="45"/>
      <c r="C50" s="45"/>
      <c r="D50" s="45"/>
      <c r="E50" s="45"/>
      <c r="F50" s="45"/>
      <c r="G50" s="45"/>
    </row>
    <row r="51" spans="1:7" s="17" customFormat="1" ht="14.25" x14ac:dyDescent="0.2">
      <c r="A51" s="32" t="str">
        <f>HYPERLINK("#'Index'!A1","Back to Index")</f>
        <v>Back to Index</v>
      </c>
      <c r="B51" s="27"/>
    </row>
  </sheetData>
  <mergeCells count="17">
    <mergeCell ref="A13:A16"/>
    <mergeCell ref="A9:A12"/>
    <mergeCell ref="A5:A8"/>
    <mergeCell ref="A49:G49"/>
    <mergeCell ref="A50:G50"/>
    <mergeCell ref="A1:G1"/>
    <mergeCell ref="A2:G2"/>
    <mergeCell ref="A46:G46"/>
    <mergeCell ref="A47:G47"/>
    <mergeCell ref="A48:G48"/>
    <mergeCell ref="A41:A44"/>
    <mergeCell ref="A37:A40"/>
    <mergeCell ref="A33:A36"/>
    <mergeCell ref="A29:A32"/>
    <mergeCell ref="A25:A28"/>
    <mergeCell ref="A21:A24"/>
    <mergeCell ref="A17:A20"/>
  </mergeCells>
  <pageMargins left="0.05" right="0.05" top="0.5" bottom="0.5" header="0" footer="0"/>
  <pageSetup orientation="portrait" horizontalDpi="300" verticalDpi="30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314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304</v>
      </c>
      <c r="B5" s="14" t="s">
        <v>168</v>
      </c>
      <c r="C5" s="7">
        <v>231</v>
      </c>
      <c r="D5" s="8">
        <v>47285</v>
      </c>
      <c r="E5" s="4">
        <v>9.1130000000000003E-2</v>
      </c>
      <c r="F5" s="4">
        <v>3.9260000000000003E-2</v>
      </c>
      <c r="G5" s="4">
        <v>0.14299999999999999</v>
      </c>
    </row>
    <row r="6" spans="1:7" ht="14.1" customHeight="1" x14ac:dyDescent="0.2">
      <c r="A6" s="49"/>
      <c r="B6" s="14" t="s">
        <v>169</v>
      </c>
      <c r="C6" s="7">
        <v>4642</v>
      </c>
      <c r="D6" s="8">
        <v>288218</v>
      </c>
      <c r="E6" s="4">
        <v>4.5150000000000003E-2</v>
      </c>
      <c r="F6" s="4">
        <v>3.6260000000000001E-2</v>
      </c>
      <c r="G6" s="4">
        <v>5.4039917353399997E-2</v>
      </c>
    </row>
    <row r="7" spans="1:7" ht="14.1" customHeight="1" x14ac:dyDescent="0.2">
      <c r="A7" s="50"/>
      <c r="B7" s="14" t="s">
        <v>96</v>
      </c>
      <c r="C7" s="7">
        <v>4873</v>
      </c>
      <c r="D7" s="8">
        <v>335503</v>
      </c>
      <c r="E7" s="4">
        <v>4.861E-2</v>
      </c>
      <c r="F7" s="4">
        <v>3.9489999999999997E-2</v>
      </c>
      <c r="G7" s="4">
        <v>5.772E-2</v>
      </c>
    </row>
    <row r="8" spans="1:7" ht="14.1" customHeight="1" x14ac:dyDescent="0.2">
      <c r="A8" s="48" t="s">
        <v>305</v>
      </c>
      <c r="B8" s="14" t="s">
        <v>168</v>
      </c>
      <c r="C8" s="7">
        <v>231</v>
      </c>
      <c r="D8" s="8">
        <v>149209</v>
      </c>
      <c r="E8" s="4">
        <v>0.28755999999999998</v>
      </c>
      <c r="F8" s="4">
        <v>0.20711132065900001</v>
      </c>
      <c r="G8" s="4">
        <v>0.36801</v>
      </c>
    </row>
    <row r="9" spans="1:7" ht="14.1" customHeight="1" x14ac:dyDescent="0.2">
      <c r="A9" s="49"/>
      <c r="B9" s="14" t="s">
        <v>169</v>
      </c>
      <c r="C9" s="7">
        <v>4642</v>
      </c>
      <c r="D9" s="8">
        <v>777627</v>
      </c>
      <c r="E9" s="4">
        <v>0.12182</v>
      </c>
      <c r="F9" s="4">
        <v>0.10684</v>
      </c>
      <c r="G9" s="4">
        <v>0.1368</v>
      </c>
    </row>
    <row r="10" spans="1:7" ht="14.1" customHeight="1" x14ac:dyDescent="0.2">
      <c r="A10" s="50"/>
      <c r="B10" s="14" t="s">
        <v>96</v>
      </c>
      <c r="C10" s="7">
        <v>4873</v>
      </c>
      <c r="D10" s="8">
        <v>926836</v>
      </c>
      <c r="E10" s="4">
        <v>0.13428000000000001</v>
      </c>
      <c r="F10" s="4">
        <v>0.11909</v>
      </c>
      <c r="G10" s="4">
        <v>0.14948</v>
      </c>
    </row>
    <row r="11" spans="1:7" ht="14.1" customHeight="1" x14ac:dyDescent="0.2">
      <c r="A11" s="48" t="s">
        <v>306</v>
      </c>
      <c r="B11" s="14" t="s">
        <v>168</v>
      </c>
      <c r="C11" s="7">
        <v>231</v>
      </c>
      <c r="D11" s="8">
        <v>72140</v>
      </c>
      <c r="E11" s="4">
        <v>0.13902999999999999</v>
      </c>
      <c r="F11" s="4">
        <v>8.0119999999999997E-2</v>
      </c>
      <c r="G11" s="4">
        <v>0.19792999999999999</v>
      </c>
    </row>
    <row r="12" spans="1:7" ht="14.1" customHeight="1" x14ac:dyDescent="0.2">
      <c r="A12" s="49"/>
      <c r="B12" s="14" t="s">
        <v>169</v>
      </c>
      <c r="C12" s="7">
        <v>4642</v>
      </c>
      <c r="D12" s="8">
        <v>635232</v>
      </c>
      <c r="E12" s="4">
        <v>9.9519999999999997E-2</v>
      </c>
      <c r="F12" s="4">
        <v>8.6690000000000003E-2</v>
      </c>
      <c r="G12" s="4">
        <v>0.11234</v>
      </c>
    </row>
    <row r="13" spans="1:7" ht="14.1" customHeight="1" x14ac:dyDescent="0.2">
      <c r="A13" s="50"/>
      <c r="B13" s="14" t="s">
        <v>96</v>
      </c>
      <c r="C13" s="7">
        <v>4873</v>
      </c>
      <c r="D13" s="8">
        <v>707372</v>
      </c>
      <c r="E13" s="4">
        <v>0.10249</v>
      </c>
      <c r="F13" s="4">
        <v>8.9819999999999997E-2</v>
      </c>
      <c r="G13" s="4">
        <v>0.11515</v>
      </c>
    </row>
    <row r="14" spans="1:7" ht="14.1" customHeight="1" x14ac:dyDescent="0.2">
      <c r="A14" s="48" t="s">
        <v>307</v>
      </c>
      <c r="B14" s="14" t="s">
        <v>168</v>
      </c>
      <c r="C14" s="7">
        <v>231</v>
      </c>
      <c r="D14" s="8">
        <v>153428</v>
      </c>
      <c r="E14" s="4">
        <v>0.2956899234116</v>
      </c>
      <c r="F14" s="4">
        <v>0.21374000000000001</v>
      </c>
      <c r="G14" s="4">
        <v>0.37763999999999998</v>
      </c>
    </row>
    <row r="15" spans="1:7" ht="14.1" customHeight="1" x14ac:dyDescent="0.2">
      <c r="A15" s="49"/>
      <c r="B15" s="14" t="s">
        <v>169</v>
      </c>
      <c r="C15" s="7">
        <v>4642</v>
      </c>
      <c r="D15" s="8">
        <v>162251</v>
      </c>
      <c r="E15" s="4">
        <v>2.5420000000000002E-2</v>
      </c>
      <c r="F15" s="4">
        <v>1.7510000000000001E-2</v>
      </c>
      <c r="G15" s="4">
        <v>3.3329999999999999E-2</v>
      </c>
    </row>
    <row r="16" spans="1:7" ht="14.1" customHeight="1" x14ac:dyDescent="0.2">
      <c r="A16" s="50"/>
      <c r="B16" s="14" t="s">
        <v>96</v>
      </c>
      <c r="C16" s="7">
        <v>4873</v>
      </c>
      <c r="D16" s="8">
        <v>315680</v>
      </c>
      <c r="E16" s="4">
        <v>4.5740000000000003E-2</v>
      </c>
      <c r="F16" s="4">
        <v>3.567E-2</v>
      </c>
      <c r="G16" s="4">
        <v>5.5800000000000002E-2</v>
      </c>
    </row>
    <row r="17" spans="1:7" ht="14.1" customHeight="1" x14ac:dyDescent="0.2">
      <c r="A17" s="48" t="s">
        <v>308</v>
      </c>
      <c r="B17" s="14" t="s">
        <v>168</v>
      </c>
      <c r="C17" s="7">
        <v>231</v>
      </c>
      <c r="D17" s="8">
        <v>187481</v>
      </c>
      <c r="E17" s="4">
        <v>0.36131999999999997</v>
      </c>
      <c r="F17" s="4">
        <v>0.27482000000000001</v>
      </c>
      <c r="G17" s="4">
        <v>0.44780999999999999</v>
      </c>
    </row>
    <row r="18" spans="1:7" ht="14.1" customHeight="1" x14ac:dyDescent="0.2">
      <c r="A18" s="49"/>
      <c r="B18" s="14" t="s">
        <v>169</v>
      </c>
      <c r="C18" s="7">
        <v>4642</v>
      </c>
      <c r="D18" s="8">
        <v>1560007.7651911001</v>
      </c>
      <c r="E18" s="4">
        <v>0.24439</v>
      </c>
      <c r="F18" s="4">
        <v>0.22559000000000001</v>
      </c>
      <c r="G18" s="4">
        <v>0.26318999999999998</v>
      </c>
    </row>
    <row r="19" spans="1:7" ht="14.1" customHeight="1" x14ac:dyDescent="0.2">
      <c r="A19" s="50"/>
      <c r="B19" s="14" t="s">
        <v>96</v>
      </c>
      <c r="C19" s="7">
        <v>4873</v>
      </c>
      <c r="D19" s="8">
        <v>1747489</v>
      </c>
      <c r="E19" s="4">
        <v>0.25318000000000002</v>
      </c>
      <c r="F19" s="4">
        <v>0.23458999999999999</v>
      </c>
      <c r="G19" s="4">
        <v>0.27177000000000001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s="17" customFormat="1" ht="14.25" x14ac:dyDescent="0.2">
      <c r="A25" s="32" t="str">
        <f>HYPERLINK("#'Index'!A1","Back to Index")</f>
        <v>Back to Index</v>
      </c>
      <c r="B25" s="27"/>
    </row>
    <row r="69" spans="1:1" ht="12" customHeight="1" x14ac:dyDescent="0.2">
      <c r="A69" t="s">
        <v>559</v>
      </c>
    </row>
  </sheetData>
  <mergeCells count="11">
    <mergeCell ref="A24:G24"/>
    <mergeCell ref="A1:G1"/>
    <mergeCell ref="A2:G2"/>
    <mergeCell ref="A21:G21"/>
    <mergeCell ref="A22:G22"/>
    <mergeCell ref="A23:G23"/>
    <mergeCell ref="A5:A7"/>
    <mergeCell ref="A8:A10"/>
    <mergeCell ref="A11:A13"/>
    <mergeCell ref="A14:A16"/>
    <mergeCell ref="A17:A19"/>
  </mergeCells>
  <pageMargins left="0.05" right="0.05" top="0.5" bottom="0.5" header="0" footer="0"/>
  <pageSetup orientation="portrait" horizontalDpi="300" verticalDpi="30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315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304</v>
      </c>
      <c r="B5" s="15" t="s">
        <v>171</v>
      </c>
      <c r="C5" s="7">
        <v>81</v>
      </c>
      <c r="D5" s="8">
        <v>27485</v>
      </c>
      <c r="E5" s="4">
        <v>0.13727</v>
      </c>
      <c r="F5" s="4">
        <v>3.4139999999999997E-2</v>
      </c>
      <c r="G5" s="4">
        <v>0.2404</v>
      </c>
    </row>
    <row r="6" spans="1:7" ht="14.1" customHeight="1" x14ac:dyDescent="0.2">
      <c r="A6" s="49"/>
      <c r="B6" s="15" t="s">
        <v>172</v>
      </c>
      <c r="C6" s="7">
        <v>4792</v>
      </c>
      <c r="D6" s="8">
        <v>308018</v>
      </c>
      <c r="E6" s="4">
        <v>4.59596922927E-2</v>
      </c>
      <c r="F6" s="4">
        <v>3.7130000000000003E-2</v>
      </c>
      <c r="G6" s="4">
        <v>5.4780000000000002E-2</v>
      </c>
    </row>
    <row r="7" spans="1:7" ht="14.1" customHeight="1" x14ac:dyDescent="0.2">
      <c r="A7" s="50"/>
      <c r="B7" s="15" t="s">
        <v>96</v>
      </c>
      <c r="C7" s="7">
        <v>4873</v>
      </c>
      <c r="D7" s="8">
        <v>335503</v>
      </c>
      <c r="E7" s="4">
        <v>4.861E-2</v>
      </c>
      <c r="F7" s="4">
        <v>3.9489999999999997E-2</v>
      </c>
      <c r="G7" s="4">
        <v>5.772E-2</v>
      </c>
    </row>
    <row r="8" spans="1:7" ht="14.1" customHeight="1" x14ac:dyDescent="0.2">
      <c r="A8" s="48" t="s">
        <v>305</v>
      </c>
      <c r="B8" s="15" t="s">
        <v>171</v>
      </c>
      <c r="C8" s="7">
        <v>81</v>
      </c>
      <c r="D8" s="8">
        <v>68742</v>
      </c>
      <c r="E8" s="4">
        <v>0.34332000000000001</v>
      </c>
      <c r="F8" s="4">
        <v>0.2057441223525</v>
      </c>
      <c r="G8" s="4">
        <v>0.48088999999999998</v>
      </c>
    </row>
    <row r="9" spans="1:7" ht="14.1" customHeight="1" x14ac:dyDescent="0.2">
      <c r="A9" s="49"/>
      <c r="B9" s="15" t="s">
        <v>172</v>
      </c>
      <c r="C9" s="7">
        <v>4792</v>
      </c>
      <c r="D9" s="8">
        <v>858094.73484423</v>
      </c>
      <c r="E9" s="4">
        <v>0.12803999999999999</v>
      </c>
      <c r="F9" s="4">
        <v>0.11303342597469999</v>
      </c>
      <c r="G9" s="4">
        <v>0.14304</v>
      </c>
    </row>
    <row r="10" spans="1:7" ht="14.1" customHeight="1" x14ac:dyDescent="0.2">
      <c r="A10" s="50"/>
      <c r="B10" s="15" t="s">
        <v>96</v>
      </c>
      <c r="C10" s="7">
        <v>4873</v>
      </c>
      <c r="D10" s="8">
        <v>926836</v>
      </c>
      <c r="E10" s="4">
        <v>0.13428000000000001</v>
      </c>
      <c r="F10" s="4">
        <v>0.11909</v>
      </c>
      <c r="G10" s="4">
        <v>0.14948</v>
      </c>
    </row>
    <row r="11" spans="1:7" ht="14.1" customHeight="1" x14ac:dyDescent="0.2">
      <c r="A11" s="48" t="s">
        <v>306</v>
      </c>
      <c r="B11" s="15" t="s">
        <v>171</v>
      </c>
      <c r="C11" s="7">
        <v>81</v>
      </c>
      <c r="D11" s="8">
        <v>22428</v>
      </c>
      <c r="E11" s="4">
        <v>0.11201999999999999</v>
      </c>
      <c r="F11" s="4">
        <v>1.183E-2</v>
      </c>
      <c r="G11" s="4">
        <v>0.21219680528150001</v>
      </c>
    </row>
    <row r="12" spans="1:7" ht="14.1" customHeight="1" x14ac:dyDescent="0.2">
      <c r="A12" s="49"/>
      <c r="B12" s="15" t="s">
        <v>172</v>
      </c>
      <c r="C12" s="7">
        <v>4792</v>
      </c>
      <c r="D12" s="8">
        <v>684943.18981372996</v>
      </c>
      <c r="E12" s="4">
        <v>0.1022</v>
      </c>
      <c r="F12" s="4">
        <v>8.9510000000000006E-2</v>
      </c>
      <c r="G12" s="4">
        <v>0.11489000000000001</v>
      </c>
    </row>
    <row r="13" spans="1:7" ht="14.1" customHeight="1" x14ac:dyDescent="0.2">
      <c r="A13" s="50"/>
      <c r="B13" s="15" t="s">
        <v>96</v>
      </c>
      <c r="C13" s="7">
        <v>4873</v>
      </c>
      <c r="D13" s="8">
        <v>707372</v>
      </c>
      <c r="E13" s="4">
        <v>0.10249</v>
      </c>
      <c r="F13" s="4">
        <v>8.9819999999999997E-2</v>
      </c>
      <c r="G13" s="4">
        <v>0.11515</v>
      </c>
    </row>
    <row r="14" spans="1:7" ht="14.1" customHeight="1" x14ac:dyDescent="0.2">
      <c r="A14" s="48" t="s">
        <v>307</v>
      </c>
      <c r="B14" s="15" t="s">
        <v>171</v>
      </c>
      <c r="C14" s="7">
        <v>81</v>
      </c>
      <c r="D14" s="8">
        <v>78472</v>
      </c>
      <c r="E14" s="4">
        <v>0.39190999999999998</v>
      </c>
      <c r="F14" s="4">
        <v>0.24793999999999999</v>
      </c>
      <c r="G14" s="4">
        <v>0.53588000000000002</v>
      </c>
    </row>
    <row r="15" spans="1:7" ht="14.1" customHeight="1" x14ac:dyDescent="0.2">
      <c r="A15" s="49"/>
      <c r="B15" s="15" t="s">
        <v>172</v>
      </c>
      <c r="C15" s="7">
        <v>4792</v>
      </c>
      <c r="D15" s="8">
        <v>237208</v>
      </c>
      <c r="E15" s="4">
        <v>3.5389999999999998E-2</v>
      </c>
      <c r="F15" s="4">
        <v>2.6530000000000001E-2</v>
      </c>
      <c r="G15" s="4">
        <v>4.4259855755099997E-2</v>
      </c>
    </row>
    <row r="16" spans="1:7" ht="14.1" customHeight="1" x14ac:dyDescent="0.2">
      <c r="A16" s="50"/>
      <c r="B16" s="15" t="s">
        <v>96</v>
      </c>
      <c r="C16" s="7">
        <v>4873</v>
      </c>
      <c r="D16" s="8">
        <v>315680</v>
      </c>
      <c r="E16" s="4">
        <v>4.5740000000000003E-2</v>
      </c>
      <c r="F16" s="4">
        <v>3.567E-2</v>
      </c>
      <c r="G16" s="4">
        <v>5.5800000000000002E-2</v>
      </c>
    </row>
    <row r="17" spans="1:7" ht="14.1" customHeight="1" x14ac:dyDescent="0.2">
      <c r="A17" s="48" t="s">
        <v>308</v>
      </c>
      <c r="B17" s="15" t="s">
        <v>171</v>
      </c>
      <c r="C17" s="7">
        <v>81</v>
      </c>
      <c r="D17" s="8">
        <v>75689</v>
      </c>
      <c r="E17" s="4">
        <v>0.37801000000000001</v>
      </c>
      <c r="F17" s="4">
        <v>0.23610999999999999</v>
      </c>
      <c r="G17" s="4">
        <v>0.51992000000000005</v>
      </c>
    </row>
    <row r="18" spans="1:7" ht="14.1" customHeight="1" x14ac:dyDescent="0.2">
      <c r="A18" s="49"/>
      <c r="B18" s="15" t="s">
        <v>172</v>
      </c>
      <c r="C18" s="7">
        <v>4792</v>
      </c>
      <c r="D18" s="8">
        <v>1671800</v>
      </c>
      <c r="E18" s="4">
        <v>0.24945000000000001</v>
      </c>
      <c r="F18" s="4">
        <v>0.23082</v>
      </c>
      <c r="G18" s="4">
        <v>0.26807999999999998</v>
      </c>
    </row>
    <row r="19" spans="1:7" ht="14.1" customHeight="1" x14ac:dyDescent="0.2">
      <c r="A19" s="50"/>
      <c r="B19" s="15" t="s">
        <v>96</v>
      </c>
      <c r="C19" s="7">
        <v>4873</v>
      </c>
      <c r="D19" s="8">
        <v>1747489</v>
      </c>
      <c r="E19" s="4">
        <v>0.25318000000000002</v>
      </c>
      <c r="F19" s="4">
        <v>0.23458999999999999</v>
      </c>
      <c r="G19" s="4">
        <v>0.27177000000000001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s="17" customFormat="1" ht="14.25" x14ac:dyDescent="0.2">
      <c r="A25" s="32" t="str">
        <f>HYPERLINK("#'Index'!A1","Back to Index")</f>
        <v>Back to Index</v>
      </c>
      <c r="B25" s="27"/>
    </row>
    <row r="69" spans="1:1" ht="12" customHeight="1" x14ac:dyDescent="0.2">
      <c r="A69" t="s">
        <v>559</v>
      </c>
    </row>
  </sheetData>
  <mergeCells count="11">
    <mergeCell ref="A24:G24"/>
    <mergeCell ref="A1:G1"/>
    <mergeCell ref="A2:G2"/>
    <mergeCell ref="A21:G21"/>
    <mergeCell ref="A22:G22"/>
    <mergeCell ref="A23:G23"/>
    <mergeCell ref="A5:A7"/>
    <mergeCell ref="A8:A10"/>
    <mergeCell ref="A11:A13"/>
    <mergeCell ref="A14:A16"/>
    <mergeCell ref="A17:A19"/>
  </mergeCells>
  <pageMargins left="0.05" right="0.05" top="0.5" bottom="0.5" header="0" footer="0"/>
  <pageSetup orientation="portrait" horizontalDpi="300" verticalDpi="30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activeCell="A30" sqref="A30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316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304</v>
      </c>
      <c r="B5" s="13" t="s">
        <v>24</v>
      </c>
      <c r="C5" s="7">
        <v>1516</v>
      </c>
      <c r="D5" s="8">
        <v>84571</v>
      </c>
      <c r="E5" s="4">
        <v>4.1939999999999998E-2</v>
      </c>
      <c r="F5" s="4">
        <v>2.6210000000000001E-2</v>
      </c>
      <c r="G5" s="4">
        <v>5.7669999999999999E-2</v>
      </c>
    </row>
    <row r="6" spans="1:7" ht="14.1" customHeight="1" x14ac:dyDescent="0.2">
      <c r="A6" s="49"/>
      <c r="B6" s="13" t="s">
        <v>25</v>
      </c>
      <c r="C6" s="7">
        <v>1349</v>
      </c>
      <c r="D6" s="8">
        <v>102612</v>
      </c>
      <c r="E6" s="4">
        <v>6.787E-2</v>
      </c>
      <c r="F6" s="4">
        <v>4.7211099804100001E-2</v>
      </c>
      <c r="G6" s="4">
        <v>8.8537548007999997E-2</v>
      </c>
    </row>
    <row r="7" spans="1:7" ht="14.1" customHeight="1" x14ac:dyDescent="0.2">
      <c r="A7" s="49"/>
      <c r="B7" s="13" t="s">
        <v>26</v>
      </c>
      <c r="C7" s="7">
        <v>2008</v>
      </c>
      <c r="D7" s="8">
        <v>148320</v>
      </c>
      <c r="E7" s="4">
        <v>4.3959999999999999E-2</v>
      </c>
      <c r="F7" s="4">
        <v>3.0810000000000001E-2</v>
      </c>
      <c r="G7" s="4">
        <v>5.7119999999999997E-2</v>
      </c>
    </row>
    <row r="8" spans="1:7" ht="14.1" customHeight="1" x14ac:dyDescent="0.2">
      <c r="A8" s="50"/>
      <c r="B8" s="13" t="s">
        <v>96</v>
      </c>
      <c r="C8" s="7">
        <v>4873</v>
      </c>
      <c r="D8" s="8">
        <v>335503</v>
      </c>
      <c r="E8" s="4">
        <v>4.861E-2</v>
      </c>
      <c r="F8" s="4">
        <v>3.9489999999999997E-2</v>
      </c>
      <c r="G8" s="4">
        <v>5.772E-2</v>
      </c>
    </row>
    <row r="9" spans="1:7" ht="14.1" customHeight="1" x14ac:dyDescent="0.2">
      <c r="A9" s="48" t="s">
        <v>305</v>
      </c>
      <c r="B9" s="13" t="s">
        <v>24</v>
      </c>
      <c r="C9" s="7">
        <v>1516</v>
      </c>
      <c r="D9" s="8">
        <v>257887</v>
      </c>
      <c r="E9" s="4">
        <v>0.12789</v>
      </c>
      <c r="F9" s="4">
        <v>0.10131</v>
      </c>
      <c r="G9" s="4">
        <v>0.1544662596162</v>
      </c>
    </row>
    <row r="10" spans="1:7" ht="14.1" customHeight="1" x14ac:dyDescent="0.2">
      <c r="A10" s="49"/>
      <c r="B10" s="13" t="s">
        <v>25</v>
      </c>
      <c r="C10" s="7">
        <v>1349</v>
      </c>
      <c r="D10" s="8">
        <v>316794</v>
      </c>
      <c r="E10" s="4">
        <v>0.20954999999999999</v>
      </c>
      <c r="F10" s="4">
        <v>0.17396</v>
      </c>
      <c r="G10" s="4">
        <v>0.24514</v>
      </c>
    </row>
    <row r="11" spans="1:7" ht="14.1" customHeight="1" x14ac:dyDescent="0.2">
      <c r="A11" s="49"/>
      <c r="B11" s="13" t="s">
        <v>26</v>
      </c>
      <c r="C11" s="7">
        <v>2008</v>
      </c>
      <c r="D11" s="8">
        <v>352155</v>
      </c>
      <c r="E11" s="4">
        <v>0.10438</v>
      </c>
      <c r="F11" s="4">
        <v>8.3280000000000007E-2</v>
      </c>
      <c r="G11" s="4">
        <v>0.12548000000000001</v>
      </c>
    </row>
    <row r="12" spans="1:7" ht="14.1" customHeight="1" x14ac:dyDescent="0.2">
      <c r="A12" s="50"/>
      <c r="B12" s="13" t="s">
        <v>96</v>
      </c>
      <c r="C12" s="7">
        <v>4873</v>
      </c>
      <c r="D12" s="8">
        <v>926836</v>
      </c>
      <c r="E12" s="4">
        <v>0.13428000000000001</v>
      </c>
      <c r="F12" s="4">
        <v>0.11909</v>
      </c>
      <c r="G12" s="4">
        <v>0.14948</v>
      </c>
    </row>
    <row r="13" spans="1:7" ht="14.1" customHeight="1" x14ac:dyDescent="0.2">
      <c r="A13" s="48" t="s">
        <v>306</v>
      </c>
      <c r="B13" s="13" t="s">
        <v>24</v>
      </c>
      <c r="C13" s="7">
        <v>1516</v>
      </c>
      <c r="D13" s="8">
        <v>192982</v>
      </c>
      <c r="E13" s="4">
        <v>9.5699999999999993E-2</v>
      </c>
      <c r="F13" s="4">
        <v>7.3099999999999998E-2</v>
      </c>
      <c r="G13" s="4">
        <v>0.1183</v>
      </c>
    </row>
    <row r="14" spans="1:7" ht="14.1" customHeight="1" x14ac:dyDescent="0.2">
      <c r="A14" s="49"/>
      <c r="B14" s="13" t="s">
        <v>25</v>
      </c>
      <c r="C14" s="7">
        <v>1349</v>
      </c>
      <c r="D14" s="8">
        <v>197227</v>
      </c>
      <c r="E14" s="4">
        <v>0.13045999999999999</v>
      </c>
      <c r="F14" s="4">
        <v>0.104</v>
      </c>
      <c r="G14" s="4">
        <v>0.15692</v>
      </c>
    </row>
    <row r="15" spans="1:7" ht="14.1" customHeight="1" x14ac:dyDescent="0.2">
      <c r="A15" s="49"/>
      <c r="B15" s="13" t="s">
        <v>26</v>
      </c>
      <c r="C15" s="7">
        <v>2008</v>
      </c>
      <c r="D15" s="8">
        <v>317162</v>
      </c>
      <c r="E15" s="4">
        <v>9.4009999999999996E-2</v>
      </c>
      <c r="F15" s="4">
        <v>7.5359999999999996E-2</v>
      </c>
      <c r="G15" s="4">
        <v>0.11265</v>
      </c>
    </row>
    <row r="16" spans="1:7" ht="14.1" customHeight="1" x14ac:dyDescent="0.2">
      <c r="A16" s="50"/>
      <c r="B16" s="13" t="s">
        <v>96</v>
      </c>
      <c r="C16" s="7">
        <v>4873</v>
      </c>
      <c r="D16" s="8">
        <v>707372</v>
      </c>
      <c r="E16" s="4">
        <v>0.10249</v>
      </c>
      <c r="F16" s="4">
        <v>8.9819999999999997E-2</v>
      </c>
      <c r="G16" s="4">
        <v>0.11515</v>
      </c>
    </row>
    <row r="17" spans="1:7" ht="14.1" customHeight="1" x14ac:dyDescent="0.2">
      <c r="A17" s="48" t="s">
        <v>307</v>
      </c>
      <c r="B17" s="13" t="s">
        <v>24</v>
      </c>
      <c r="C17" s="7">
        <v>1516</v>
      </c>
      <c r="D17" s="8">
        <v>73238</v>
      </c>
      <c r="E17" s="4">
        <v>3.6319999999999998E-2</v>
      </c>
      <c r="F17" s="4">
        <v>2.0910000000000002E-2</v>
      </c>
      <c r="G17" s="4">
        <v>5.1729999999999998E-2</v>
      </c>
    </row>
    <row r="18" spans="1:7" ht="14.1" customHeight="1" x14ac:dyDescent="0.2">
      <c r="A18" s="49"/>
      <c r="B18" s="13" t="s">
        <v>25</v>
      </c>
      <c r="C18" s="7">
        <v>1349</v>
      </c>
      <c r="D18" s="8">
        <v>102700</v>
      </c>
      <c r="E18" s="4">
        <v>6.7930000000000004E-2</v>
      </c>
      <c r="F18" s="4">
        <v>4.2569999999999997E-2</v>
      </c>
      <c r="G18" s="4">
        <v>9.3299999999999994E-2</v>
      </c>
    </row>
    <row r="19" spans="1:7" ht="14.1" customHeight="1" x14ac:dyDescent="0.2">
      <c r="A19" s="49"/>
      <c r="B19" s="13" t="s">
        <v>26</v>
      </c>
      <c r="C19" s="7">
        <v>2008</v>
      </c>
      <c r="D19" s="8">
        <v>139742</v>
      </c>
      <c r="E19" s="4">
        <v>4.1419999999999998E-2</v>
      </c>
      <c r="F19" s="4">
        <v>2.7009999999999999E-2</v>
      </c>
      <c r="G19" s="4">
        <v>5.5829999999999998E-2</v>
      </c>
    </row>
    <row r="20" spans="1:7" ht="14.1" customHeight="1" x14ac:dyDescent="0.2">
      <c r="A20" s="50"/>
      <c r="B20" s="13" t="s">
        <v>96</v>
      </c>
      <c r="C20" s="7">
        <v>4873</v>
      </c>
      <c r="D20" s="8">
        <v>315680</v>
      </c>
      <c r="E20" s="4">
        <v>4.5740000000000003E-2</v>
      </c>
      <c r="F20" s="4">
        <v>3.567E-2</v>
      </c>
      <c r="G20" s="4">
        <v>5.5800000000000002E-2</v>
      </c>
    </row>
    <row r="21" spans="1:7" ht="14.1" customHeight="1" x14ac:dyDescent="0.2">
      <c r="A21" s="48" t="s">
        <v>308</v>
      </c>
      <c r="B21" s="13" t="s">
        <v>24</v>
      </c>
      <c r="C21" s="7">
        <v>1516</v>
      </c>
      <c r="D21" s="8">
        <v>495968</v>
      </c>
      <c r="E21" s="4">
        <v>0.24596000000000001</v>
      </c>
      <c r="F21" s="4">
        <v>0.21323</v>
      </c>
      <c r="G21" s="4">
        <v>0.27868999999999999</v>
      </c>
    </row>
    <row r="22" spans="1:7" ht="14.1" customHeight="1" x14ac:dyDescent="0.2">
      <c r="A22" s="49"/>
      <c r="B22" s="13" t="s">
        <v>25</v>
      </c>
      <c r="C22" s="7">
        <v>1349</v>
      </c>
      <c r="D22" s="8">
        <v>496477.13592109003</v>
      </c>
      <c r="E22" s="4">
        <v>0.32840000000000003</v>
      </c>
      <c r="F22" s="4">
        <v>0.28939999999999999</v>
      </c>
      <c r="G22" s="4">
        <v>0.36741000000000001</v>
      </c>
    </row>
    <row r="23" spans="1:7" ht="14.1" customHeight="1" x14ac:dyDescent="0.2">
      <c r="A23" s="49"/>
      <c r="B23" s="13" t="s">
        <v>26</v>
      </c>
      <c r="C23" s="7">
        <v>2008</v>
      </c>
      <c r="D23" s="8">
        <v>755044</v>
      </c>
      <c r="E23" s="4">
        <v>0.22378999999999999</v>
      </c>
      <c r="F23" s="4">
        <v>0.19645451504850001</v>
      </c>
      <c r="G23" s="4">
        <v>0.2511285202902</v>
      </c>
    </row>
    <row r="24" spans="1:7" ht="14.1" customHeight="1" x14ac:dyDescent="0.2">
      <c r="A24" s="50"/>
      <c r="B24" s="13" t="s">
        <v>96</v>
      </c>
      <c r="C24" s="7">
        <v>4873</v>
      </c>
      <c r="D24" s="8">
        <v>1747489</v>
      </c>
      <c r="E24" s="4">
        <v>0.25318000000000002</v>
      </c>
      <c r="F24" s="4">
        <v>0.23458999999999999</v>
      </c>
      <c r="G24" s="4">
        <v>0.27177000000000001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s="17" customFormat="1" ht="14.25" x14ac:dyDescent="0.2">
      <c r="A30" s="32" t="str">
        <f>HYPERLINK("#'Index'!A1","Back to Index")</f>
        <v>Back to Index</v>
      </c>
      <c r="B30" s="27"/>
    </row>
    <row r="69" spans="1:1" ht="12" customHeight="1" x14ac:dyDescent="0.2">
      <c r="A69" t="s">
        <v>559</v>
      </c>
    </row>
  </sheetData>
  <mergeCells count="11">
    <mergeCell ref="A29:G29"/>
    <mergeCell ref="A1:G1"/>
    <mergeCell ref="A2:G2"/>
    <mergeCell ref="A26:G26"/>
    <mergeCell ref="A27:G27"/>
    <mergeCell ref="A28:G28"/>
    <mergeCell ref="A5:A8"/>
    <mergeCell ref="A9:A12"/>
    <mergeCell ref="A13:A16"/>
    <mergeCell ref="A17:A20"/>
    <mergeCell ref="A21:A24"/>
  </mergeCells>
  <pageMargins left="0.05" right="0.05" top="0.5" bottom="0.5" header="0" footer="0"/>
  <pageSetup orientation="portrait" horizontalDpi="300" verticalDpi="30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5" x14ac:dyDescent="0.25">
      <c r="A1" s="44" t="s">
        <v>317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1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318</v>
      </c>
      <c r="B5" s="6" t="s">
        <v>3</v>
      </c>
      <c r="C5" s="7">
        <v>529</v>
      </c>
      <c r="D5" s="8">
        <v>1028902</v>
      </c>
      <c r="E5" s="4">
        <v>0.71108000000000005</v>
      </c>
      <c r="F5" s="4">
        <v>0.65954000000000002</v>
      </c>
      <c r="G5" s="4">
        <v>0.76261999999999996</v>
      </c>
    </row>
    <row r="6" spans="1:9" ht="14.1" customHeight="1" x14ac:dyDescent="0.2">
      <c r="A6" s="49"/>
      <c r="B6" s="6" t="s">
        <v>4</v>
      </c>
      <c r="C6" s="7">
        <v>3058</v>
      </c>
      <c r="D6" s="8">
        <v>3150513</v>
      </c>
      <c r="E6" s="4">
        <v>0.73363999999999996</v>
      </c>
      <c r="F6" s="4">
        <v>0.70943000000000001</v>
      </c>
      <c r="G6" s="4">
        <v>0.75785000000000002</v>
      </c>
    </row>
    <row r="7" spans="1:9" ht="14.1" customHeight="1" x14ac:dyDescent="0.2">
      <c r="A7" s="49"/>
      <c r="B7" s="6" t="s">
        <v>5</v>
      </c>
      <c r="C7" s="7">
        <v>1286</v>
      </c>
      <c r="D7" s="8">
        <v>765034</v>
      </c>
      <c r="E7" s="4">
        <v>0.65905000000000002</v>
      </c>
      <c r="F7" s="4">
        <v>0.61702999999999997</v>
      </c>
      <c r="G7" s="4">
        <v>0.70106999999999997</v>
      </c>
    </row>
    <row r="8" spans="1:9" ht="14.1" customHeight="1" x14ac:dyDescent="0.2">
      <c r="A8" s="50"/>
      <c r="B8" s="6" t="s">
        <v>96</v>
      </c>
      <c r="C8" s="7">
        <v>4873</v>
      </c>
      <c r="D8" s="8">
        <v>4944450</v>
      </c>
      <c r="E8" s="4">
        <v>0.71636</v>
      </c>
      <c r="F8" s="4">
        <v>0.69649000000000005</v>
      </c>
      <c r="G8" s="4">
        <v>0.73623000000000005</v>
      </c>
    </row>
    <row r="9" spans="1:9" ht="14.1" customHeight="1" x14ac:dyDescent="0.2">
      <c r="A9" s="48" t="s">
        <v>319</v>
      </c>
      <c r="B9" s="6" t="s">
        <v>3</v>
      </c>
      <c r="C9" s="7">
        <v>529</v>
      </c>
      <c r="D9" s="8">
        <v>234695.94945911001</v>
      </c>
      <c r="E9" s="4">
        <v>0.16220000000000001</v>
      </c>
      <c r="F9" s="4">
        <v>0.12021</v>
      </c>
      <c r="G9" s="4">
        <v>0.20419000000000001</v>
      </c>
    </row>
    <row r="10" spans="1:9" ht="14.1" customHeight="1" x14ac:dyDescent="0.2">
      <c r="A10" s="49"/>
      <c r="B10" s="6" t="s">
        <v>4</v>
      </c>
      <c r="C10" s="7">
        <v>3058</v>
      </c>
      <c r="D10" s="8">
        <v>588006</v>
      </c>
      <c r="E10" s="4">
        <v>0.13691999999999999</v>
      </c>
      <c r="F10" s="4">
        <v>0.11869</v>
      </c>
      <c r="G10" s="4">
        <v>0.15515999999999999</v>
      </c>
    </row>
    <row r="11" spans="1:9" ht="14.1" customHeight="1" x14ac:dyDescent="0.2">
      <c r="A11" s="49"/>
      <c r="B11" s="6" t="s">
        <v>5</v>
      </c>
      <c r="C11" s="7">
        <v>1286</v>
      </c>
      <c r="D11" s="8">
        <v>198907</v>
      </c>
      <c r="E11" s="4">
        <v>0.17135</v>
      </c>
      <c r="F11" s="4">
        <v>0.13772999999999999</v>
      </c>
      <c r="G11" s="4">
        <v>0.20497000000000001</v>
      </c>
    </row>
    <row r="12" spans="1:9" ht="14.1" customHeight="1" x14ac:dyDescent="0.2">
      <c r="A12" s="50"/>
      <c r="B12" s="6" t="s">
        <v>96</v>
      </c>
      <c r="C12" s="7">
        <v>4873</v>
      </c>
      <c r="D12" s="8">
        <v>1021608.8731714</v>
      </c>
      <c r="E12" s="4">
        <v>0.14801</v>
      </c>
      <c r="F12" s="4">
        <v>0.13255</v>
      </c>
      <c r="G12" s="4">
        <v>0.16347</v>
      </c>
    </row>
    <row r="13" spans="1:9" ht="14.1" customHeight="1" x14ac:dyDescent="0.2">
      <c r="A13" s="48" t="s">
        <v>320</v>
      </c>
      <c r="B13" s="6" t="s">
        <v>3</v>
      </c>
      <c r="C13" s="7">
        <v>529</v>
      </c>
      <c r="D13" s="8">
        <v>154460</v>
      </c>
      <c r="E13" s="4">
        <v>0.10675</v>
      </c>
      <c r="F13" s="4">
        <v>6.8940000000000001E-2</v>
      </c>
      <c r="G13" s="4">
        <v>0.14455999999999999</v>
      </c>
    </row>
    <row r="14" spans="1:9" ht="14.1" customHeight="1" x14ac:dyDescent="0.2">
      <c r="A14" s="49"/>
      <c r="B14" s="6" t="s">
        <v>4</v>
      </c>
      <c r="C14" s="7">
        <v>3058</v>
      </c>
      <c r="D14" s="8">
        <v>398790</v>
      </c>
      <c r="E14" s="4">
        <v>9.2859999999999998E-2</v>
      </c>
      <c r="F14" s="4">
        <v>7.6659704005099999E-2</v>
      </c>
      <c r="G14" s="4">
        <v>0.10907</v>
      </c>
    </row>
    <row r="15" spans="1:9" ht="14.1" customHeight="1" x14ac:dyDescent="0.2">
      <c r="A15" s="49"/>
      <c r="B15" s="6" t="s">
        <v>5</v>
      </c>
      <c r="C15" s="7">
        <v>1286</v>
      </c>
      <c r="D15" s="8">
        <v>168625</v>
      </c>
      <c r="E15" s="4">
        <v>0.14526</v>
      </c>
      <c r="F15" s="4">
        <v>0.11355</v>
      </c>
      <c r="G15" s="4">
        <v>0.17698</v>
      </c>
    </row>
    <row r="16" spans="1:9" ht="14.1" customHeight="1" x14ac:dyDescent="0.2">
      <c r="A16" s="50"/>
      <c r="B16" s="6" t="s">
        <v>96</v>
      </c>
      <c r="C16" s="7">
        <v>4873</v>
      </c>
      <c r="D16" s="8">
        <v>721875</v>
      </c>
      <c r="E16" s="4">
        <v>0.10459</v>
      </c>
      <c r="F16" s="4">
        <v>9.0679999999999997E-2</v>
      </c>
      <c r="G16" s="4">
        <v>0.11849999999999999</v>
      </c>
    </row>
    <row r="17" spans="1:7" ht="14.1" customHeight="1" x14ac:dyDescent="0.2">
      <c r="A17" s="48" t="s">
        <v>321</v>
      </c>
      <c r="B17" s="6" t="s">
        <v>3</v>
      </c>
      <c r="C17" s="7">
        <v>529</v>
      </c>
      <c r="D17" s="8">
        <v>28899</v>
      </c>
      <c r="E17" s="4">
        <v>1.9970000000000002E-2</v>
      </c>
      <c r="F17" s="4">
        <v>7.8300000000000002E-3</v>
      </c>
      <c r="G17" s="4">
        <v>3.211E-2</v>
      </c>
    </row>
    <row r="18" spans="1:7" ht="14.1" customHeight="1" x14ac:dyDescent="0.2">
      <c r="A18" s="49"/>
      <c r="B18" s="6" t="s">
        <v>4</v>
      </c>
      <c r="C18" s="7">
        <v>3058</v>
      </c>
      <c r="D18" s="8">
        <v>157067</v>
      </c>
      <c r="E18" s="4">
        <v>3.6580000000000001E-2</v>
      </c>
      <c r="F18" s="4">
        <v>2.4830000000000001E-2</v>
      </c>
      <c r="G18" s="4">
        <v>4.8320000000000002E-2</v>
      </c>
    </row>
    <row r="19" spans="1:7" ht="14.1" customHeight="1" x14ac:dyDescent="0.2">
      <c r="A19" s="49"/>
      <c r="B19" s="6" t="s">
        <v>5</v>
      </c>
      <c r="C19" s="7">
        <v>1286</v>
      </c>
      <c r="D19" s="8">
        <v>28249</v>
      </c>
      <c r="E19" s="4">
        <v>2.4340000000000001E-2</v>
      </c>
      <c r="F19" s="4">
        <v>9.4400000000000005E-3</v>
      </c>
      <c r="G19" s="4">
        <v>3.9230000000000001E-2</v>
      </c>
    </row>
    <row r="20" spans="1:7" ht="14.1" customHeight="1" x14ac:dyDescent="0.2">
      <c r="A20" s="50"/>
      <c r="B20" s="6" t="s">
        <v>96</v>
      </c>
      <c r="C20" s="7">
        <v>4873</v>
      </c>
      <c r="D20" s="8">
        <v>214215</v>
      </c>
      <c r="E20" s="4">
        <v>3.1040000000000002E-2</v>
      </c>
      <c r="F20" s="4">
        <v>2.2880000000000001E-2</v>
      </c>
      <c r="G20" s="4">
        <v>3.9190000000000003E-2</v>
      </c>
    </row>
    <row r="22" spans="1:7" ht="14.1" customHeight="1" x14ac:dyDescent="0.2">
      <c r="A22" s="46" t="s">
        <v>55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106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107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559</v>
      </c>
      <c r="B25" s="45"/>
      <c r="C25" s="45"/>
      <c r="D25" s="45"/>
      <c r="E25" s="45"/>
      <c r="F25" s="45"/>
      <c r="G25" s="45"/>
    </row>
    <row r="26" spans="1:7" ht="14.1" customHeight="1" x14ac:dyDescent="0.2">
      <c r="A26" s="46" t="s">
        <v>108</v>
      </c>
      <c r="B26" s="45"/>
      <c r="C26" s="45"/>
      <c r="D26" s="45"/>
      <c r="E26" s="45"/>
      <c r="F26" s="45"/>
      <c r="G26" s="45"/>
    </row>
    <row r="27" spans="1:7" s="17" customFormat="1" ht="14.25" x14ac:dyDescent="0.2">
      <c r="A27" s="32" t="str">
        <f>HYPERLINK("#'Index'!A1","Back to Index")</f>
        <v>Back to Index</v>
      </c>
      <c r="B27" s="27"/>
    </row>
    <row r="69" spans="1:1" ht="12" customHeight="1" x14ac:dyDescent="0.2">
      <c r="A69" t="s">
        <v>559</v>
      </c>
    </row>
  </sheetData>
  <mergeCells count="11">
    <mergeCell ref="A25:G25"/>
    <mergeCell ref="A26:G26"/>
    <mergeCell ref="A1:I1"/>
    <mergeCell ref="A2:G2"/>
    <mergeCell ref="A22:G22"/>
    <mergeCell ref="A23:G23"/>
    <mergeCell ref="A24:G24"/>
    <mergeCell ref="A17:A20"/>
    <mergeCell ref="A13:A16"/>
    <mergeCell ref="A9:A12"/>
    <mergeCell ref="A5:A8"/>
  </mergeCells>
  <pageMargins left="0.05" right="0.05" top="0.5" bottom="0.5" header="0" footer="0"/>
  <pageSetup orientation="portrait" horizontalDpi="300" verticalDpi="30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5" x14ac:dyDescent="0.25">
      <c r="A1" s="44" t="s">
        <v>322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61" t="s">
        <v>318</v>
      </c>
      <c r="B5" s="9" t="s">
        <v>58</v>
      </c>
      <c r="C5" s="7">
        <v>2335</v>
      </c>
      <c r="D5" s="8">
        <v>2371790</v>
      </c>
      <c r="E5" s="4">
        <v>0.70906000000000002</v>
      </c>
      <c r="F5" s="4">
        <v>0.67993000000000003</v>
      </c>
      <c r="G5" s="4">
        <v>0.73819999999999997</v>
      </c>
    </row>
    <row r="6" spans="1:9" ht="14.1" customHeight="1" x14ac:dyDescent="0.2">
      <c r="A6" s="62"/>
      <c r="B6" s="9" t="s">
        <v>7</v>
      </c>
      <c r="C6" s="7">
        <v>2538</v>
      </c>
      <c r="D6" s="8">
        <v>2572660</v>
      </c>
      <c r="E6" s="4">
        <v>0.72323000000000004</v>
      </c>
      <c r="F6" s="4">
        <v>0.69612612721650002</v>
      </c>
      <c r="G6" s="4">
        <v>0.75033000000000005</v>
      </c>
    </row>
    <row r="7" spans="1:9" ht="14.1" customHeight="1" x14ac:dyDescent="0.2">
      <c r="A7" s="63"/>
      <c r="B7" s="9" t="s">
        <v>96</v>
      </c>
      <c r="C7" s="7">
        <v>4873</v>
      </c>
      <c r="D7" s="8">
        <v>4944450</v>
      </c>
      <c r="E7" s="4">
        <v>0.71636</v>
      </c>
      <c r="F7" s="4">
        <v>0.69649000000000005</v>
      </c>
      <c r="G7" s="4">
        <v>0.73623000000000005</v>
      </c>
    </row>
    <row r="8" spans="1:9" ht="14.1" customHeight="1" x14ac:dyDescent="0.2">
      <c r="A8" s="64" t="s">
        <v>319</v>
      </c>
      <c r="B8" s="9" t="s">
        <v>58</v>
      </c>
      <c r="C8" s="7">
        <v>2335</v>
      </c>
      <c r="D8" s="8">
        <v>528767</v>
      </c>
      <c r="E8" s="4">
        <v>0.15808</v>
      </c>
      <c r="F8" s="4">
        <v>0.13452</v>
      </c>
      <c r="G8" s="4">
        <v>0.18163000000000001</v>
      </c>
    </row>
    <row r="9" spans="1:9" ht="14.1" customHeight="1" x14ac:dyDescent="0.2">
      <c r="A9" s="62"/>
      <c r="B9" s="9" t="s">
        <v>7</v>
      </c>
      <c r="C9" s="7">
        <v>2538</v>
      </c>
      <c r="D9" s="8">
        <v>492842</v>
      </c>
      <c r="E9" s="4">
        <v>0.13855000000000001</v>
      </c>
      <c r="F9" s="4">
        <v>0.1183736255139</v>
      </c>
      <c r="G9" s="4">
        <v>0.15872</v>
      </c>
    </row>
    <row r="10" spans="1:9" ht="14.1" customHeight="1" x14ac:dyDescent="0.2">
      <c r="A10" s="63"/>
      <c r="B10" s="9" t="s">
        <v>96</v>
      </c>
      <c r="C10" s="7">
        <v>4873</v>
      </c>
      <c r="D10" s="8">
        <v>1021608.8731714</v>
      </c>
      <c r="E10" s="4">
        <v>0.14801</v>
      </c>
      <c r="F10" s="4">
        <v>0.13255</v>
      </c>
      <c r="G10" s="4">
        <v>0.16347</v>
      </c>
    </row>
    <row r="11" spans="1:9" ht="14.1" customHeight="1" x14ac:dyDescent="0.2">
      <c r="A11" s="64" t="s">
        <v>320</v>
      </c>
      <c r="B11" s="9" t="s">
        <v>58</v>
      </c>
      <c r="C11" s="7">
        <v>2335</v>
      </c>
      <c r="D11" s="8">
        <v>331740</v>
      </c>
      <c r="E11" s="4">
        <v>9.9180000000000004E-2</v>
      </c>
      <c r="F11" s="4">
        <v>7.9829999999999998E-2</v>
      </c>
      <c r="G11" s="4">
        <v>0.11852</v>
      </c>
    </row>
    <row r="12" spans="1:9" ht="14.1" customHeight="1" x14ac:dyDescent="0.2">
      <c r="A12" s="62"/>
      <c r="B12" s="9" t="s">
        <v>7</v>
      </c>
      <c r="C12" s="7">
        <v>2538</v>
      </c>
      <c r="D12" s="8">
        <v>390135</v>
      </c>
      <c r="E12" s="4">
        <v>0.10968</v>
      </c>
      <c r="F12" s="4">
        <v>8.9749999999999996E-2</v>
      </c>
      <c r="G12" s="4">
        <v>0.12959999999999999</v>
      </c>
    </row>
    <row r="13" spans="1:9" ht="14.1" customHeight="1" x14ac:dyDescent="0.2">
      <c r="A13" s="63"/>
      <c r="B13" s="9" t="s">
        <v>96</v>
      </c>
      <c r="C13" s="7">
        <v>4873</v>
      </c>
      <c r="D13" s="8">
        <v>721875</v>
      </c>
      <c r="E13" s="4">
        <v>0.10459</v>
      </c>
      <c r="F13" s="4">
        <v>9.0679999999999997E-2</v>
      </c>
      <c r="G13" s="4">
        <v>0.11849999999999999</v>
      </c>
    </row>
    <row r="14" spans="1:9" ht="14.1" customHeight="1" x14ac:dyDescent="0.2">
      <c r="A14" s="64" t="s">
        <v>321</v>
      </c>
      <c r="B14" s="9" t="s">
        <v>58</v>
      </c>
      <c r="C14" s="7">
        <v>2335</v>
      </c>
      <c r="D14" s="8">
        <v>112665</v>
      </c>
      <c r="E14" s="4">
        <v>3.3680000000000002E-2</v>
      </c>
      <c r="F14" s="4">
        <v>2.1149999999999999E-2</v>
      </c>
      <c r="G14" s="4">
        <v>4.6219999999999997E-2</v>
      </c>
    </row>
    <row r="15" spans="1:9" ht="14.1" customHeight="1" x14ac:dyDescent="0.2">
      <c r="A15" s="62"/>
      <c r="B15" s="9" t="s">
        <v>7</v>
      </c>
      <c r="C15" s="7">
        <v>2538</v>
      </c>
      <c r="D15" s="8">
        <v>101550</v>
      </c>
      <c r="E15" s="4">
        <v>2.8547905197100001E-2</v>
      </c>
      <c r="F15" s="4">
        <v>1.7999999999999999E-2</v>
      </c>
      <c r="G15" s="4">
        <v>3.9096302962500003E-2</v>
      </c>
    </row>
    <row r="16" spans="1:9" ht="14.1" customHeight="1" x14ac:dyDescent="0.2">
      <c r="A16" s="63"/>
      <c r="B16" s="9" t="s">
        <v>96</v>
      </c>
      <c r="C16" s="7">
        <v>4873</v>
      </c>
      <c r="D16" s="8">
        <v>214215</v>
      </c>
      <c r="E16" s="4">
        <v>3.1040000000000002E-2</v>
      </c>
      <c r="F16" s="4">
        <v>2.2880000000000001E-2</v>
      </c>
      <c r="G16" s="4">
        <v>3.9190000000000003E-2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s="17" customFormat="1" ht="14.25" x14ac:dyDescent="0.2">
      <c r="A22" s="32" t="str">
        <f>HYPERLINK("#'Index'!A1","Back to Index")</f>
        <v>Back to Index</v>
      </c>
      <c r="B22" s="27"/>
    </row>
    <row r="69" spans="1:1" ht="12" customHeight="1" x14ac:dyDescent="0.2">
      <c r="A69" t="s">
        <v>559</v>
      </c>
    </row>
  </sheetData>
  <mergeCells count="10">
    <mergeCell ref="A21:G21"/>
    <mergeCell ref="A1:I1"/>
    <mergeCell ref="A2:G2"/>
    <mergeCell ref="A18:G18"/>
    <mergeCell ref="A19:G19"/>
    <mergeCell ref="A20:G20"/>
    <mergeCell ref="A5:A7"/>
    <mergeCell ref="A8:A10"/>
    <mergeCell ref="A11:A13"/>
    <mergeCell ref="A14:A16"/>
  </mergeCells>
  <pageMargins left="0.05" right="0.05" top="0.5" bottom="0.5" header="0" footer="0"/>
  <pageSetup orientation="portrait" horizontalDpi="300" verticalDpi="30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5" x14ac:dyDescent="0.25">
      <c r="A1" s="44" t="s">
        <v>323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318</v>
      </c>
      <c r="B5" s="10" t="s">
        <v>9</v>
      </c>
      <c r="C5" s="7">
        <v>3928</v>
      </c>
      <c r="D5" s="8">
        <v>3475745</v>
      </c>
      <c r="E5" s="4">
        <v>0.71260999999999997</v>
      </c>
      <c r="F5" s="4">
        <v>0.69020999999999999</v>
      </c>
      <c r="G5" s="4">
        <v>0.73501000000000005</v>
      </c>
    </row>
    <row r="6" spans="1:9" ht="14.1" customHeight="1" x14ac:dyDescent="0.2">
      <c r="A6" s="49"/>
      <c r="B6" s="10" t="s">
        <v>10</v>
      </c>
      <c r="C6" s="7">
        <v>246</v>
      </c>
      <c r="D6" s="8">
        <v>326930</v>
      </c>
      <c r="E6" s="4">
        <v>0.74100999999999995</v>
      </c>
      <c r="F6" s="4">
        <v>0.65800999999999998</v>
      </c>
      <c r="G6" s="4">
        <v>0.82401999999999997</v>
      </c>
    </row>
    <row r="7" spans="1:9" ht="14.1" customHeight="1" x14ac:dyDescent="0.2">
      <c r="A7" s="49"/>
      <c r="B7" s="10" t="s">
        <v>11</v>
      </c>
      <c r="C7" s="7">
        <v>352</v>
      </c>
      <c r="D7" s="8">
        <v>567155</v>
      </c>
      <c r="E7" s="4">
        <v>0.72157000000000004</v>
      </c>
      <c r="F7" s="4">
        <v>0.65220999999999996</v>
      </c>
      <c r="G7" s="4">
        <v>0.79093000000000002</v>
      </c>
    </row>
    <row r="8" spans="1:9" ht="14.1" customHeight="1" x14ac:dyDescent="0.2">
      <c r="A8" s="49"/>
      <c r="B8" s="10" t="s">
        <v>12</v>
      </c>
      <c r="C8" s="7">
        <v>347</v>
      </c>
      <c r="D8" s="8">
        <v>574620</v>
      </c>
      <c r="E8" s="4">
        <v>0.72057000000000004</v>
      </c>
      <c r="F8" s="4">
        <v>0.65739000000000003</v>
      </c>
      <c r="G8" s="4">
        <v>0.78373999999999999</v>
      </c>
    </row>
    <row r="9" spans="1:9" ht="14.1" customHeight="1" x14ac:dyDescent="0.2">
      <c r="A9" s="50"/>
      <c r="B9" s="10" t="s">
        <v>96</v>
      </c>
      <c r="C9" s="7">
        <v>4873</v>
      </c>
      <c r="D9" s="8">
        <v>4944450</v>
      </c>
      <c r="E9" s="4">
        <v>0.71636</v>
      </c>
      <c r="F9" s="4">
        <v>0.69649000000000005</v>
      </c>
      <c r="G9" s="4">
        <v>0.73623000000000005</v>
      </c>
    </row>
    <row r="10" spans="1:9" ht="14.1" customHeight="1" x14ac:dyDescent="0.2">
      <c r="A10" s="48" t="s">
        <v>319</v>
      </c>
      <c r="B10" s="10" t="s">
        <v>9</v>
      </c>
      <c r="C10" s="7">
        <v>3928</v>
      </c>
      <c r="D10" s="8">
        <v>781674</v>
      </c>
      <c r="E10" s="4">
        <v>0.1602614550193</v>
      </c>
      <c r="F10" s="4">
        <v>0.14205000000000001</v>
      </c>
      <c r="G10" s="4">
        <v>0.17846999999999999</v>
      </c>
    </row>
    <row r="11" spans="1:9" ht="14.1" customHeight="1" x14ac:dyDescent="0.2">
      <c r="A11" s="49"/>
      <c r="B11" s="10" t="s">
        <v>10</v>
      </c>
      <c r="C11" s="7">
        <v>246</v>
      </c>
      <c r="D11" s="8">
        <v>32881</v>
      </c>
      <c r="E11" s="4">
        <v>7.4529999999999999E-2</v>
      </c>
      <c r="F11" s="4">
        <v>3.4439999999999998E-2</v>
      </c>
      <c r="G11" s="4">
        <v>0.11461</v>
      </c>
    </row>
    <row r="12" spans="1:9" ht="14.1" customHeight="1" x14ac:dyDescent="0.2">
      <c r="A12" s="49"/>
      <c r="B12" s="10" t="s">
        <v>11</v>
      </c>
      <c r="C12" s="7">
        <v>352</v>
      </c>
      <c r="D12" s="8">
        <v>88373</v>
      </c>
      <c r="E12" s="4">
        <v>0.11243</v>
      </c>
      <c r="F12" s="4">
        <v>6.6269999999999996E-2</v>
      </c>
      <c r="G12" s="4">
        <v>0.15859964053180001</v>
      </c>
    </row>
    <row r="13" spans="1:9" ht="14.1" customHeight="1" x14ac:dyDescent="0.2">
      <c r="A13" s="49"/>
      <c r="B13" s="10" t="s">
        <v>12</v>
      </c>
      <c r="C13" s="7">
        <v>347</v>
      </c>
      <c r="D13" s="8">
        <v>118680</v>
      </c>
      <c r="E13" s="4">
        <v>0.14882000000000001</v>
      </c>
      <c r="F13" s="4">
        <v>9.6430000000000002E-2</v>
      </c>
      <c r="G13" s="4">
        <v>0.20121</v>
      </c>
    </row>
    <row r="14" spans="1:9" ht="14.1" customHeight="1" x14ac:dyDescent="0.2">
      <c r="A14" s="50"/>
      <c r="B14" s="10" t="s">
        <v>96</v>
      </c>
      <c r="C14" s="7">
        <v>4873</v>
      </c>
      <c r="D14" s="8">
        <v>1021608.8731714</v>
      </c>
      <c r="E14" s="4">
        <v>0.14801</v>
      </c>
      <c r="F14" s="4">
        <v>0.13255</v>
      </c>
      <c r="G14" s="4">
        <v>0.16347</v>
      </c>
    </row>
    <row r="15" spans="1:9" ht="14.1" customHeight="1" x14ac:dyDescent="0.2">
      <c r="A15" s="48" t="s">
        <v>320</v>
      </c>
      <c r="B15" s="10" t="s">
        <v>9</v>
      </c>
      <c r="C15" s="7">
        <v>3928</v>
      </c>
      <c r="D15" s="8">
        <v>516497</v>
      </c>
      <c r="E15" s="4">
        <v>0.10589</v>
      </c>
      <c r="F15" s="4">
        <v>9.0279999999999999E-2</v>
      </c>
      <c r="G15" s="4">
        <v>0.12151000000000001</v>
      </c>
    </row>
    <row r="16" spans="1:9" ht="14.1" customHeight="1" x14ac:dyDescent="0.2">
      <c r="A16" s="49"/>
      <c r="B16" s="10" t="s">
        <v>10</v>
      </c>
      <c r="C16" s="7">
        <v>246</v>
      </c>
      <c r="D16" s="8">
        <v>59600</v>
      </c>
      <c r="E16" s="4">
        <v>0.13508999999999999</v>
      </c>
      <c r="F16" s="4">
        <v>6.3200000000000006E-2</v>
      </c>
      <c r="G16" s="4">
        <v>0.20696999999999999</v>
      </c>
    </row>
    <row r="17" spans="1:7" ht="14.1" customHeight="1" x14ac:dyDescent="0.2">
      <c r="A17" s="49"/>
      <c r="B17" s="10" t="s">
        <v>11</v>
      </c>
      <c r="C17" s="7">
        <v>352</v>
      </c>
      <c r="D17" s="8">
        <v>84927</v>
      </c>
      <c r="E17" s="4">
        <v>0.10804999999999999</v>
      </c>
      <c r="F17" s="4">
        <v>5.7459999999999997E-2</v>
      </c>
      <c r="G17" s="4">
        <v>0.15863534763080001</v>
      </c>
    </row>
    <row r="18" spans="1:7" ht="14.1" customHeight="1" x14ac:dyDescent="0.2">
      <c r="A18" s="49"/>
      <c r="B18" s="10" t="s">
        <v>12</v>
      </c>
      <c r="C18" s="7">
        <v>347</v>
      </c>
      <c r="D18" s="8">
        <v>60852</v>
      </c>
      <c r="E18" s="4">
        <v>7.6310000000000003E-2</v>
      </c>
      <c r="F18" s="4">
        <v>4.1170187778000002E-2</v>
      </c>
      <c r="G18" s="4">
        <v>0.11144</v>
      </c>
    </row>
    <row r="19" spans="1:7" ht="14.1" customHeight="1" x14ac:dyDescent="0.2">
      <c r="A19" s="50"/>
      <c r="B19" s="10" t="s">
        <v>96</v>
      </c>
      <c r="C19" s="7">
        <v>4873</v>
      </c>
      <c r="D19" s="8">
        <v>721875</v>
      </c>
      <c r="E19" s="4">
        <v>0.10459</v>
      </c>
      <c r="F19" s="4">
        <v>9.0679999999999997E-2</v>
      </c>
      <c r="G19" s="4">
        <v>0.11849999999999999</v>
      </c>
    </row>
    <row r="20" spans="1:7" ht="14.1" customHeight="1" x14ac:dyDescent="0.2">
      <c r="A20" s="48" t="s">
        <v>321</v>
      </c>
      <c r="B20" s="10" t="s">
        <v>9</v>
      </c>
      <c r="C20" s="7">
        <v>3928</v>
      </c>
      <c r="D20" s="8">
        <v>103579</v>
      </c>
      <c r="E20" s="4">
        <v>2.1239999999999998E-2</v>
      </c>
      <c r="F20" s="4">
        <v>1.3509999999999999E-2</v>
      </c>
      <c r="G20" s="4">
        <v>2.8969999999999999E-2</v>
      </c>
    </row>
    <row r="21" spans="1:7" ht="14.1" customHeight="1" x14ac:dyDescent="0.2">
      <c r="A21" s="49"/>
      <c r="B21" s="10" t="s">
        <v>10</v>
      </c>
      <c r="C21" s="7">
        <v>246</v>
      </c>
      <c r="D21" s="8">
        <v>21784</v>
      </c>
      <c r="E21" s="4">
        <v>4.9369999999999997E-2</v>
      </c>
      <c r="F21" s="4">
        <v>1.2959999999999999E-2</v>
      </c>
      <c r="G21" s="4">
        <v>8.5790000000000005E-2</v>
      </c>
    </row>
    <row r="22" spans="1:7" ht="14.1" customHeight="1" x14ac:dyDescent="0.2">
      <c r="A22" s="49"/>
      <c r="B22" s="10" t="s">
        <v>11</v>
      </c>
      <c r="C22" s="7">
        <v>352</v>
      </c>
      <c r="D22" s="8">
        <v>45547.396993353999</v>
      </c>
      <c r="E22" s="4">
        <v>5.7950000000000002E-2</v>
      </c>
      <c r="F22" s="4">
        <v>1.8540000000000001E-2</v>
      </c>
      <c r="G22" s="4">
        <v>9.7360000000000002E-2</v>
      </c>
    </row>
    <row r="23" spans="1:7" ht="14.1" customHeight="1" x14ac:dyDescent="0.2">
      <c r="A23" s="49"/>
      <c r="B23" s="10" t="s">
        <v>12</v>
      </c>
      <c r="C23" s="7">
        <v>347</v>
      </c>
      <c r="D23" s="8">
        <v>43305</v>
      </c>
      <c r="E23" s="4">
        <v>5.4300000000000001E-2</v>
      </c>
      <c r="F23" s="4">
        <v>2.60049475531E-2</v>
      </c>
      <c r="G23" s="4">
        <v>8.2600000000000007E-2</v>
      </c>
    </row>
    <row r="24" spans="1:7" ht="14.1" customHeight="1" x14ac:dyDescent="0.2">
      <c r="A24" s="50"/>
      <c r="B24" s="10" t="s">
        <v>96</v>
      </c>
      <c r="C24" s="7">
        <v>4873</v>
      </c>
      <c r="D24" s="8">
        <v>214215</v>
      </c>
      <c r="E24" s="4">
        <v>3.1040000000000002E-2</v>
      </c>
      <c r="F24" s="4">
        <v>2.2880000000000001E-2</v>
      </c>
      <c r="G24" s="4">
        <v>3.9190000000000003E-2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s="17" customFormat="1" ht="14.25" x14ac:dyDescent="0.2">
      <c r="A30" s="32" t="str">
        <f>HYPERLINK("#'Index'!A1","Back to Index")</f>
        <v>Back to Index</v>
      </c>
      <c r="B30" s="27"/>
    </row>
    <row r="69" spans="1:1" ht="12" customHeight="1" x14ac:dyDescent="0.2">
      <c r="A69" t="s">
        <v>559</v>
      </c>
    </row>
  </sheetData>
  <mergeCells count="10">
    <mergeCell ref="A29:G29"/>
    <mergeCell ref="A1:I1"/>
    <mergeCell ref="A2:G2"/>
    <mergeCell ref="A26:G26"/>
    <mergeCell ref="A27:G27"/>
    <mergeCell ref="A28:G28"/>
    <mergeCell ref="A5:A9"/>
    <mergeCell ref="A10:A14"/>
    <mergeCell ref="A15:A19"/>
    <mergeCell ref="A20:A24"/>
  </mergeCells>
  <pageMargins left="0.05" right="0.05" top="0.5" bottom="0.5" header="0" footer="0"/>
  <pageSetup orientation="portrait" horizontalDpi="300" verticalDpi="30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5" x14ac:dyDescent="0.25">
      <c r="A1" s="44" t="s">
        <v>324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318</v>
      </c>
      <c r="B5" s="11" t="s">
        <v>378</v>
      </c>
      <c r="C5" s="7">
        <v>3401</v>
      </c>
      <c r="D5" s="8">
        <v>3800686</v>
      </c>
      <c r="E5" s="4">
        <v>0.76221000000000005</v>
      </c>
      <c r="F5" s="4">
        <v>0.73982999999999999</v>
      </c>
      <c r="G5" s="4">
        <v>0.78458000000000006</v>
      </c>
    </row>
    <row r="6" spans="1:9" ht="14.1" customHeight="1" x14ac:dyDescent="0.2">
      <c r="A6" s="49"/>
      <c r="B6" s="11" t="s">
        <v>379</v>
      </c>
      <c r="C6" s="7">
        <v>987</v>
      </c>
      <c r="D6" s="8">
        <v>807483.19560583006</v>
      </c>
      <c r="E6" s="4">
        <v>0.62070999999999998</v>
      </c>
      <c r="F6" s="4">
        <v>0.57272000000000001</v>
      </c>
      <c r="G6" s="4">
        <v>0.66869999999999996</v>
      </c>
    </row>
    <row r="7" spans="1:9" ht="14.1" customHeight="1" x14ac:dyDescent="0.2">
      <c r="A7" s="49"/>
      <c r="B7" s="11" t="s">
        <v>380</v>
      </c>
      <c r="C7" s="7">
        <v>485</v>
      </c>
      <c r="D7" s="8">
        <v>336281</v>
      </c>
      <c r="E7" s="4">
        <v>0.54696</v>
      </c>
      <c r="F7" s="4">
        <v>0.47679848265680003</v>
      </c>
      <c r="G7" s="4">
        <v>0.61712999999999996</v>
      </c>
    </row>
    <row r="8" spans="1:9" ht="14.1" customHeight="1" x14ac:dyDescent="0.2">
      <c r="A8" s="50"/>
      <c r="B8" s="11" t="s">
        <v>96</v>
      </c>
      <c r="C8" s="7">
        <v>4873</v>
      </c>
      <c r="D8" s="8">
        <v>4944449.5003693001</v>
      </c>
      <c r="E8" s="4">
        <v>0.71636</v>
      </c>
      <c r="F8" s="4">
        <v>0.69649000000000005</v>
      </c>
      <c r="G8" s="4">
        <v>0.73623000000000005</v>
      </c>
    </row>
    <row r="9" spans="1:9" ht="14.1" customHeight="1" x14ac:dyDescent="0.2">
      <c r="A9" s="48" t="s">
        <v>319</v>
      </c>
      <c r="B9" s="11" t="s">
        <v>378</v>
      </c>
      <c r="C9" s="7">
        <v>3401</v>
      </c>
      <c r="D9" s="8">
        <v>674136</v>
      </c>
      <c r="E9" s="4">
        <v>0.13519</v>
      </c>
      <c r="F9" s="4">
        <v>0.11706</v>
      </c>
      <c r="G9" s="4">
        <v>0.15332999999999999</v>
      </c>
    </row>
    <row r="10" spans="1:9" ht="14.1" customHeight="1" x14ac:dyDescent="0.2">
      <c r="A10" s="49"/>
      <c r="B10" s="11" t="s">
        <v>379</v>
      </c>
      <c r="C10" s="7">
        <v>987</v>
      </c>
      <c r="D10" s="8">
        <v>233557</v>
      </c>
      <c r="E10" s="4">
        <v>0.17953</v>
      </c>
      <c r="F10" s="4">
        <v>0.14282</v>
      </c>
      <c r="G10" s="4">
        <v>0.21625</v>
      </c>
    </row>
    <row r="11" spans="1:9" ht="14.1" customHeight="1" x14ac:dyDescent="0.2">
      <c r="A11" s="49"/>
      <c r="B11" s="11" t="s">
        <v>380</v>
      </c>
      <c r="C11" s="7">
        <v>485</v>
      </c>
      <c r="D11" s="8">
        <v>113915</v>
      </c>
      <c r="E11" s="4">
        <v>0.18528</v>
      </c>
      <c r="F11" s="4">
        <v>0.13539000000000001</v>
      </c>
      <c r="G11" s="4">
        <v>0.23518</v>
      </c>
    </row>
    <row r="12" spans="1:9" ht="14.1" customHeight="1" x14ac:dyDescent="0.2">
      <c r="A12" s="50"/>
      <c r="B12" s="11" t="s">
        <v>96</v>
      </c>
      <c r="C12" s="7">
        <v>4873</v>
      </c>
      <c r="D12" s="8">
        <v>1021608.8731714</v>
      </c>
      <c r="E12" s="4">
        <v>0.14801</v>
      </c>
      <c r="F12" s="4">
        <v>0.13255</v>
      </c>
      <c r="G12" s="4">
        <v>0.16347</v>
      </c>
    </row>
    <row r="13" spans="1:9" ht="14.1" customHeight="1" x14ac:dyDescent="0.2">
      <c r="A13" s="48" t="s">
        <v>320</v>
      </c>
      <c r="B13" s="11" t="s">
        <v>378</v>
      </c>
      <c r="C13" s="7">
        <v>3401</v>
      </c>
      <c r="D13" s="8">
        <v>357890</v>
      </c>
      <c r="E13" s="4">
        <v>7.177E-2</v>
      </c>
      <c r="F13" s="4">
        <v>5.8154496915999998E-2</v>
      </c>
      <c r="G13" s="4">
        <v>8.5389999999999994E-2</v>
      </c>
    </row>
    <row r="14" spans="1:9" ht="14.1" customHeight="1" x14ac:dyDescent="0.2">
      <c r="A14" s="49"/>
      <c r="B14" s="11" t="s">
        <v>379</v>
      </c>
      <c r="C14" s="7">
        <v>987</v>
      </c>
      <c r="D14" s="8">
        <v>214220</v>
      </c>
      <c r="E14" s="4">
        <v>0.16467000000000001</v>
      </c>
      <c r="F14" s="4">
        <v>0.12720999999999999</v>
      </c>
      <c r="G14" s="4">
        <v>0.20213</v>
      </c>
    </row>
    <row r="15" spans="1:9" ht="14.1" customHeight="1" x14ac:dyDescent="0.2">
      <c r="A15" s="49"/>
      <c r="B15" s="11" t="s">
        <v>380</v>
      </c>
      <c r="C15" s="7">
        <v>485</v>
      </c>
      <c r="D15" s="8">
        <v>149765.73637964</v>
      </c>
      <c r="E15" s="4">
        <v>0.24360000000000001</v>
      </c>
      <c r="F15" s="4">
        <v>0.17565</v>
      </c>
      <c r="G15" s="4">
        <v>0.31153999999999998</v>
      </c>
    </row>
    <row r="16" spans="1:9" ht="14.1" customHeight="1" x14ac:dyDescent="0.2">
      <c r="A16" s="50"/>
      <c r="B16" s="11" t="s">
        <v>96</v>
      </c>
      <c r="C16" s="7">
        <v>4873</v>
      </c>
      <c r="D16" s="8">
        <v>721875</v>
      </c>
      <c r="E16" s="4">
        <v>0.10459</v>
      </c>
      <c r="F16" s="4">
        <v>9.0679999999999997E-2</v>
      </c>
      <c r="G16" s="4">
        <v>0.11849999999999999</v>
      </c>
    </row>
    <row r="17" spans="1:7" ht="14.1" customHeight="1" x14ac:dyDescent="0.2">
      <c r="A17" s="48" t="s">
        <v>321</v>
      </c>
      <c r="B17" s="11" t="s">
        <v>378</v>
      </c>
      <c r="C17" s="7">
        <v>3401</v>
      </c>
      <c r="D17" s="8">
        <v>153721</v>
      </c>
      <c r="E17" s="4">
        <v>3.083E-2</v>
      </c>
      <c r="F17" s="4">
        <v>2.155E-2</v>
      </c>
      <c r="G17" s="4">
        <v>4.011E-2</v>
      </c>
    </row>
    <row r="18" spans="1:7" ht="14.1" customHeight="1" x14ac:dyDescent="0.2">
      <c r="A18" s="49"/>
      <c r="B18" s="11" t="s">
        <v>379</v>
      </c>
      <c r="C18" s="7">
        <v>987</v>
      </c>
      <c r="D18" s="8">
        <v>45644</v>
      </c>
      <c r="E18" s="4">
        <v>3.5090000000000003E-2</v>
      </c>
      <c r="F18" s="4">
        <v>1.25653762361E-2</v>
      </c>
      <c r="G18" s="4">
        <v>5.7610000000000001E-2</v>
      </c>
    </row>
    <row r="19" spans="1:7" ht="14.1" customHeight="1" x14ac:dyDescent="0.2">
      <c r="A19" s="49"/>
      <c r="B19" s="11" t="s">
        <v>380</v>
      </c>
      <c r="C19" s="7">
        <v>485</v>
      </c>
      <c r="D19" s="8">
        <v>14851</v>
      </c>
      <c r="E19" s="4">
        <v>2.4160000000000001E-2</v>
      </c>
      <c r="F19" s="4">
        <v>3.2100000000000002E-3</v>
      </c>
      <c r="G19" s="4">
        <v>4.5100000000000001E-2</v>
      </c>
    </row>
    <row r="20" spans="1:7" ht="14.1" customHeight="1" x14ac:dyDescent="0.2">
      <c r="A20" s="50"/>
      <c r="B20" s="11" t="s">
        <v>96</v>
      </c>
      <c r="C20" s="7">
        <v>4873</v>
      </c>
      <c r="D20" s="8">
        <v>214215</v>
      </c>
      <c r="E20" s="4">
        <v>3.1040000000000002E-2</v>
      </c>
      <c r="F20" s="4">
        <v>2.2880000000000001E-2</v>
      </c>
      <c r="G20" s="4">
        <v>3.9190000000000003E-2</v>
      </c>
    </row>
    <row r="22" spans="1:7" ht="14.1" customHeight="1" x14ac:dyDescent="0.2">
      <c r="A22" s="46" t="s">
        <v>55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106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107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559</v>
      </c>
      <c r="B25" s="45"/>
      <c r="C25" s="45"/>
      <c r="D25" s="45"/>
      <c r="E25" s="45"/>
      <c r="F25" s="45"/>
      <c r="G25" s="45"/>
    </row>
    <row r="26" spans="1:7" s="17" customFormat="1" ht="14.25" x14ac:dyDescent="0.2">
      <c r="A26" s="32" t="str">
        <f>HYPERLINK("#'Index'!A1","Back to Index")</f>
        <v>Back to Index</v>
      </c>
      <c r="B26" s="27"/>
    </row>
    <row r="69" spans="1:1" ht="12" customHeight="1" x14ac:dyDescent="0.2">
      <c r="A69" t="s">
        <v>559</v>
      </c>
    </row>
  </sheetData>
  <mergeCells count="10">
    <mergeCell ref="A25:G25"/>
    <mergeCell ref="A1:I1"/>
    <mergeCell ref="A2:G2"/>
    <mergeCell ref="A22:G22"/>
    <mergeCell ref="A23:G23"/>
    <mergeCell ref="A24:G24"/>
    <mergeCell ref="A5:A8"/>
    <mergeCell ref="A9:A12"/>
    <mergeCell ref="A13:A16"/>
    <mergeCell ref="A17:A20"/>
  </mergeCells>
  <pageMargins left="0.05" right="0.05" top="0.5" bottom="0.5" header="0" footer="0"/>
  <pageSetup orientation="portrait" horizontalDpi="300" verticalDpi="30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5" x14ac:dyDescent="0.25">
      <c r="A1" s="44" t="s">
        <v>325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318</v>
      </c>
      <c r="B5" s="12" t="s">
        <v>40</v>
      </c>
      <c r="C5" s="7">
        <v>750</v>
      </c>
      <c r="D5" s="8">
        <v>744668</v>
      </c>
      <c r="E5" s="4">
        <v>0.56835737356180005</v>
      </c>
      <c r="F5" s="4">
        <v>0.51337999999999995</v>
      </c>
      <c r="G5" s="4">
        <v>0.62333442772629999</v>
      </c>
    </row>
    <row r="6" spans="1:9" ht="14.1" customHeight="1" x14ac:dyDescent="0.2">
      <c r="A6" s="49"/>
      <c r="B6" s="12" t="s">
        <v>41</v>
      </c>
      <c r="C6" s="7">
        <v>815</v>
      </c>
      <c r="D6" s="8">
        <v>774585</v>
      </c>
      <c r="E6" s="4">
        <v>0.60183499322260003</v>
      </c>
      <c r="F6" s="4">
        <v>0.55179</v>
      </c>
      <c r="G6" s="4">
        <v>0.65188000000000001</v>
      </c>
    </row>
    <row r="7" spans="1:9" ht="14.1" customHeight="1" x14ac:dyDescent="0.2">
      <c r="A7" s="49"/>
      <c r="B7" s="12" t="s">
        <v>42</v>
      </c>
      <c r="C7" s="7">
        <v>523</v>
      </c>
      <c r="D7" s="8">
        <v>560054</v>
      </c>
      <c r="E7" s="4">
        <v>0.71389999999999998</v>
      </c>
      <c r="F7" s="4">
        <v>0.65334999999999999</v>
      </c>
      <c r="G7" s="4">
        <v>0.77444999999999997</v>
      </c>
    </row>
    <row r="8" spans="1:9" ht="14.1" customHeight="1" x14ac:dyDescent="0.2">
      <c r="A8" s="49"/>
      <c r="B8" s="12" t="s">
        <v>43</v>
      </c>
      <c r="C8" s="7">
        <v>2785</v>
      </c>
      <c r="D8" s="8">
        <v>2865142</v>
      </c>
      <c r="E8" s="4">
        <v>0.81386999999999998</v>
      </c>
      <c r="F8" s="4">
        <v>0.79157999999999995</v>
      </c>
      <c r="G8" s="4">
        <v>0.83614999999999995</v>
      </c>
    </row>
    <row r="9" spans="1:9" ht="14.1" customHeight="1" x14ac:dyDescent="0.2">
      <c r="A9" s="50"/>
      <c r="B9" s="12" t="s">
        <v>96</v>
      </c>
      <c r="C9" s="7">
        <v>4873</v>
      </c>
      <c r="D9" s="8">
        <v>4944450</v>
      </c>
      <c r="E9" s="4">
        <v>0.71636</v>
      </c>
      <c r="F9" s="4">
        <v>0.69649000000000005</v>
      </c>
      <c r="G9" s="4">
        <v>0.73623000000000005</v>
      </c>
    </row>
    <row r="10" spans="1:9" ht="14.1" customHeight="1" x14ac:dyDescent="0.2">
      <c r="A10" s="48" t="s">
        <v>319</v>
      </c>
      <c r="B10" s="12" t="s">
        <v>40</v>
      </c>
      <c r="C10" s="7">
        <v>750</v>
      </c>
      <c r="D10" s="8">
        <v>190440</v>
      </c>
      <c r="E10" s="4">
        <v>0.14535000000000001</v>
      </c>
      <c r="F10" s="4">
        <v>0.10714</v>
      </c>
      <c r="G10" s="4">
        <v>0.18357000000000001</v>
      </c>
    </row>
    <row r="11" spans="1:9" ht="14.1" customHeight="1" x14ac:dyDescent="0.2">
      <c r="A11" s="49"/>
      <c r="B11" s="12" t="s">
        <v>41</v>
      </c>
      <c r="C11" s="7">
        <v>815</v>
      </c>
      <c r="D11" s="8">
        <v>216292.42287996999</v>
      </c>
      <c r="E11" s="4">
        <v>0.16805</v>
      </c>
      <c r="F11" s="4">
        <v>0.13205</v>
      </c>
      <c r="G11" s="4">
        <v>0.20405999999999999</v>
      </c>
    </row>
    <row r="12" spans="1:9" ht="14.1" customHeight="1" x14ac:dyDescent="0.2">
      <c r="A12" s="49"/>
      <c r="B12" s="12" t="s">
        <v>42</v>
      </c>
      <c r="C12" s="7">
        <v>523</v>
      </c>
      <c r="D12" s="8">
        <v>161221</v>
      </c>
      <c r="E12" s="4">
        <v>0.20551</v>
      </c>
      <c r="F12" s="4">
        <v>0.14738999999999999</v>
      </c>
      <c r="G12" s="4">
        <v>0.26362000000000002</v>
      </c>
    </row>
    <row r="13" spans="1:9" ht="14.1" customHeight="1" x14ac:dyDescent="0.2">
      <c r="A13" s="49"/>
      <c r="B13" s="12" t="s">
        <v>43</v>
      </c>
      <c r="C13" s="7">
        <v>2785</v>
      </c>
      <c r="D13" s="8">
        <v>453655</v>
      </c>
      <c r="E13" s="4">
        <v>0.12886</v>
      </c>
      <c r="F13" s="4">
        <v>0.10971</v>
      </c>
      <c r="G13" s="4">
        <v>0.14801</v>
      </c>
    </row>
    <row r="14" spans="1:9" ht="14.1" customHeight="1" x14ac:dyDescent="0.2">
      <c r="A14" s="50"/>
      <c r="B14" s="12" t="s">
        <v>96</v>
      </c>
      <c r="C14" s="7">
        <v>4873</v>
      </c>
      <c r="D14" s="8">
        <v>1021608.8731714</v>
      </c>
      <c r="E14" s="4">
        <v>0.14801</v>
      </c>
      <c r="F14" s="4">
        <v>0.13255</v>
      </c>
      <c r="G14" s="4">
        <v>0.16347</v>
      </c>
    </row>
    <row r="15" spans="1:9" ht="14.1" customHeight="1" x14ac:dyDescent="0.2">
      <c r="A15" s="48" t="s">
        <v>320</v>
      </c>
      <c r="B15" s="12" t="s">
        <v>40</v>
      </c>
      <c r="C15" s="7">
        <v>750</v>
      </c>
      <c r="D15" s="8">
        <v>294893</v>
      </c>
      <c r="E15" s="4">
        <v>0.22506999999999999</v>
      </c>
      <c r="F15" s="4">
        <v>0.17781</v>
      </c>
      <c r="G15" s="4">
        <v>0.27234000000000003</v>
      </c>
    </row>
    <row r="16" spans="1:9" ht="14.1" customHeight="1" x14ac:dyDescent="0.2">
      <c r="A16" s="49"/>
      <c r="B16" s="12" t="s">
        <v>41</v>
      </c>
      <c r="C16" s="7">
        <v>815</v>
      </c>
      <c r="D16" s="8">
        <v>236286</v>
      </c>
      <c r="E16" s="4">
        <v>0.18359</v>
      </c>
      <c r="F16" s="4">
        <v>0.14297000000000001</v>
      </c>
      <c r="G16" s="4">
        <v>0.22420000000000001</v>
      </c>
    </row>
    <row r="17" spans="1:7" ht="14.1" customHeight="1" x14ac:dyDescent="0.2">
      <c r="A17" s="49"/>
      <c r="B17" s="12" t="s">
        <v>42</v>
      </c>
      <c r="C17" s="7">
        <v>523</v>
      </c>
      <c r="D17" s="8">
        <v>51658</v>
      </c>
      <c r="E17" s="4">
        <v>6.5850000000000006E-2</v>
      </c>
      <c r="F17" s="4">
        <v>4.1349999999999998E-2</v>
      </c>
      <c r="G17" s="4">
        <v>9.0340000000000004E-2</v>
      </c>
    </row>
    <row r="18" spans="1:7" ht="14.1" customHeight="1" x14ac:dyDescent="0.2">
      <c r="A18" s="49"/>
      <c r="B18" s="12" t="s">
        <v>43</v>
      </c>
      <c r="C18" s="7">
        <v>2785</v>
      </c>
      <c r="D18" s="8">
        <v>139038</v>
      </c>
      <c r="E18" s="4">
        <v>3.9489999999999997E-2</v>
      </c>
      <c r="F18" s="4">
        <v>2.826E-2</v>
      </c>
      <c r="G18" s="4">
        <v>5.0729999999999997E-2</v>
      </c>
    </row>
    <row r="19" spans="1:7" ht="14.1" customHeight="1" x14ac:dyDescent="0.2">
      <c r="A19" s="50"/>
      <c r="B19" s="12" t="s">
        <v>96</v>
      </c>
      <c r="C19" s="7">
        <v>4873</v>
      </c>
      <c r="D19" s="8">
        <v>721875</v>
      </c>
      <c r="E19" s="4">
        <v>0.10459</v>
      </c>
      <c r="F19" s="4">
        <v>9.0679999999999997E-2</v>
      </c>
      <c r="G19" s="4">
        <v>0.11849999999999999</v>
      </c>
    </row>
    <row r="20" spans="1:7" ht="14.1" customHeight="1" x14ac:dyDescent="0.2">
      <c r="A20" s="48" t="s">
        <v>321</v>
      </c>
      <c r="B20" s="12" t="s">
        <v>40</v>
      </c>
      <c r="C20" s="7">
        <v>750</v>
      </c>
      <c r="D20" s="8">
        <v>80209.090453448996</v>
      </c>
      <c r="E20" s="4">
        <v>6.1219999999999997E-2</v>
      </c>
      <c r="F20" s="4">
        <v>3.2800000000000003E-2</v>
      </c>
      <c r="G20" s="4">
        <v>8.9630000000000001E-2</v>
      </c>
    </row>
    <row r="21" spans="1:7" ht="14.1" customHeight="1" x14ac:dyDescent="0.2">
      <c r="A21" s="49"/>
      <c r="B21" s="12" t="s">
        <v>41</v>
      </c>
      <c r="C21" s="7">
        <v>815</v>
      </c>
      <c r="D21" s="8">
        <v>59875</v>
      </c>
      <c r="E21" s="4">
        <v>4.6519999999999999E-2</v>
      </c>
      <c r="F21" s="4">
        <v>2.4039999999999999E-2</v>
      </c>
      <c r="G21" s="4">
        <v>6.9003987767200001E-2</v>
      </c>
    </row>
    <row r="22" spans="1:7" ht="14.1" customHeight="1" x14ac:dyDescent="0.2">
      <c r="A22" s="49"/>
      <c r="B22" s="12" t="s">
        <v>42</v>
      </c>
      <c r="C22" s="7">
        <v>523</v>
      </c>
      <c r="D22" s="8">
        <v>11567</v>
      </c>
      <c r="E22" s="4">
        <v>1.4749999999999999E-2</v>
      </c>
      <c r="F22" s="4">
        <v>0</v>
      </c>
      <c r="G22" s="4">
        <v>3.0169999999999999E-2</v>
      </c>
    </row>
    <row r="23" spans="1:7" ht="14.1" customHeight="1" x14ac:dyDescent="0.2">
      <c r="A23" s="49"/>
      <c r="B23" s="12" t="s">
        <v>43</v>
      </c>
      <c r="C23" s="7">
        <v>2785</v>
      </c>
      <c r="D23" s="8">
        <v>62563.266170670999</v>
      </c>
      <c r="E23" s="4">
        <v>1.7770000000000001E-2</v>
      </c>
      <c r="F23" s="4">
        <v>9.9799999999999993E-3</v>
      </c>
      <c r="G23" s="4">
        <v>2.5569999999999999E-2</v>
      </c>
    </row>
    <row r="24" spans="1:7" ht="14.1" customHeight="1" x14ac:dyDescent="0.2">
      <c r="A24" s="50"/>
      <c r="B24" s="12" t="s">
        <v>96</v>
      </c>
      <c r="C24" s="7">
        <v>4873</v>
      </c>
      <c r="D24" s="8">
        <v>214215</v>
      </c>
      <c r="E24" s="4">
        <v>3.1040000000000002E-2</v>
      </c>
      <c r="F24" s="4">
        <v>2.2880000000000001E-2</v>
      </c>
      <c r="G24" s="4">
        <v>3.9190000000000003E-2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s="17" customFormat="1" ht="14.25" x14ac:dyDescent="0.2">
      <c r="A30" s="32" t="str">
        <f>HYPERLINK("#'Index'!A1","Back to Index")</f>
        <v>Back to Index</v>
      </c>
      <c r="B30" s="27"/>
    </row>
    <row r="69" spans="1:1" ht="12" customHeight="1" x14ac:dyDescent="0.2">
      <c r="A69" t="s">
        <v>559</v>
      </c>
    </row>
  </sheetData>
  <mergeCells count="10">
    <mergeCell ref="A29:G29"/>
    <mergeCell ref="A1:I1"/>
    <mergeCell ref="A2:G2"/>
    <mergeCell ref="A26:G26"/>
    <mergeCell ref="A27:G27"/>
    <mergeCell ref="A28:G28"/>
    <mergeCell ref="A5:A9"/>
    <mergeCell ref="A10:A14"/>
    <mergeCell ref="A15:A19"/>
    <mergeCell ref="A20:A24"/>
  </mergeCells>
  <pageMargins left="0.05" right="0.05" top="0.5" bottom="0.5" header="0" footer="0"/>
  <pageSetup orientation="portrait" horizontalDpi="300" verticalDpi="30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5" x14ac:dyDescent="0.25">
      <c r="A1" s="44" t="s">
        <v>326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318</v>
      </c>
      <c r="B5" s="9" t="s">
        <v>47</v>
      </c>
      <c r="C5" s="7">
        <v>659</v>
      </c>
      <c r="D5" s="8">
        <v>561572.11914779001</v>
      </c>
      <c r="E5" s="4">
        <v>0.66983000000000004</v>
      </c>
      <c r="F5" s="4">
        <v>0.61441999999999997</v>
      </c>
      <c r="G5" s="4">
        <v>0.72524999999999995</v>
      </c>
    </row>
    <row r="6" spans="1:9" ht="14.1" customHeight="1" x14ac:dyDescent="0.2">
      <c r="A6" s="49"/>
      <c r="B6" s="9" t="s">
        <v>48</v>
      </c>
      <c r="C6" s="7">
        <v>553</v>
      </c>
      <c r="D6" s="8">
        <v>501877</v>
      </c>
      <c r="E6" s="4">
        <v>0.64173999999999998</v>
      </c>
      <c r="F6" s="4">
        <v>0.57987</v>
      </c>
      <c r="G6" s="4">
        <v>0.7036</v>
      </c>
    </row>
    <row r="7" spans="1:9" ht="14.1" customHeight="1" x14ac:dyDescent="0.2">
      <c r="A7" s="49"/>
      <c r="B7" s="9" t="s">
        <v>49</v>
      </c>
      <c r="C7" s="7">
        <v>941</v>
      </c>
      <c r="D7" s="8">
        <v>1140776</v>
      </c>
      <c r="E7" s="4">
        <v>0.77437999999999996</v>
      </c>
      <c r="F7" s="4">
        <v>0.73355000000000004</v>
      </c>
      <c r="G7" s="4">
        <v>0.81520999999999999</v>
      </c>
    </row>
    <row r="8" spans="1:9" ht="14.1" customHeight="1" x14ac:dyDescent="0.2">
      <c r="A8" s="49"/>
      <c r="B8" s="9" t="s">
        <v>50</v>
      </c>
      <c r="C8" s="7">
        <v>510</v>
      </c>
      <c r="D8" s="8">
        <v>480006.95402374998</v>
      </c>
      <c r="E8" s="4">
        <v>0.69486600749680005</v>
      </c>
      <c r="F8" s="4">
        <v>0.62997000000000003</v>
      </c>
      <c r="G8" s="4">
        <v>0.75975999999999999</v>
      </c>
    </row>
    <row r="9" spans="1:9" ht="14.1" customHeight="1" x14ac:dyDescent="0.2">
      <c r="A9" s="49"/>
      <c r="B9" s="9" t="s">
        <v>51</v>
      </c>
      <c r="C9" s="7">
        <v>950</v>
      </c>
      <c r="D9" s="8">
        <v>1284479</v>
      </c>
      <c r="E9" s="4">
        <v>0.77868407195660005</v>
      </c>
      <c r="F9" s="4">
        <v>0.73907</v>
      </c>
      <c r="G9" s="4">
        <v>0.81830000000000003</v>
      </c>
    </row>
    <row r="10" spans="1:9" ht="14.1" customHeight="1" x14ac:dyDescent="0.2">
      <c r="A10" s="49"/>
      <c r="B10" s="9" t="s">
        <v>52</v>
      </c>
      <c r="C10" s="7">
        <v>673</v>
      </c>
      <c r="D10" s="8">
        <v>611154</v>
      </c>
      <c r="E10" s="4">
        <v>0.70931</v>
      </c>
      <c r="F10" s="4">
        <v>0.65498000000000001</v>
      </c>
      <c r="G10" s="4">
        <v>0.76363999999999999</v>
      </c>
    </row>
    <row r="11" spans="1:9" ht="14.1" customHeight="1" x14ac:dyDescent="0.2">
      <c r="A11" s="49"/>
      <c r="B11" s="9" t="s">
        <v>53</v>
      </c>
      <c r="C11" s="7">
        <v>257</v>
      </c>
      <c r="D11" s="8">
        <v>195701</v>
      </c>
      <c r="E11" s="4">
        <v>0.55564999999999998</v>
      </c>
      <c r="F11" s="4">
        <v>0.46333999999999997</v>
      </c>
      <c r="G11" s="4">
        <v>0.64795000000000003</v>
      </c>
    </row>
    <row r="12" spans="1:9" ht="14.1" customHeight="1" x14ac:dyDescent="0.2">
      <c r="A12" s="49"/>
      <c r="B12" s="9" t="s">
        <v>54</v>
      </c>
      <c r="C12" s="7">
        <v>330</v>
      </c>
      <c r="D12" s="8">
        <v>168884</v>
      </c>
      <c r="E12" s="4">
        <v>0.66385000000000005</v>
      </c>
      <c r="F12" s="4">
        <v>0.58470999999999995</v>
      </c>
      <c r="G12" s="4">
        <v>0.74299999999999999</v>
      </c>
    </row>
    <row r="13" spans="1:9" ht="14.1" customHeight="1" x14ac:dyDescent="0.2">
      <c r="A13" s="50"/>
      <c r="B13" s="9" t="s">
        <v>96</v>
      </c>
      <c r="C13" s="7">
        <v>4873</v>
      </c>
      <c r="D13" s="8">
        <v>4944450</v>
      </c>
      <c r="E13" s="4">
        <v>0.71636</v>
      </c>
      <c r="F13" s="4">
        <v>0.69649000000000005</v>
      </c>
      <c r="G13" s="4">
        <v>0.73623000000000005</v>
      </c>
    </row>
    <row r="14" spans="1:9" ht="14.1" customHeight="1" x14ac:dyDescent="0.2">
      <c r="A14" s="48" t="s">
        <v>319</v>
      </c>
      <c r="B14" s="9" t="s">
        <v>47</v>
      </c>
      <c r="C14" s="7">
        <v>659</v>
      </c>
      <c r="D14" s="8">
        <v>132143</v>
      </c>
      <c r="E14" s="4">
        <v>0.15762000000000001</v>
      </c>
      <c r="F14" s="4">
        <v>0.11866</v>
      </c>
      <c r="G14" s="4">
        <v>0.19656999999999999</v>
      </c>
    </row>
    <row r="15" spans="1:9" ht="14.1" customHeight="1" x14ac:dyDescent="0.2">
      <c r="A15" s="49"/>
      <c r="B15" s="9" t="s">
        <v>48</v>
      </c>
      <c r="C15" s="7">
        <v>553</v>
      </c>
      <c r="D15" s="8">
        <v>132873</v>
      </c>
      <c r="E15" s="4">
        <v>0.1699</v>
      </c>
      <c r="F15" s="4">
        <v>0.12131</v>
      </c>
      <c r="G15" s="4">
        <v>0.2185</v>
      </c>
    </row>
    <row r="16" spans="1:9" ht="14.1" customHeight="1" x14ac:dyDescent="0.2">
      <c r="A16" s="49"/>
      <c r="B16" s="9" t="s">
        <v>49</v>
      </c>
      <c r="C16" s="7">
        <v>941</v>
      </c>
      <c r="D16" s="8">
        <v>188201</v>
      </c>
      <c r="E16" s="4">
        <v>0.12775</v>
      </c>
      <c r="F16" s="4">
        <v>9.4460000000000002E-2</v>
      </c>
      <c r="G16" s="4">
        <v>0.16105</v>
      </c>
    </row>
    <row r="17" spans="1:7" ht="14.1" customHeight="1" x14ac:dyDescent="0.2">
      <c r="A17" s="49"/>
      <c r="B17" s="9" t="s">
        <v>50</v>
      </c>
      <c r="C17" s="7">
        <v>510</v>
      </c>
      <c r="D17" s="8">
        <v>121321</v>
      </c>
      <c r="E17" s="4">
        <v>0.17563000000000001</v>
      </c>
      <c r="F17" s="4">
        <v>0.12088</v>
      </c>
      <c r="G17" s="4">
        <v>0.23036999999999999</v>
      </c>
    </row>
    <row r="18" spans="1:7" ht="14.1" customHeight="1" x14ac:dyDescent="0.2">
      <c r="A18" s="49"/>
      <c r="B18" s="9" t="s">
        <v>51</v>
      </c>
      <c r="C18" s="7">
        <v>950</v>
      </c>
      <c r="D18" s="8">
        <v>186799</v>
      </c>
      <c r="E18" s="4">
        <v>0.11323999999999999</v>
      </c>
      <c r="F18" s="4">
        <v>8.2780000000000006E-2</v>
      </c>
      <c r="G18" s="4">
        <v>0.14371</v>
      </c>
    </row>
    <row r="19" spans="1:7" ht="14.1" customHeight="1" x14ac:dyDescent="0.2">
      <c r="A19" s="49"/>
      <c r="B19" s="9" t="s">
        <v>52</v>
      </c>
      <c r="C19" s="7">
        <v>673</v>
      </c>
      <c r="D19" s="8">
        <v>148419</v>
      </c>
      <c r="E19" s="4">
        <v>0.17226</v>
      </c>
      <c r="F19" s="4">
        <v>0.12759999999999999</v>
      </c>
      <c r="G19" s="4">
        <v>0.21690999999999999</v>
      </c>
    </row>
    <row r="20" spans="1:7" ht="14.1" customHeight="1" x14ac:dyDescent="0.2">
      <c r="A20" s="49"/>
      <c r="B20" s="9" t="s">
        <v>53</v>
      </c>
      <c r="C20" s="7">
        <v>257</v>
      </c>
      <c r="D20" s="8">
        <v>69470</v>
      </c>
      <c r="E20" s="4">
        <v>0.19724</v>
      </c>
      <c r="F20" s="4">
        <v>0.11952</v>
      </c>
      <c r="G20" s="4">
        <v>0.27496999999999999</v>
      </c>
    </row>
    <row r="21" spans="1:7" ht="14.1" customHeight="1" x14ac:dyDescent="0.2">
      <c r="A21" s="49"/>
      <c r="B21" s="9" t="s">
        <v>54</v>
      </c>
      <c r="C21" s="7">
        <v>330</v>
      </c>
      <c r="D21" s="8">
        <v>42383</v>
      </c>
      <c r="E21" s="4">
        <v>0.1666</v>
      </c>
      <c r="F21" s="4">
        <v>0.11416</v>
      </c>
      <c r="G21" s="4">
        <v>0.21904000000000001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1021608.8731714</v>
      </c>
      <c r="E22" s="4">
        <v>0.14801</v>
      </c>
      <c r="F22" s="4">
        <v>0.13255</v>
      </c>
      <c r="G22" s="4">
        <v>0.16347</v>
      </c>
    </row>
    <row r="23" spans="1:7" ht="14.1" customHeight="1" x14ac:dyDescent="0.2">
      <c r="A23" s="48" t="s">
        <v>320</v>
      </c>
      <c r="B23" s="9" t="s">
        <v>47</v>
      </c>
      <c r="C23" s="7">
        <v>659</v>
      </c>
      <c r="D23" s="8">
        <v>103274.25648768</v>
      </c>
      <c r="E23" s="4">
        <v>0.12318</v>
      </c>
      <c r="F23" s="4">
        <v>8.0237753930900005E-2</v>
      </c>
      <c r="G23" s="4">
        <v>0.16613</v>
      </c>
    </row>
    <row r="24" spans="1:7" ht="14.1" customHeight="1" x14ac:dyDescent="0.2">
      <c r="A24" s="49"/>
      <c r="B24" s="9" t="s">
        <v>48</v>
      </c>
      <c r="C24" s="7">
        <v>553</v>
      </c>
      <c r="D24" s="8">
        <v>97961</v>
      </c>
      <c r="E24" s="4">
        <v>0.12526000000000001</v>
      </c>
      <c r="F24" s="4">
        <v>8.3210000000000006E-2</v>
      </c>
      <c r="G24" s="4">
        <v>0.1673115718831</v>
      </c>
    </row>
    <row r="25" spans="1:7" ht="14.1" customHeight="1" x14ac:dyDescent="0.2">
      <c r="A25" s="49"/>
      <c r="B25" s="9" t="s">
        <v>49</v>
      </c>
      <c r="C25" s="7">
        <v>941</v>
      </c>
      <c r="D25" s="8">
        <v>117750</v>
      </c>
      <c r="E25" s="4">
        <v>7.9930000000000001E-2</v>
      </c>
      <c r="F25" s="4">
        <v>5.4050000000000001E-2</v>
      </c>
      <c r="G25" s="4">
        <v>0.10581</v>
      </c>
    </row>
    <row r="26" spans="1:7" ht="14.1" customHeight="1" x14ac:dyDescent="0.2">
      <c r="A26" s="49"/>
      <c r="B26" s="9" t="s">
        <v>50</v>
      </c>
      <c r="C26" s="7">
        <v>510</v>
      </c>
      <c r="D26" s="8">
        <v>69806.050364302006</v>
      </c>
      <c r="E26" s="4">
        <v>0.10105</v>
      </c>
      <c r="F26" s="4">
        <v>5.7880000000000001E-2</v>
      </c>
      <c r="G26" s="4">
        <v>0.14423</v>
      </c>
    </row>
    <row r="27" spans="1:7" ht="14.1" customHeight="1" x14ac:dyDescent="0.2">
      <c r="A27" s="49"/>
      <c r="B27" s="9" t="s">
        <v>51</v>
      </c>
      <c r="C27" s="7">
        <v>950</v>
      </c>
      <c r="D27" s="8">
        <v>146445</v>
      </c>
      <c r="E27" s="4">
        <v>8.8778689652699999E-2</v>
      </c>
      <c r="F27" s="4">
        <v>6.11140720279E-2</v>
      </c>
      <c r="G27" s="4">
        <v>0.11644</v>
      </c>
    </row>
    <row r="28" spans="1:7" ht="14.1" customHeight="1" x14ac:dyDescent="0.2">
      <c r="A28" s="49"/>
      <c r="B28" s="9" t="s">
        <v>52</v>
      </c>
      <c r="C28" s="7">
        <v>673</v>
      </c>
      <c r="D28" s="8">
        <v>82168</v>
      </c>
      <c r="E28" s="4">
        <v>9.536E-2</v>
      </c>
      <c r="F28" s="4">
        <v>5.7363531541199997E-2</v>
      </c>
      <c r="G28" s="4">
        <v>0.13336469621809999</v>
      </c>
    </row>
    <row r="29" spans="1:7" ht="14.1" customHeight="1" x14ac:dyDescent="0.2">
      <c r="A29" s="49"/>
      <c r="B29" s="9" t="s">
        <v>53</v>
      </c>
      <c r="C29" s="7">
        <v>257</v>
      </c>
      <c r="D29" s="8">
        <v>67654</v>
      </c>
      <c r="E29" s="4">
        <v>0.19209000000000001</v>
      </c>
      <c r="F29" s="4">
        <v>0.11073</v>
      </c>
      <c r="G29" s="4">
        <v>0.27345000000000003</v>
      </c>
    </row>
    <row r="30" spans="1:7" ht="14.1" customHeight="1" x14ac:dyDescent="0.2">
      <c r="A30" s="49"/>
      <c r="B30" s="9" t="s">
        <v>54</v>
      </c>
      <c r="C30" s="7">
        <v>330</v>
      </c>
      <c r="D30" s="8">
        <v>36817</v>
      </c>
      <c r="E30" s="4">
        <v>0.14471999999999999</v>
      </c>
      <c r="F30" s="4">
        <v>6.9199999999999998E-2</v>
      </c>
      <c r="G30" s="4">
        <v>0.22025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721875</v>
      </c>
      <c r="E31" s="4">
        <v>0.10459</v>
      </c>
      <c r="F31" s="4">
        <v>9.0679999999999997E-2</v>
      </c>
      <c r="G31" s="4">
        <v>0.11849999999999999</v>
      </c>
    </row>
    <row r="32" spans="1:7" ht="14.1" customHeight="1" x14ac:dyDescent="0.2">
      <c r="A32" s="48" t="s">
        <v>321</v>
      </c>
      <c r="B32" s="9" t="s">
        <v>47</v>
      </c>
      <c r="C32" s="7">
        <v>659</v>
      </c>
      <c r="D32" s="8">
        <v>41385</v>
      </c>
      <c r="E32" s="4">
        <v>4.9360000000000001E-2</v>
      </c>
      <c r="F32" s="4">
        <v>2.0338629630899999E-2</v>
      </c>
      <c r="G32" s="4">
        <v>7.8390000000000001E-2</v>
      </c>
    </row>
    <row r="33" spans="1:7" ht="14.1" customHeight="1" x14ac:dyDescent="0.2">
      <c r="A33" s="49"/>
      <c r="B33" s="9" t="s">
        <v>48</v>
      </c>
      <c r="C33" s="7">
        <v>553</v>
      </c>
      <c r="D33" s="8">
        <v>49350</v>
      </c>
      <c r="E33" s="4">
        <v>6.3100000000000003E-2</v>
      </c>
      <c r="F33" s="4">
        <v>2.171E-2</v>
      </c>
      <c r="G33" s="4">
        <v>0.1045005140507</v>
      </c>
    </row>
    <row r="34" spans="1:7" ht="14.1" customHeight="1" x14ac:dyDescent="0.2">
      <c r="A34" s="49"/>
      <c r="B34" s="9" t="s">
        <v>49</v>
      </c>
      <c r="C34" s="7">
        <v>941</v>
      </c>
      <c r="D34" s="8">
        <v>26420</v>
      </c>
      <c r="E34" s="4">
        <v>1.7930000000000001E-2</v>
      </c>
      <c r="F34" s="4">
        <v>5.9500000000000004E-3</v>
      </c>
      <c r="G34" s="4">
        <v>2.9919999999999999E-2</v>
      </c>
    </row>
    <row r="35" spans="1:7" ht="14.1" customHeight="1" x14ac:dyDescent="0.2">
      <c r="A35" s="49"/>
      <c r="B35" s="9" t="s">
        <v>50</v>
      </c>
      <c r="C35" s="7">
        <v>510</v>
      </c>
      <c r="D35" s="8">
        <v>19656</v>
      </c>
      <c r="E35" s="4">
        <v>2.8459999999999999E-2</v>
      </c>
      <c r="F35" s="4">
        <v>2.4499999999999999E-3</v>
      </c>
      <c r="G35" s="4">
        <v>5.4460000000000001E-2</v>
      </c>
    </row>
    <row r="36" spans="1:7" ht="14.1" customHeight="1" x14ac:dyDescent="0.2">
      <c r="A36" s="49"/>
      <c r="B36" s="9" t="s">
        <v>51</v>
      </c>
      <c r="C36" s="7">
        <v>950</v>
      </c>
      <c r="D36" s="8">
        <v>31828</v>
      </c>
      <c r="E36" s="4">
        <v>1.9290000000000002E-2</v>
      </c>
      <c r="F36" s="4">
        <v>8.3400000000000002E-3</v>
      </c>
      <c r="G36" s="4">
        <v>3.0249999999999999E-2</v>
      </c>
    </row>
    <row r="37" spans="1:7" ht="14.1" customHeight="1" x14ac:dyDescent="0.2">
      <c r="A37" s="49"/>
      <c r="B37" s="9" t="s">
        <v>52</v>
      </c>
      <c r="C37" s="7">
        <v>673</v>
      </c>
      <c r="D37" s="8">
        <v>19882</v>
      </c>
      <c r="E37" s="4">
        <v>2.307E-2</v>
      </c>
      <c r="F37" s="4">
        <v>5.5999999999999999E-3</v>
      </c>
      <c r="G37" s="4">
        <v>4.0550000000000003E-2</v>
      </c>
    </row>
    <row r="38" spans="1:7" ht="14.1" customHeight="1" x14ac:dyDescent="0.2">
      <c r="A38" s="49"/>
      <c r="B38" s="9" t="s">
        <v>53</v>
      </c>
      <c r="C38" s="7">
        <v>257</v>
      </c>
      <c r="D38" s="8">
        <v>19378</v>
      </c>
      <c r="E38" s="4">
        <v>5.5019999999999999E-2</v>
      </c>
      <c r="F38" s="4">
        <v>1.078E-2</v>
      </c>
      <c r="G38" s="4">
        <v>9.9260000000000001E-2</v>
      </c>
    </row>
    <row r="39" spans="1:7" ht="14.1" customHeight="1" x14ac:dyDescent="0.2">
      <c r="A39" s="49"/>
      <c r="B39" s="9" t="s">
        <v>54</v>
      </c>
      <c r="C39" s="7">
        <v>330</v>
      </c>
      <c r="D39" s="8">
        <v>6315</v>
      </c>
      <c r="E39" s="4">
        <v>2.4824761965200001E-2</v>
      </c>
      <c r="F39" s="4">
        <v>5.5676258510000002E-3</v>
      </c>
      <c r="G39" s="4">
        <v>4.4080000000000001E-2</v>
      </c>
    </row>
    <row r="40" spans="1:7" ht="14.1" customHeight="1" x14ac:dyDescent="0.2">
      <c r="A40" s="50"/>
      <c r="B40" s="9" t="s">
        <v>96</v>
      </c>
      <c r="C40" s="7">
        <v>4873</v>
      </c>
      <c r="D40" s="8">
        <v>214215</v>
      </c>
      <c r="E40" s="4">
        <v>3.1040000000000002E-2</v>
      </c>
      <c r="F40" s="4">
        <v>2.2880000000000001E-2</v>
      </c>
      <c r="G40" s="4">
        <v>3.9190000000000003E-2</v>
      </c>
    </row>
    <row r="42" spans="1:7" ht="14.1" customHeight="1" x14ac:dyDescent="0.2">
      <c r="A42" s="46" t="s">
        <v>55</v>
      </c>
      <c r="B42" s="45"/>
      <c r="C42" s="45"/>
      <c r="D42" s="45"/>
      <c r="E42" s="45"/>
      <c r="F42" s="45"/>
      <c r="G42" s="45"/>
    </row>
    <row r="43" spans="1:7" ht="14.1" customHeight="1" x14ac:dyDescent="0.2">
      <c r="A43" s="46" t="s">
        <v>106</v>
      </c>
      <c r="B43" s="45"/>
      <c r="C43" s="45"/>
      <c r="D43" s="45"/>
      <c r="E43" s="45"/>
      <c r="F43" s="45"/>
      <c r="G43" s="45"/>
    </row>
    <row r="44" spans="1:7" ht="14.1" customHeight="1" x14ac:dyDescent="0.2">
      <c r="A44" s="46" t="s">
        <v>107</v>
      </c>
      <c r="B44" s="45"/>
      <c r="C44" s="45"/>
      <c r="D44" s="45"/>
      <c r="E44" s="45"/>
      <c r="F44" s="45"/>
      <c r="G44" s="45"/>
    </row>
    <row r="45" spans="1:7" ht="14.1" customHeight="1" x14ac:dyDescent="0.2">
      <c r="A45" s="46" t="s">
        <v>559</v>
      </c>
      <c r="B45" s="45"/>
      <c r="C45" s="45"/>
      <c r="D45" s="45"/>
      <c r="E45" s="45"/>
      <c r="F45" s="45"/>
      <c r="G45" s="45"/>
    </row>
    <row r="46" spans="1:7" s="17" customFormat="1" ht="14.25" x14ac:dyDescent="0.2">
      <c r="A46" s="32" t="str">
        <f>HYPERLINK("#'Index'!A1","Back to Index")</f>
        <v>Back to Index</v>
      </c>
      <c r="B46" s="27"/>
    </row>
    <row r="69" spans="1:1" ht="12" customHeight="1" x14ac:dyDescent="0.2">
      <c r="A69" t="s">
        <v>559</v>
      </c>
    </row>
  </sheetData>
  <mergeCells count="10">
    <mergeCell ref="A45:G45"/>
    <mergeCell ref="A1:I1"/>
    <mergeCell ref="A2:G2"/>
    <mergeCell ref="A42:G42"/>
    <mergeCell ref="A43:G43"/>
    <mergeCell ref="A44:G44"/>
    <mergeCell ref="A5:A13"/>
    <mergeCell ref="A14:A22"/>
    <mergeCell ref="A23:A31"/>
    <mergeCell ref="A32:A40"/>
  </mergeCells>
  <pageMargins left="0.05" right="0.05" top="0.5" bottom="0.5" header="0" footer="0"/>
  <pageSetup orientation="portrait" horizontalDpi="300" verticalDpi="30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5" x14ac:dyDescent="0.25">
      <c r="A1" s="44" t="s">
        <v>327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318</v>
      </c>
      <c r="B5" s="14" t="s">
        <v>168</v>
      </c>
      <c r="C5" s="7">
        <v>231</v>
      </c>
      <c r="D5" s="8">
        <v>359407</v>
      </c>
      <c r="E5" s="4">
        <v>0.69266000000000005</v>
      </c>
      <c r="F5" s="4">
        <v>0.60702</v>
      </c>
      <c r="G5" s="4">
        <v>0.77829000000000004</v>
      </c>
    </row>
    <row r="6" spans="1:9" ht="14.1" customHeight="1" x14ac:dyDescent="0.2">
      <c r="A6" s="49"/>
      <c r="B6" s="14" t="s">
        <v>169</v>
      </c>
      <c r="C6" s="7">
        <v>4642</v>
      </c>
      <c r="D6" s="8">
        <v>4585043</v>
      </c>
      <c r="E6" s="4">
        <v>0.71828999999999998</v>
      </c>
      <c r="F6" s="4">
        <v>0.69796999999999998</v>
      </c>
      <c r="G6" s="4">
        <v>0.73862000000000005</v>
      </c>
    </row>
    <row r="7" spans="1:9" ht="14.1" customHeight="1" x14ac:dyDescent="0.2">
      <c r="A7" s="50"/>
      <c r="B7" s="14" t="s">
        <v>96</v>
      </c>
      <c r="C7" s="7">
        <v>4873</v>
      </c>
      <c r="D7" s="8">
        <v>4944449.5003693001</v>
      </c>
      <c r="E7" s="4">
        <v>0.71636</v>
      </c>
      <c r="F7" s="4">
        <v>0.69649000000000005</v>
      </c>
      <c r="G7" s="4">
        <v>0.73623000000000005</v>
      </c>
    </row>
    <row r="8" spans="1:9" ht="14.1" customHeight="1" x14ac:dyDescent="0.2">
      <c r="A8" s="48" t="s">
        <v>319</v>
      </c>
      <c r="B8" s="14" t="s">
        <v>168</v>
      </c>
      <c r="C8" s="7">
        <v>231</v>
      </c>
      <c r="D8" s="8">
        <v>44766</v>
      </c>
      <c r="E8" s="4">
        <v>8.6269999999999999E-2</v>
      </c>
      <c r="F8" s="4">
        <v>3.1480000000000001E-2</v>
      </c>
      <c r="G8" s="4">
        <v>0.14107</v>
      </c>
    </row>
    <row r="9" spans="1:9" ht="14.1" customHeight="1" x14ac:dyDescent="0.2">
      <c r="A9" s="49"/>
      <c r="B9" s="14" t="s">
        <v>169</v>
      </c>
      <c r="C9" s="7">
        <v>4642</v>
      </c>
      <c r="D9" s="8">
        <v>976842</v>
      </c>
      <c r="E9" s="4">
        <v>0.15303</v>
      </c>
      <c r="F9" s="4">
        <v>0.13694000000000001</v>
      </c>
      <c r="G9" s="4">
        <v>0.16911999999999999</v>
      </c>
    </row>
    <row r="10" spans="1:9" ht="14.1" customHeight="1" x14ac:dyDescent="0.2">
      <c r="A10" s="50"/>
      <c r="B10" s="14" t="s">
        <v>96</v>
      </c>
      <c r="C10" s="7">
        <v>4873</v>
      </c>
      <c r="D10" s="8">
        <v>1021608.8731714</v>
      </c>
      <c r="E10" s="4">
        <v>0.14801</v>
      </c>
      <c r="F10" s="4">
        <v>0.13255</v>
      </c>
      <c r="G10" s="4">
        <v>0.16347</v>
      </c>
    </row>
    <row r="11" spans="1:9" ht="14.1" customHeight="1" x14ac:dyDescent="0.2">
      <c r="A11" s="48" t="s">
        <v>320</v>
      </c>
      <c r="B11" s="14" t="s">
        <v>168</v>
      </c>
      <c r="C11" s="7">
        <v>231</v>
      </c>
      <c r="D11" s="8">
        <v>60624</v>
      </c>
      <c r="E11" s="4">
        <v>0.11684</v>
      </c>
      <c r="F11" s="4">
        <v>5.799E-2</v>
      </c>
      <c r="G11" s="4">
        <v>0.17568</v>
      </c>
    </row>
    <row r="12" spans="1:9" ht="14.1" customHeight="1" x14ac:dyDescent="0.2">
      <c r="A12" s="49"/>
      <c r="B12" s="14" t="s">
        <v>169</v>
      </c>
      <c r="C12" s="7">
        <v>4642</v>
      </c>
      <c r="D12" s="8">
        <v>661251</v>
      </c>
      <c r="E12" s="4">
        <v>0.10359</v>
      </c>
      <c r="F12" s="4">
        <v>8.93313806313E-2</v>
      </c>
      <c r="G12" s="4">
        <v>0.11785</v>
      </c>
    </row>
    <row r="13" spans="1:9" ht="14.1" customHeight="1" x14ac:dyDescent="0.2">
      <c r="A13" s="50"/>
      <c r="B13" s="14" t="s">
        <v>96</v>
      </c>
      <c r="C13" s="7">
        <v>4873</v>
      </c>
      <c r="D13" s="8">
        <v>721875</v>
      </c>
      <c r="E13" s="4">
        <v>0.10459</v>
      </c>
      <c r="F13" s="4">
        <v>9.0679999999999997E-2</v>
      </c>
      <c r="G13" s="4">
        <v>0.11849999999999999</v>
      </c>
    </row>
    <row r="14" spans="1:9" ht="14.1" customHeight="1" x14ac:dyDescent="0.2">
      <c r="A14" s="48" t="s">
        <v>321</v>
      </c>
      <c r="B14" s="14" t="s">
        <v>168</v>
      </c>
      <c r="C14" s="7">
        <v>231</v>
      </c>
      <c r="D14" s="8">
        <v>54085</v>
      </c>
      <c r="E14" s="4">
        <v>0.10423</v>
      </c>
      <c r="F14" s="4">
        <v>4.8145940358800002E-2</v>
      </c>
      <c r="G14" s="4">
        <v>0.16032245532430001</v>
      </c>
    </row>
    <row r="15" spans="1:9" ht="14.1" customHeight="1" x14ac:dyDescent="0.2">
      <c r="A15" s="49"/>
      <c r="B15" s="14" t="s">
        <v>169</v>
      </c>
      <c r="C15" s="7">
        <v>4642</v>
      </c>
      <c r="D15" s="8">
        <v>160130</v>
      </c>
      <c r="E15" s="4">
        <v>2.5090000000000001E-2</v>
      </c>
      <c r="F15" s="4">
        <v>1.7610000000000001E-2</v>
      </c>
      <c r="G15" s="4">
        <v>3.25575704291E-2</v>
      </c>
    </row>
    <row r="16" spans="1:9" ht="14.1" customHeight="1" x14ac:dyDescent="0.2">
      <c r="A16" s="50"/>
      <c r="B16" s="14" t="s">
        <v>96</v>
      </c>
      <c r="C16" s="7">
        <v>4873</v>
      </c>
      <c r="D16" s="8">
        <v>214215</v>
      </c>
      <c r="E16" s="4">
        <v>3.1040000000000002E-2</v>
      </c>
      <c r="F16" s="4">
        <v>2.2880000000000001E-2</v>
      </c>
      <c r="G16" s="4">
        <v>3.9190000000000003E-2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s="17" customFormat="1" ht="14.25" x14ac:dyDescent="0.2">
      <c r="A22" s="32" t="str">
        <f>HYPERLINK("#'Index'!A1","Back to Index")</f>
        <v>Back to Index</v>
      </c>
      <c r="B22" s="27"/>
    </row>
    <row r="69" spans="1:1" ht="12" customHeight="1" x14ac:dyDescent="0.2">
      <c r="A69" t="s">
        <v>559</v>
      </c>
    </row>
  </sheetData>
  <mergeCells count="10">
    <mergeCell ref="A21:G21"/>
    <mergeCell ref="A1:I1"/>
    <mergeCell ref="A2:G2"/>
    <mergeCell ref="A18:G18"/>
    <mergeCell ref="A19:G19"/>
    <mergeCell ref="A20:G20"/>
    <mergeCell ref="A5:A7"/>
    <mergeCell ref="A8:A10"/>
    <mergeCell ref="A11:A13"/>
    <mergeCell ref="A14:A16"/>
  </mergeCells>
  <pageMargins left="0.05" right="0.05" top="0.5" bottom="0.5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109</v>
      </c>
      <c r="B1" s="45"/>
      <c r="C1" s="45"/>
      <c r="D1" s="45"/>
      <c r="E1" s="45"/>
      <c r="F1" s="45"/>
      <c r="G1" s="45"/>
    </row>
    <row r="2" spans="1:7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95</v>
      </c>
      <c r="B5" s="9" t="s">
        <v>58</v>
      </c>
      <c r="C5" s="7">
        <v>2335</v>
      </c>
      <c r="D5" s="8">
        <v>3212255</v>
      </c>
      <c r="E5" s="4">
        <v>0.96033000000000002</v>
      </c>
      <c r="F5" s="4">
        <v>0.94571088250860003</v>
      </c>
      <c r="G5" s="4">
        <v>0.97494000000000003</v>
      </c>
    </row>
    <row r="6" spans="1:7" ht="14.1" customHeight="1" x14ac:dyDescent="0.2">
      <c r="A6" s="49"/>
      <c r="B6" s="9" t="s">
        <v>7</v>
      </c>
      <c r="C6" s="7">
        <v>2538</v>
      </c>
      <c r="D6" s="8">
        <v>3489667</v>
      </c>
      <c r="E6" s="4">
        <v>0.98102</v>
      </c>
      <c r="F6" s="4">
        <v>0.97276107879539997</v>
      </c>
      <c r="G6" s="4">
        <v>0.98928000000000005</v>
      </c>
    </row>
    <row r="7" spans="1:7" ht="14.1" customHeight="1" x14ac:dyDescent="0.2">
      <c r="A7" s="50"/>
      <c r="B7" s="9" t="s">
        <v>96</v>
      </c>
      <c r="C7" s="7">
        <v>4873</v>
      </c>
      <c r="D7" s="8">
        <v>6701923</v>
      </c>
      <c r="E7" s="4">
        <v>0.97099000000000002</v>
      </c>
      <c r="F7" s="4">
        <v>0.96269000000000005</v>
      </c>
      <c r="G7" s="4">
        <v>0.97928999999999999</v>
      </c>
    </row>
    <row r="8" spans="1:7" ht="14.1" customHeight="1" x14ac:dyDescent="0.2">
      <c r="A8" s="48" t="s">
        <v>97</v>
      </c>
      <c r="B8" s="9" t="s">
        <v>58</v>
      </c>
      <c r="C8" s="7">
        <v>2335</v>
      </c>
      <c r="D8" s="8">
        <v>3256579.4018538999</v>
      </c>
      <c r="E8" s="4">
        <v>0.97358</v>
      </c>
      <c r="F8" s="4">
        <v>0.96199999999999997</v>
      </c>
      <c r="G8" s="4">
        <v>0.98514999999999997</v>
      </c>
    </row>
    <row r="9" spans="1:7" ht="14.1" customHeight="1" x14ac:dyDescent="0.2">
      <c r="A9" s="49"/>
      <c r="B9" s="9" t="s">
        <v>7</v>
      </c>
      <c r="C9" s="7">
        <v>2538</v>
      </c>
      <c r="D9" s="8">
        <v>3527945</v>
      </c>
      <c r="E9" s="4">
        <v>0.99177999999999999</v>
      </c>
      <c r="F9" s="4">
        <v>0.98599000000000003</v>
      </c>
      <c r="G9" s="4">
        <v>0.99756999999999996</v>
      </c>
    </row>
    <row r="10" spans="1:7" ht="14.1" customHeight="1" x14ac:dyDescent="0.2">
      <c r="A10" s="50"/>
      <c r="B10" s="9" t="s">
        <v>96</v>
      </c>
      <c r="C10" s="7">
        <v>4873</v>
      </c>
      <c r="D10" s="8">
        <v>6784524</v>
      </c>
      <c r="E10" s="4">
        <v>0.98295999999999994</v>
      </c>
      <c r="F10" s="4">
        <v>0.97658</v>
      </c>
      <c r="G10" s="4">
        <v>0.98933000000000004</v>
      </c>
    </row>
    <row r="11" spans="1:7" ht="14.1" customHeight="1" x14ac:dyDescent="0.2">
      <c r="A11" s="48" t="s">
        <v>98</v>
      </c>
      <c r="B11" s="9" t="s">
        <v>58</v>
      </c>
      <c r="C11" s="7">
        <v>2335</v>
      </c>
      <c r="D11" s="8">
        <v>129950</v>
      </c>
      <c r="E11" s="4">
        <v>3.8850000000000003E-2</v>
      </c>
      <c r="F11" s="4">
        <v>2.4330000000000001E-2</v>
      </c>
      <c r="G11" s="4">
        <v>5.3373458849900003E-2</v>
      </c>
    </row>
    <row r="12" spans="1:7" ht="14.1" customHeight="1" x14ac:dyDescent="0.2">
      <c r="A12" s="49"/>
      <c r="B12" s="9" t="s">
        <v>7</v>
      </c>
      <c r="C12" s="7">
        <v>2538</v>
      </c>
      <c r="D12" s="8">
        <v>58110</v>
      </c>
      <c r="E12" s="4">
        <v>1.634E-2</v>
      </c>
      <c r="F12" s="4">
        <v>8.1399999999999997E-3</v>
      </c>
      <c r="G12" s="4">
        <v>2.45353166047E-2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188061</v>
      </c>
      <c r="E13" s="4">
        <v>2.725E-2</v>
      </c>
      <c r="F13" s="4">
        <v>1.9E-2</v>
      </c>
      <c r="G13" s="4">
        <v>3.5490000000000001E-2</v>
      </c>
    </row>
    <row r="14" spans="1:7" ht="14.1" customHeight="1" x14ac:dyDescent="0.2">
      <c r="A14" s="48" t="s">
        <v>99</v>
      </c>
      <c r="B14" s="9" t="s">
        <v>58</v>
      </c>
      <c r="C14" s="7">
        <v>2335</v>
      </c>
      <c r="D14" s="8">
        <v>3215012</v>
      </c>
      <c r="E14" s="4">
        <v>0.96114999999999995</v>
      </c>
      <c r="F14" s="4">
        <v>0.94662654115010003</v>
      </c>
      <c r="G14" s="4">
        <v>0.97567000000000004</v>
      </c>
    </row>
    <row r="15" spans="1:7" ht="14.1" customHeight="1" x14ac:dyDescent="0.2">
      <c r="A15" s="49"/>
      <c r="B15" s="9" t="s">
        <v>7</v>
      </c>
      <c r="C15" s="7">
        <v>2538</v>
      </c>
      <c r="D15" s="8">
        <v>3499077</v>
      </c>
      <c r="E15" s="4">
        <v>0.98365999999999998</v>
      </c>
      <c r="F15" s="4">
        <v>0.97546468339530001</v>
      </c>
      <c r="G15" s="4">
        <v>0.99185999999999996</v>
      </c>
    </row>
    <row r="16" spans="1:7" ht="14.1" customHeight="1" x14ac:dyDescent="0.2">
      <c r="A16" s="50"/>
      <c r="B16" s="9" t="s">
        <v>96</v>
      </c>
      <c r="C16" s="7">
        <v>4873</v>
      </c>
      <c r="D16" s="8">
        <v>6714088</v>
      </c>
      <c r="E16" s="4">
        <v>0.97275</v>
      </c>
      <c r="F16" s="4">
        <v>0.96450999999999998</v>
      </c>
      <c r="G16" s="4">
        <v>0.98099999999999998</v>
      </c>
    </row>
    <row r="17" spans="1:7" ht="14.1" customHeight="1" x14ac:dyDescent="0.2">
      <c r="A17" s="48" t="s">
        <v>100</v>
      </c>
      <c r="B17" s="9" t="s">
        <v>58</v>
      </c>
      <c r="C17" s="7">
        <v>2335</v>
      </c>
      <c r="D17" s="8">
        <v>3071544.2522844998</v>
      </c>
      <c r="E17" s="4">
        <v>0.91825999999999997</v>
      </c>
      <c r="F17" s="4">
        <v>0.89759</v>
      </c>
      <c r="G17" s="4">
        <v>0.93893000000000004</v>
      </c>
    </row>
    <row r="18" spans="1:7" ht="14.1" customHeight="1" x14ac:dyDescent="0.2">
      <c r="A18" s="49"/>
      <c r="B18" s="9" t="s">
        <v>7</v>
      </c>
      <c r="C18" s="7">
        <v>2538</v>
      </c>
      <c r="D18" s="8">
        <v>3311722</v>
      </c>
      <c r="E18" s="4">
        <v>0.93098999999999998</v>
      </c>
      <c r="F18" s="4">
        <v>0.91454999999999997</v>
      </c>
      <c r="G18" s="4">
        <v>0.94744214244659997</v>
      </c>
    </row>
    <row r="19" spans="1:7" ht="14.1" customHeight="1" x14ac:dyDescent="0.2">
      <c r="A19" s="50"/>
      <c r="B19" s="9" t="s">
        <v>96</v>
      </c>
      <c r="C19" s="7">
        <v>4873</v>
      </c>
      <c r="D19" s="8">
        <v>6383266</v>
      </c>
      <c r="E19" s="4">
        <v>0.92481999999999998</v>
      </c>
      <c r="F19" s="4">
        <v>0.91169</v>
      </c>
      <c r="G19" s="4">
        <v>0.93796059689540001</v>
      </c>
    </row>
    <row r="20" spans="1:7" ht="14.1" customHeight="1" x14ac:dyDescent="0.2">
      <c r="A20" s="48" t="s">
        <v>101</v>
      </c>
      <c r="B20" s="9" t="s">
        <v>58</v>
      </c>
      <c r="C20" s="7">
        <v>2335</v>
      </c>
      <c r="D20" s="8">
        <v>140711</v>
      </c>
      <c r="E20" s="4">
        <v>4.2070000000000003E-2</v>
      </c>
      <c r="F20" s="4">
        <v>2.6579999999999999E-2</v>
      </c>
      <c r="G20" s="4">
        <v>5.756E-2</v>
      </c>
    </row>
    <row r="21" spans="1:7" ht="14.1" customHeight="1" x14ac:dyDescent="0.2">
      <c r="A21" s="49"/>
      <c r="B21" s="9" t="s">
        <v>7</v>
      </c>
      <c r="C21" s="7">
        <v>2538</v>
      </c>
      <c r="D21" s="8">
        <v>177946</v>
      </c>
      <c r="E21" s="4">
        <v>5.0020000000000002E-2</v>
      </c>
      <c r="F21" s="4">
        <v>3.5490000000000001E-2</v>
      </c>
      <c r="G21" s="4">
        <v>6.4549999999999996E-2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318657</v>
      </c>
      <c r="E22" s="4">
        <v>4.6170000000000003E-2</v>
      </c>
      <c r="F22" s="4">
        <v>3.5569999999999997E-2</v>
      </c>
      <c r="G22" s="4">
        <v>5.6767992790500002E-2</v>
      </c>
    </row>
    <row r="23" spans="1:7" ht="14.1" customHeight="1" x14ac:dyDescent="0.2">
      <c r="A23" s="48" t="s">
        <v>102</v>
      </c>
      <c r="B23" s="9" t="s">
        <v>58</v>
      </c>
      <c r="C23" s="7">
        <v>2335</v>
      </c>
      <c r="D23" s="8">
        <v>3037165.9536458999</v>
      </c>
      <c r="E23" s="4">
        <v>0.90798000000000001</v>
      </c>
      <c r="F23" s="4">
        <v>0.88698999999999995</v>
      </c>
      <c r="G23" s="4">
        <v>0.92896999999999996</v>
      </c>
    </row>
    <row r="24" spans="1:7" ht="14.1" customHeight="1" x14ac:dyDescent="0.2">
      <c r="A24" s="49"/>
      <c r="B24" s="9" t="s">
        <v>7</v>
      </c>
      <c r="C24" s="7">
        <v>2538</v>
      </c>
      <c r="D24" s="8">
        <v>3240209</v>
      </c>
      <c r="E24" s="4">
        <v>0.91088999999999998</v>
      </c>
      <c r="F24" s="4">
        <v>0.89198</v>
      </c>
      <c r="G24" s="4">
        <v>0.92979999999999996</v>
      </c>
    </row>
    <row r="25" spans="1:7" ht="14.1" customHeight="1" x14ac:dyDescent="0.2">
      <c r="A25" s="50"/>
      <c r="B25" s="9" t="s">
        <v>96</v>
      </c>
      <c r="C25" s="7">
        <v>4873</v>
      </c>
      <c r="D25" s="8">
        <v>6277375</v>
      </c>
      <c r="E25" s="4">
        <v>0.90947999999999996</v>
      </c>
      <c r="F25" s="4">
        <v>0.89539136589239998</v>
      </c>
      <c r="G25" s="4">
        <v>0.92357</v>
      </c>
    </row>
    <row r="26" spans="1:7" ht="14.1" customHeight="1" x14ac:dyDescent="0.2">
      <c r="A26" s="48" t="s">
        <v>103</v>
      </c>
      <c r="B26" s="9" t="s">
        <v>58</v>
      </c>
      <c r="C26" s="7">
        <v>2335</v>
      </c>
      <c r="D26" s="8">
        <v>2897942</v>
      </c>
      <c r="E26" s="4">
        <v>0.86636000000000002</v>
      </c>
      <c r="F26" s="4">
        <v>0.84340000000000004</v>
      </c>
      <c r="G26" s="4">
        <v>0.88932</v>
      </c>
    </row>
    <row r="27" spans="1:7" ht="14.1" customHeight="1" x14ac:dyDescent="0.2">
      <c r="A27" s="49"/>
      <c r="B27" s="9" t="s">
        <v>7</v>
      </c>
      <c r="C27" s="7">
        <v>2538</v>
      </c>
      <c r="D27" s="8">
        <v>3108888</v>
      </c>
      <c r="E27" s="4">
        <v>0.87397000000000002</v>
      </c>
      <c r="F27" s="4">
        <v>0.85241999999999996</v>
      </c>
      <c r="G27" s="4">
        <v>0.89552676119520003</v>
      </c>
    </row>
    <row r="28" spans="1:7" ht="14.1" customHeight="1" x14ac:dyDescent="0.2">
      <c r="A28" s="50"/>
      <c r="B28" s="9" t="s">
        <v>96</v>
      </c>
      <c r="C28" s="7">
        <v>4873</v>
      </c>
      <c r="D28" s="8">
        <v>6006830</v>
      </c>
      <c r="E28" s="4">
        <v>0.87028000000000005</v>
      </c>
      <c r="F28" s="4">
        <v>0.85455999999999999</v>
      </c>
      <c r="G28" s="4">
        <v>0.88600999999999996</v>
      </c>
    </row>
    <row r="29" spans="1:7" ht="14.1" customHeight="1" x14ac:dyDescent="0.2">
      <c r="A29" s="48" t="s">
        <v>104</v>
      </c>
      <c r="B29" s="9" t="s">
        <v>58</v>
      </c>
      <c r="C29" s="7">
        <v>2335</v>
      </c>
      <c r="D29" s="8">
        <v>319299</v>
      </c>
      <c r="E29" s="4">
        <v>9.5456605308699996E-2</v>
      </c>
      <c r="F29" s="4">
        <v>7.6536784516199996E-2</v>
      </c>
      <c r="G29" s="4">
        <v>0.1143764261012</v>
      </c>
    </row>
    <row r="30" spans="1:7" ht="14.1" customHeight="1" x14ac:dyDescent="0.2">
      <c r="A30" s="49"/>
      <c r="B30" s="9" t="s">
        <v>7</v>
      </c>
      <c r="C30" s="7">
        <v>2538</v>
      </c>
      <c r="D30" s="8">
        <v>309793</v>
      </c>
      <c r="E30" s="4">
        <v>8.7090000000000001E-2</v>
      </c>
      <c r="F30" s="4">
        <v>6.9610000000000005E-2</v>
      </c>
      <c r="G30" s="4">
        <v>0.10457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629092</v>
      </c>
      <c r="E31" s="4">
        <v>9.1139999999999999E-2</v>
      </c>
      <c r="F31" s="4">
        <v>7.8289999999999998E-2</v>
      </c>
      <c r="G31" s="4">
        <v>0.104</v>
      </c>
    </row>
    <row r="32" spans="1:7" ht="14.1" customHeight="1" x14ac:dyDescent="0.2">
      <c r="A32" s="48" t="s">
        <v>105</v>
      </c>
      <c r="B32" s="9" t="s">
        <v>58</v>
      </c>
      <c r="C32" s="7">
        <v>2335</v>
      </c>
      <c r="D32" s="8">
        <v>550992</v>
      </c>
      <c r="E32" s="4">
        <v>0.16472000000000001</v>
      </c>
      <c r="F32" s="4">
        <v>0.14388000000000001</v>
      </c>
      <c r="G32" s="4">
        <v>0.18557000000000001</v>
      </c>
    </row>
    <row r="33" spans="1:7" ht="14.1" customHeight="1" x14ac:dyDescent="0.2">
      <c r="A33" s="49"/>
      <c r="B33" s="9" t="s">
        <v>7</v>
      </c>
      <c r="C33" s="7">
        <v>2538</v>
      </c>
      <c r="D33" s="8">
        <v>537874.73198253999</v>
      </c>
      <c r="E33" s="4">
        <v>0.15121000000000001</v>
      </c>
      <c r="F33" s="4">
        <v>0.13099</v>
      </c>
      <c r="G33" s="4">
        <v>0.17142399654429999</v>
      </c>
    </row>
    <row r="34" spans="1:7" ht="14.1" customHeight="1" x14ac:dyDescent="0.2">
      <c r="A34" s="50"/>
      <c r="B34" s="9" t="s">
        <v>96</v>
      </c>
      <c r="C34" s="7">
        <v>4873</v>
      </c>
      <c r="D34" s="8">
        <v>1088866</v>
      </c>
      <c r="E34" s="4">
        <v>0.15776000000000001</v>
      </c>
      <c r="F34" s="4">
        <v>0.14324999999999999</v>
      </c>
      <c r="G34" s="4">
        <v>0.17226</v>
      </c>
    </row>
    <row r="36" spans="1:7" ht="14.1" customHeight="1" x14ac:dyDescent="0.2">
      <c r="A36" s="46" t="s">
        <v>55</v>
      </c>
      <c r="B36" s="45"/>
      <c r="C36" s="45"/>
      <c r="D36" s="45"/>
      <c r="E36" s="45"/>
      <c r="F36" s="45"/>
      <c r="G36" s="45"/>
    </row>
    <row r="37" spans="1:7" ht="14.1" customHeight="1" x14ac:dyDescent="0.2">
      <c r="A37" s="46" t="s">
        <v>106</v>
      </c>
      <c r="B37" s="45"/>
      <c r="C37" s="45"/>
      <c r="D37" s="45"/>
      <c r="E37" s="45"/>
      <c r="F37" s="45"/>
      <c r="G37" s="45"/>
    </row>
    <row r="38" spans="1:7" ht="14.1" customHeight="1" x14ac:dyDescent="0.2">
      <c r="A38" s="46" t="s">
        <v>107</v>
      </c>
      <c r="B38" s="45"/>
      <c r="C38" s="45"/>
      <c r="D38" s="45"/>
      <c r="E38" s="45"/>
      <c r="F38" s="45"/>
      <c r="G38" s="45"/>
    </row>
    <row r="39" spans="1:7" ht="14.1" customHeight="1" x14ac:dyDescent="0.2">
      <c r="A39" s="46" t="s">
        <v>559</v>
      </c>
      <c r="B39" s="45"/>
      <c r="C39" s="45"/>
      <c r="D39" s="45"/>
      <c r="E39" s="45"/>
      <c r="F39" s="45"/>
      <c r="G39" s="45"/>
    </row>
    <row r="40" spans="1:7" s="17" customFormat="1" ht="14.25" x14ac:dyDescent="0.2">
      <c r="A40" s="32" t="str">
        <f>HYPERLINK("#'Index'!A1","Back to Index")</f>
        <v>Back to Index</v>
      </c>
      <c r="B40" s="27"/>
    </row>
  </sheetData>
  <mergeCells count="16">
    <mergeCell ref="A39:G39"/>
    <mergeCell ref="A1:G1"/>
    <mergeCell ref="A2:G2"/>
    <mergeCell ref="A36:G36"/>
    <mergeCell ref="A37:G37"/>
    <mergeCell ref="A38:G38"/>
    <mergeCell ref="A20:A22"/>
    <mergeCell ref="A23:A25"/>
    <mergeCell ref="A26:A28"/>
    <mergeCell ref="A29:A31"/>
    <mergeCell ref="A32:A34"/>
    <mergeCell ref="A5:A7"/>
    <mergeCell ref="A8:A10"/>
    <mergeCell ref="A11:A13"/>
    <mergeCell ref="A14:A16"/>
    <mergeCell ref="A17:A19"/>
  </mergeCells>
  <pageMargins left="0.05" right="0.05" top="0.5" bottom="0.5" header="0" footer="0"/>
  <pageSetup orientation="portrait" horizontalDpi="300" verticalDpi="30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5" x14ac:dyDescent="0.25">
      <c r="A1" s="44" t="s">
        <v>328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318</v>
      </c>
      <c r="B5" s="15" t="s">
        <v>171</v>
      </c>
      <c r="C5" s="7">
        <v>81</v>
      </c>
      <c r="D5" s="8">
        <v>127719</v>
      </c>
      <c r="E5" s="4">
        <v>0.63787469177980005</v>
      </c>
      <c r="F5" s="4">
        <v>0.49203000000000002</v>
      </c>
      <c r="G5" s="4">
        <v>0.78371540912500004</v>
      </c>
    </row>
    <row r="6" spans="1:9" ht="14.1" customHeight="1" x14ac:dyDescent="0.2">
      <c r="A6" s="49"/>
      <c r="B6" s="15" t="s">
        <v>172</v>
      </c>
      <c r="C6" s="7">
        <v>4792</v>
      </c>
      <c r="D6" s="8">
        <v>4816730</v>
      </c>
      <c r="E6" s="4">
        <v>0.7187087089359</v>
      </c>
      <c r="F6" s="4">
        <v>0.69874000000000003</v>
      </c>
      <c r="G6" s="4">
        <v>0.73867000000000005</v>
      </c>
    </row>
    <row r="7" spans="1:9" ht="14.1" customHeight="1" x14ac:dyDescent="0.2">
      <c r="A7" s="50"/>
      <c r="B7" s="15" t="s">
        <v>96</v>
      </c>
      <c r="C7" s="7">
        <v>4873</v>
      </c>
      <c r="D7" s="8">
        <v>4944449.5003693001</v>
      </c>
      <c r="E7" s="4">
        <v>0.71636</v>
      </c>
      <c r="F7" s="4">
        <v>0.69649000000000005</v>
      </c>
      <c r="G7" s="4">
        <v>0.73623000000000005</v>
      </c>
    </row>
    <row r="8" spans="1:9" ht="14.1" customHeight="1" x14ac:dyDescent="0.2">
      <c r="A8" s="48" t="s">
        <v>319</v>
      </c>
      <c r="B8" s="15" t="s">
        <v>171</v>
      </c>
      <c r="C8" s="7">
        <v>81</v>
      </c>
      <c r="D8" s="8">
        <v>7680</v>
      </c>
      <c r="E8" s="4">
        <v>3.8359999999999998E-2</v>
      </c>
      <c r="F8" s="4">
        <v>1.9499999999999999E-3</v>
      </c>
      <c r="G8" s="4">
        <v>7.4770000000000003E-2</v>
      </c>
    </row>
    <row r="9" spans="1:9" ht="14.1" customHeight="1" x14ac:dyDescent="0.2">
      <c r="A9" s="49"/>
      <c r="B9" s="15" t="s">
        <v>172</v>
      </c>
      <c r="C9" s="7">
        <v>4792</v>
      </c>
      <c r="D9" s="8">
        <v>1013929</v>
      </c>
      <c r="E9" s="4">
        <v>0.15129000000000001</v>
      </c>
      <c r="F9" s="4">
        <v>0.13544999999999999</v>
      </c>
      <c r="G9" s="4">
        <v>0.16712974582910001</v>
      </c>
    </row>
    <row r="10" spans="1:9" ht="14.1" customHeight="1" x14ac:dyDescent="0.2">
      <c r="A10" s="50"/>
      <c r="B10" s="15" t="s">
        <v>96</v>
      </c>
      <c r="C10" s="7">
        <v>4873</v>
      </c>
      <c r="D10" s="8">
        <v>1021608.8731714</v>
      </c>
      <c r="E10" s="4">
        <v>0.14801</v>
      </c>
      <c r="F10" s="4">
        <v>0.13255</v>
      </c>
      <c r="G10" s="4">
        <v>0.16347</v>
      </c>
    </row>
    <row r="11" spans="1:9" ht="14.1" customHeight="1" x14ac:dyDescent="0.2">
      <c r="A11" s="48" t="s">
        <v>320</v>
      </c>
      <c r="B11" s="15" t="s">
        <v>171</v>
      </c>
      <c r="C11" s="7">
        <v>81</v>
      </c>
      <c r="D11" s="8">
        <v>29432</v>
      </c>
      <c r="E11" s="4">
        <v>0.14699503876889999</v>
      </c>
      <c r="F11" s="4">
        <v>3.202E-2</v>
      </c>
      <c r="G11" s="4">
        <v>0.26196999999999998</v>
      </c>
    </row>
    <row r="12" spans="1:9" ht="14.1" customHeight="1" x14ac:dyDescent="0.2">
      <c r="A12" s="49"/>
      <c r="B12" s="15" t="s">
        <v>172</v>
      </c>
      <c r="C12" s="7">
        <v>4792</v>
      </c>
      <c r="D12" s="8">
        <v>692443</v>
      </c>
      <c r="E12" s="4">
        <v>0.10332</v>
      </c>
      <c r="F12" s="4">
        <v>8.9429999999999996E-2</v>
      </c>
      <c r="G12" s="4">
        <v>0.11721421524849999</v>
      </c>
    </row>
    <row r="13" spans="1:9" ht="14.1" customHeight="1" x14ac:dyDescent="0.2">
      <c r="A13" s="50"/>
      <c r="B13" s="15" t="s">
        <v>96</v>
      </c>
      <c r="C13" s="7">
        <v>4873</v>
      </c>
      <c r="D13" s="8">
        <v>721875</v>
      </c>
      <c r="E13" s="4">
        <v>0.10459</v>
      </c>
      <c r="F13" s="4">
        <v>9.0679999999999997E-2</v>
      </c>
      <c r="G13" s="4">
        <v>0.11849999999999999</v>
      </c>
    </row>
    <row r="14" spans="1:9" ht="14.1" customHeight="1" x14ac:dyDescent="0.2">
      <c r="A14" s="48" t="s">
        <v>321</v>
      </c>
      <c r="B14" s="15" t="s">
        <v>171</v>
      </c>
      <c r="C14" s="7">
        <v>81</v>
      </c>
      <c r="D14" s="8">
        <v>35394.752728500003</v>
      </c>
      <c r="E14" s="4">
        <v>0.17677000000000001</v>
      </c>
      <c r="F14" s="4">
        <v>5.3670000000000002E-2</v>
      </c>
      <c r="G14" s="4">
        <v>0.29987999999999998</v>
      </c>
    </row>
    <row r="15" spans="1:9" ht="14.1" customHeight="1" x14ac:dyDescent="0.2">
      <c r="A15" s="49"/>
      <c r="B15" s="15" t="s">
        <v>172</v>
      </c>
      <c r="C15" s="7">
        <v>4792</v>
      </c>
      <c r="D15" s="8">
        <v>178821</v>
      </c>
      <c r="E15" s="4">
        <v>2.6679999999999999E-2</v>
      </c>
      <c r="F15" s="4">
        <v>1.9310000000000001E-2</v>
      </c>
      <c r="G15" s="4">
        <v>3.4049999999999997E-2</v>
      </c>
    </row>
    <row r="16" spans="1:9" ht="14.1" customHeight="1" x14ac:dyDescent="0.2">
      <c r="A16" s="50"/>
      <c r="B16" s="15" t="s">
        <v>96</v>
      </c>
      <c r="C16" s="7">
        <v>4873</v>
      </c>
      <c r="D16" s="8">
        <v>214215</v>
      </c>
      <c r="E16" s="4">
        <v>3.1040000000000002E-2</v>
      </c>
      <c r="F16" s="4">
        <v>2.2880000000000001E-2</v>
      </c>
      <c r="G16" s="4">
        <v>3.9190000000000003E-2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s="17" customFormat="1" ht="14.25" x14ac:dyDescent="0.2">
      <c r="A22" s="32" t="str">
        <f>HYPERLINK("#'Index'!A1","Back to Index")</f>
        <v>Back to Index</v>
      </c>
      <c r="B22" s="27"/>
    </row>
    <row r="69" spans="1:1" ht="12" customHeight="1" x14ac:dyDescent="0.2">
      <c r="A69" t="s">
        <v>559</v>
      </c>
    </row>
  </sheetData>
  <mergeCells count="10">
    <mergeCell ref="A21:G21"/>
    <mergeCell ref="A1:I1"/>
    <mergeCell ref="A2:G2"/>
    <mergeCell ref="A18:G18"/>
    <mergeCell ref="A19:G19"/>
    <mergeCell ref="A20:G20"/>
    <mergeCell ref="A5:A7"/>
    <mergeCell ref="A8:A10"/>
    <mergeCell ref="A11:A13"/>
    <mergeCell ref="A14:A16"/>
  </mergeCells>
  <pageMargins left="0.05" right="0.05" top="0.5" bottom="0.5" header="0" footer="0"/>
  <pageSetup orientation="portrait" horizontalDpi="300" verticalDpi="30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5" x14ac:dyDescent="0.25">
      <c r="A1" s="44" t="s">
        <v>329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318</v>
      </c>
      <c r="B5" s="13" t="s">
        <v>24</v>
      </c>
      <c r="C5" s="7">
        <v>1516</v>
      </c>
      <c r="D5" s="8">
        <v>1386866</v>
      </c>
      <c r="E5" s="4">
        <v>0.68776999999999999</v>
      </c>
      <c r="F5" s="4">
        <v>0.65132000000000001</v>
      </c>
      <c r="G5" s="4">
        <v>0.72421000000000002</v>
      </c>
    </row>
    <row r="6" spans="1:9" ht="14.1" customHeight="1" x14ac:dyDescent="0.2">
      <c r="A6" s="49"/>
      <c r="B6" s="13" t="s">
        <v>25</v>
      </c>
      <c r="C6" s="7">
        <v>1349</v>
      </c>
      <c r="D6" s="8">
        <v>987087</v>
      </c>
      <c r="E6" s="4">
        <v>0.65291999999999994</v>
      </c>
      <c r="F6" s="4">
        <v>0.61294000000000004</v>
      </c>
      <c r="G6" s="4">
        <v>0.69290810999249997</v>
      </c>
    </row>
    <row r="7" spans="1:9" ht="14.1" customHeight="1" x14ac:dyDescent="0.2">
      <c r="A7" s="49"/>
      <c r="B7" s="13" t="s">
        <v>26</v>
      </c>
      <c r="C7" s="7">
        <v>2008</v>
      </c>
      <c r="D7" s="8">
        <v>2570496</v>
      </c>
      <c r="E7" s="4">
        <v>0.76188</v>
      </c>
      <c r="F7" s="4">
        <v>0.73282601584999996</v>
      </c>
      <c r="G7" s="4">
        <v>0.79093999999999998</v>
      </c>
    </row>
    <row r="8" spans="1:9" ht="14.1" customHeight="1" x14ac:dyDescent="0.2">
      <c r="A8" s="50"/>
      <c r="B8" s="13" t="s">
        <v>96</v>
      </c>
      <c r="C8" s="7">
        <v>4873</v>
      </c>
      <c r="D8" s="8">
        <v>4944450</v>
      </c>
      <c r="E8" s="4">
        <v>0.71636</v>
      </c>
      <c r="F8" s="4">
        <v>0.69649000000000005</v>
      </c>
      <c r="G8" s="4">
        <v>0.73623000000000005</v>
      </c>
    </row>
    <row r="9" spans="1:9" ht="14.1" customHeight="1" x14ac:dyDescent="0.2">
      <c r="A9" s="48" t="s">
        <v>319</v>
      </c>
      <c r="B9" s="13" t="s">
        <v>24</v>
      </c>
      <c r="C9" s="7">
        <v>1516</v>
      </c>
      <c r="D9" s="8">
        <v>352233</v>
      </c>
      <c r="E9" s="4">
        <v>0.17468</v>
      </c>
      <c r="F9" s="4">
        <v>0.14544000000000001</v>
      </c>
      <c r="G9" s="4">
        <v>0.20391000000000001</v>
      </c>
    </row>
    <row r="10" spans="1:9" ht="14.1" customHeight="1" x14ac:dyDescent="0.2">
      <c r="A10" s="49"/>
      <c r="B10" s="13" t="s">
        <v>25</v>
      </c>
      <c r="C10" s="7">
        <v>1349</v>
      </c>
      <c r="D10" s="8">
        <v>265621</v>
      </c>
      <c r="E10" s="4">
        <v>0.1757</v>
      </c>
      <c r="F10" s="4">
        <v>0.14321264395819999</v>
      </c>
      <c r="G10" s="4">
        <v>0.20818</v>
      </c>
    </row>
    <row r="11" spans="1:9" ht="14.1" customHeight="1" x14ac:dyDescent="0.2">
      <c r="A11" s="49"/>
      <c r="B11" s="13" t="s">
        <v>26</v>
      </c>
      <c r="C11" s="7">
        <v>2008</v>
      </c>
      <c r="D11" s="8">
        <v>403754</v>
      </c>
      <c r="E11" s="4">
        <v>0.11967</v>
      </c>
      <c r="F11" s="4">
        <v>9.7820000000000004E-2</v>
      </c>
      <c r="G11" s="4">
        <v>0.14152000000000001</v>
      </c>
    </row>
    <row r="12" spans="1:9" ht="14.1" customHeight="1" x14ac:dyDescent="0.2">
      <c r="A12" s="50"/>
      <c r="B12" s="13" t="s">
        <v>96</v>
      </c>
      <c r="C12" s="7">
        <v>4873</v>
      </c>
      <c r="D12" s="8">
        <v>1021608.8731714</v>
      </c>
      <c r="E12" s="4">
        <v>0.14801</v>
      </c>
      <c r="F12" s="4">
        <v>0.13255</v>
      </c>
      <c r="G12" s="4">
        <v>0.16347</v>
      </c>
    </row>
    <row r="13" spans="1:9" ht="14.1" customHeight="1" x14ac:dyDescent="0.2">
      <c r="A13" s="48" t="s">
        <v>320</v>
      </c>
      <c r="B13" s="13" t="s">
        <v>24</v>
      </c>
      <c r="C13" s="7">
        <v>1516</v>
      </c>
      <c r="D13" s="8">
        <v>241857</v>
      </c>
      <c r="E13" s="4">
        <v>0.11994</v>
      </c>
      <c r="F13" s="4">
        <v>9.1990000000000002E-2</v>
      </c>
      <c r="G13" s="4">
        <v>0.14788999999999999</v>
      </c>
    </row>
    <row r="14" spans="1:9" ht="14.1" customHeight="1" x14ac:dyDescent="0.2">
      <c r="A14" s="49"/>
      <c r="B14" s="13" t="s">
        <v>25</v>
      </c>
      <c r="C14" s="7">
        <v>1349</v>
      </c>
      <c r="D14" s="8">
        <v>226628</v>
      </c>
      <c r="E14" s="4">
        <v>0.14990999999999999</v>
      </c>
      <c r="F14" s="4">
        <v>0.12053</v>
      </c>
      <c r="G14" s="4">
        <v>0.17927999999999999</v>
      </c>
    </row>
    <row r="15" spans="1:9" ht="14.1" customHeight="1" x14ac:dyDescent="0.2">
      <c r="A15" s="49"/>
      <c r="B15" s="13" t="s">
        <v>26</v>
      </c>
      <c r="C15" s="7">
        <v>2008</v>
      </c>
      <c r="D15" s="8">
        <v>253391</v>
      </c>
      <c r="E15" s="4">
        <v>7.51E-2</v>
      </c>
      <c r="F15" s="4">
        <v>5.6340000000000001E-2</v>
      </c>
      <c r="G15" s="4">
        <v>9.3869999999999995E-2</v>
      </c>
    </row>
    <row r="16" spans="1:9" ht="14.1" customHeight="1" x14ac:dyDescent="0.2">
      <c r="A16" s="50"/>
      <c r="B16" s="13" t="s">
        <v>96</v>
      </c>
      <c r="C16" s="7">
        <v>4873</v>
      </c>
      <c r="D16" s="8">
        <v>721875</v>
      </c>
      <c r="E16" s="4">
        <v>0.10459</v>
      </c>
      <c r="F16" s="4">
        <v>9.0679999999999997E-2</v>
      </c>
      <c r="G16" s="4">
        <v>0.11849999999999999</v>
      </c>
    </row>
    <row r="17" spans="1:7" ht="14.1" customHeight="1" x14ac:dyDescent="0.2">
      <c r="A17" s="48" t="s">
        <v>321</v>
      </c>
      <c r="B17" s="13" t="s">
        <v>24</v>
      </c>
      <c r="C17" s="7">
        <v>1516</v>
      </c>
      <c r="D17" s="8">
        <v>35521.366906620999</v>
      </c>
      <c r="E17" s="4">
        <v>1.762E-2</v>
      </c>
      <c r="F17" s="4">
        <v>8.2000000000000007E-3</v>
      </c>
      <c r="G17" s="4">
        <v>2.7029999999999998E-2</v>
      </c>
    </row>
    <row r="18" spans="1:7" ht="14.1" customHeight="1" x14ac:dyDescent="0.2">
      <c r="A18" s="49"/>
      <c r="B18" s="13" t="s">
        <v>25</v>
      </c>
      <c r="C18" s="7">
        <v>1349</v>
      </c>
      <c r="D18" s="8">
        <v>32464</v>
      </c>
      <c r="E18" s="4">
        <v>2.147E-2</v>
      </c>
      <c r="F18" s="4">
        <v>7.5399999999999998E-3</v>
      </c>
      <c r="G18" s="4">
        <v>3.5409999999999997E-2</v>
      </c>
    </row>
    <row r="19" spans="1:7" ht="14.1" customHeight="1" x14ac:dyDescent="0.2">
      <c r="A19" s="49"/>
      <c r="B19" s="13" t="s">
        <v>26</v>
      </c>
      <c r="C19" s="7">
        <v>2008</v>
      </c>
      <c r="D19" s="8">
        <v>146230</v>
      </c>
      <c r="E19" s="4">
        <v>4.3339999999999997E-2</v>
      </c>
      <c r="F19" s="4">
        <v>2.8989999999999998E-2</v>
      </c>
      <c r="G19" s="4">
        <v>5.7689999999999998E-2</v>
      </c>
    </row>
    <row r="20" spans="1:7" ht="14.1" customHeight="1" x14ac:dyDescent="0.2">
      <c r="A20" s="50"/>
      <c r="B20" s="13" t="s">
        <v>96</v>
      </c>
      <c r="C20" s="7">
        <v>4873</v>
      </c>
      <c r="D20" s="8">
        <v>214215</v>
      </c>
      <c r="E20" s="4">
        <v>3.1040000000000002E-2</v>
      </c>
      <c r="F20" s="4">
        <v>2.2880000000000001E-2</v>
      </c>
      <c r="G20" s="4">
        <v>3.9190000000000003E-2</v>
      </c>
    </row>
    <row r="22" spans="1:7" ht="14.1" customHeight="1" x14ac:dyDescent="0.2">
      <c r="A22" s="46" t="s">
        <v>55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106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107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559</v>
      </c>
      <c r="B25" s="45"/>
      <c r="C25" s="45"/>
      <c r="D25" s="45"/>
      <c r="E25" s="45"/>
      <c r="F25" s="45"/>
      <c r="G25" s="45"/>
    </row>
    <row r="26" spans="1:7" s="17" customFormat="1" ht="14.25" x14ac:dyDescent="0.2">
      <c r="A26" s="32" t="str">
        <f>HYPERLINK("#'Index'!A1","Back to Index")</f>
        <v>Back to Index</v>
      </c>
      <c r="B26" s="27"/>
    </row>
    <row r="69" spans="1:1" ht="12" customHeight="1" x14ac:dyDescent="0.2">
      <c r="A69" t="s">
        <v>559</v>
      </c>
    </row>
  </sheetData>
  <mergeCells count="10">
    <mergeCell ref="A25:G25"/>
    <mergeCell ref="A1:I1"/>
    <mergeCell ref="A2:G2"/>
    <mergeCell ref="A22:G22"/>
    <mergeCell ref="A23:G23"/>
    <mergeCell ref="A24:G24"/>
    <mergeCell ref="A5:A8"/>
    <mergeCell ref="A9:A12"/>
    <mergeCell ref="A13:A16"/>
    <mergeCell ref="A17:A20"/>
  </mergeCells>
  <pageMargins left="0.05" right="0.05" top="0.5" bottom="0.5" header="0" footer="0"/>
  <pageSetup orientation="portrait" horizontalDpi="300" verticalDpi="30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activeCell="A5" sqref="A5:A8"/>
    </sheetView>
  </sheetViews>
  <sheetFormatPr defaultColWidth="10.85546875" defaultRowHeight="12" customHeight="1" x14ac:dyDescent="0.2"/>
  <cols>
    <col min="1" max="1" width="6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6" width="6.85546875" bestFit="1" customWidth="1"/>
    <col min="7" max="7" width="7.28515625" bestFit="1" customWidth="1"/>
  </cols>
  <sheetData>
    <row r="1" spans="1:9" ht="13.5" customHeight="1" x14ac:dyDescent="0.25">
      <c r="A1" s="44" t="s">
        <v>330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1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331</v>
      </c>
      <c r="B5" s="6" t="s">
        <v>3</v>
      </c>
      <c r="C5" s="7">
        <v>61</v>
      </c>
      <c r="D5" s="8">
        <v>182684</v>
      </c>
      <c r="E5" s="4">
        <v>0.99073999999999995</v>
      </c>
      <c r="F5" s="4">
        <v>0.97248000000000001</v>
      </c>
      <c r="G5" s="4">
        <v>1</v>
      </c>
    </row>
    <row r="6" spans="1:9" ht="14.1" customHeight="1" x14ac:dyDescent="0.2">
      <c r="A6" s="49"/>
      <c r="B6" s="6" t="s">
        <v>4</v>
      </c>
      <c r="C6" s="7">
        <v>849</v>
      </c>
      <c r="D6" s="8">
        <v>1228554.9320058001</v>
      </c>
      <c r="E6" s="4">
        <v>0.93815000000000004</v>
      </c>
      <c r="F6" s="4">
        <v>0.90802000000000005</v>
      </c>
      <c r="G6" s="4">
        <v>0.96828999999999998</v>
      </c>
    </row>
    <row r="7" spans="1:9" ht="14.1" customHeight="1" x14ac:dyDescent="0.2">
      <c r="A7" s="49"/>
      <c r="B7" s="6" t="s">
        <v>5</v>
      </c>
      <c r="C7" s="7">
        <v>274</v>
      </c>
      <c r="D7" s="8">
        <v>237164</v>
      </c>
      <c r="E7" s="4">
        <v>0.99029999999999996</v>
      </c>
      <c r="F7" s="4">
        <v>0.98118000000000005</v>
      </c>
      <c r="G7" s="4">
        <v>0.99943000000000004</v>
      </c>
    </row>
    <row r="8" spans="1:9" ht="14.1" customHeight="1" x14ac:dyDescent="0.2">
      <c r="A8" s="50"/>
      <c r="B8" s="6" t="s">
        <v>96</v>
      </c>
      <c r="C8" s="7">
        <v>1184</v>
      </c>
      <c r="D8" s="8">
        <v>1648403</v>
      </c>
      <c r="E8" s="4">
        <v>0.95095229819850002</v>
      </c>
      <c r="F8" s="4">
        <v>0.92784</v>
      </c>
      <c r="G8" s="4">
        <v>0.97406999999999999</v>
      </c>
    </row>
    <row r="9" spans="1:9" ht="14.1" customHeight="1" x14ac:dyDescent="0.2">
      <c r="A9" s="48" t="s">
        <v>332</v>
      </c>
      <c r="B9" s="6" t="s">
        <v>3</v>
      </c>
      <c r="C9" s="7">
        <v>60</v>
      </c>
      <c r="D9" s="8">
        <v>91800.519321804997</v>
      </c>
      <c r="E9" s="4">
        <v>0.50251000000000001</v>
      </c>
      <c r="F9" s="4">
        <v>0.34005802796939999</v>
      </c>
      <c r="G9" s="4">
        <v>0.66496</v>
      </c>
    </row>
    <row r="10" spans="1:9" ht="14.1" customHeight="1" x14ac:dyDescent="0.2">
      <c r="A10" s="49"/>
      <c r="B10" s="6" t="s">
        <v>4</v>
      </c>
      <c r="C10" s="7">
        <v>815</v>
      </c>
      <c r="D10" s="8">
        <v>623759</v>
      </c>
      <c r="E10" s="4">
        <v>0.50771999999999995</v>
      </c>
      <c r="F10" s="4">
        <v>0.45632</v>
      </c>
      <c r="G10" s="4">
        <v>0.55911</v>
      </c>
    </row>
    <row r="11" spans="1:9" ht="14.1" customHeight="1" x14ac:dyDescent="0.2">
      <c r="A11" s="49"/>
      <c r="B11" s="6" t="s">
        <v>5</v>
      </c>
      <c r="C11" s="7">
        <v>269</v>
      </c>
      <c r="D11" s="8">
        <v>138136</v>
      </c>
      <c r="E11" s="4">
        <v>0.58245000000000002</v>
      </c>
      <c r="F11" s="4">
        <v>0.47197261203669999</v>
      </c>
      <c r="G11" s="4">
        <v>0.69293000000000005</v>
      </c>
    </row>
    <row r="12" spans="1:9" ht="14.1" customHeight="1" x14ac:dyDescent="0.2">
      <c r="A12" s="50"/>
      <c r="B12" s="6" t="s">
        <v>96</v>
      </c>
      <c r="C12" s="7">
        <v>1144</v>
      </c>
      <c r="D12" s="8">
        <v>853695</v>
      </c>
      <c r="E12" s="4">
        <v>0.51788999999999996</v>
      </c>
      <c r="F12" s="4">
        <v>0.47258</v>
      </c>
      <c r="G12" s="4">
        <v>0.56320999999999999</v>
      </c>
    </row>
    <row r="13" spans="1:9" ht="14.1" customHeight="1" x14ac:dyDescent="0.2">
      <c r="A13" s="48" t="s">
        <v>333</v>
      </c>
      <c r="B13" s="6" t="s">
        <v>3</v>
      </c>
      <c r="C13" s="7">
        <v>60</v>
      </c>
      <c r="D13" s="8">
        <v>64738</v>
      </c>
      <c r="E13" s="4">
        <v>0.35437000000000002</v>
      </c>
      <c r="F13" s="4">
        <v>0.18962000000000001</v>
      </c>
      <c r="G13" s="4">
        <v>0.51912000000000003</v>
      </c>
    </row>
    <row r="14" spans="1:9" ht="14.1" customHeight="1" x14ac:dyDescent="0.2">
      <c r="A14" s="49"/>
      <c r="B14" s="6" t="s">
        <v>4</v>
      </c>
      <c r="C14" s="7">
        <v>815</v>
      </c>
      <c r="D14" s="8">
        <v>439527</v>
      </c>
      <c r="E14" s="4">
        <v>0.35776000000000002</v>
      </c>
      <c r="F14" s="4">
        <v>0.30887999999999999</v>
      </c>
      <c r="G14" s="4">
        <v>0.40664</v>
      </c>
    </row>
    <row r="15" spans="1:9" ht="14.1" customHeight="1" x14ac:dyDescent="0.2">
      <c r="A15" s="49"/>
      <c r="B15" s="6" t="s">
        <v>5</v>
      </c>
      <c r="C15" s="7">
        <v>269</v>
      </c>
      <c r="D15" s="8">
        <v>61414</v>
      </c>
      <c r="E15" s="4">
        <v>0.25895000000000001</v>
      </c>
      <c r="F15" s="4">
        <v>0.17416999999999999</v>
      </c>
      <c r="G15" s="4">
        <v>0.34373999999999999</v>
      </c>
    </row>
    <row r="16" spans="1:9" ht="14.1" customHeight="1" x14ac:dyDescent="0.2">
      <c r="A16" s="50"/>
      <c r="B16" s="6" t="s">
        <v>96</v>
      </c>
      <c r="C16" s="7">
        <v>1144</v>
      </c>
      <c r="D16" s="8">
        <v>565679</v>
      </c>
      <c r="E16" s="4">
        <v>0.34316999999999998</v>
      </c>
      <c r="F16" s="4">
        <v>0.30034</v>
      </c>
      <c r="G16" s="4">
        <v>0.38600000000000001</v>
      </c>
    </row>
    <row r="17" spans="1:7" ht="14.1" customHeight="1" x14ac:dyDescent="0.2">
      <c r="A17" s="48" t="s">
        <v>334</v>
      </c>
      <c r="B17" s="6" t="s">
        <v>3</v>
      </c>
      <c r="C17" s="7">
        <v>60</v>
      </c>
      <c r="D17" s="8">
        <v>38873</v>
      </c>
      <c r="E17" s="4">
        <v>0.21279000000000001</v>
      </c>
      <c r="F17" s="4">
        <v>0.10041</v>
      </c>
      <c r="G17" s="4">
        <v>0.32516</v>
      </c>
    </row>
    <row r="18" spans="1:7" ht="14.1" customHeight="1" x14ac:dyDescent="0.2">
      <c r="A18" s="49"/>
      <c r="B18" s="6" t="s">
        <v>4</v>
      </c>
      <c r="C18" s="7">
        <v>815</v>
      </c>
      <c r="D18" s="8">
        <v>320130</v>
      </c>
      <c r="E18" s="4">
        <v>0.26057000000000002</v>
      </c>
      <c r="F18" s="4">
        <v>0.21592</v>
      </c>
      <c r="G18" s="4">
        <v>0.30523</v>
      </c>
    </row>
    <row r="19" spans="1:7" ht="14.1" customHeight="1" x14ac:dyDescent="0.2">
      <c r="A19" s="49"/>
      <c r="B19" s="6" t="s">
        <v>5</v>
      </c>
      <c r="C19" s="7">
        <v>269</v>
      </c>
      <c r="D19" s="8">
        <v>37199</v>
      </c>
      <c r="E19" s="4">
        <v>0.15684999999999999</v>
      </c>
      <c r="F19" s="4">
        <v>8.7970000000000007E-2</v>
      </c>
      <c r="G19" s="4">
        <v>0.22572999999999999</v>
      </c>
    </row>
    <row r="20" spans="1:7" ht="14.1" customHeight="1" x14ac:dyDescent="0.2">
      <c r="A20" s="50"/>
      <c r="B20" s="6" t="s">
        <v>96</v>
      </c>
      <c r="C20" s="7">
        <v>1144</v>
      </c>
      <c r="D20" s="8">
        <v>396201</v>
      </c>
      <c r="E20" s="4">
        <v>0.24035000000000001</v>
      </c>
      <c r="F20" s="4">
        <v>0.20315</v>
      </c>
      <c r="G20" s="4">
        <v>0.27755999999999997</v>
      </c>
    </row>
    <row r="21" spans="1:7" ht="14.1" customHeight="1" x14ac:dyDescent="0.2">
      <c r="A21" s="48" t="s">
        <v>335</v>
      </c>
      <c r="B21" s="6" t="s">
        <v>3</v>
      </c>
      <c r="C21" s="7">
        <v>60</v>
      </c>
      <c r="D21" s="8">
        <v>10473.145254884999</v>
      </c>
      <c r="E21" s="4">
        <v>5.7329999999999999E-2</v>
      </c>
      <c r="F21" s="4">
        <v>0</v>
      </c>
      <c r="G21" s="4">
        <v>0.11654</v>
      </c>
    </row>
    <row r="22" spans="1:7" ht="14.1" customHeight="1" x14ac:dyDescent="0.2">
      <c r="A22" s="49"/>
      <c r="B22" s="6" t="s">
        <v>4</v>
      </c>
      <c r="C22" s="7">
        <v>815</v>
      </c>
      <c r="D22" s="8">
        <v>254056</v>
      </c>
      <c r="E22" s="4">
        <v>0.20679</v>
      </c>
      <c r="F22" s="4">
        <v>0.16131999999999999</v>
      </c>
      <c r="G22" s="4">
        <v>0.25226999999999999</v>
      </c>
    </row>
    <row r="23" spans="1:7" ht="14.1" customHeight="1" x14ac:dyDescent="0.2">
      <c r="A23" s="49"/>
      <c r="B23" s="6" t="s">
        <v>5</v>
      </c>
      <c r="C23" s="7">
        <v>269</v>
      </c>
      <c r="D23" s="8">
        <v>44601.331322382997</v>
      </c>
      <c r="E23" s="4">
        <v>0.18806</v>
      </c>
      <c r="F23" s="4">
        <v>8.0659999999999996E-2</v>
      </c>
      <c r="G23" s="4">
        <v>0.29546</v>
      </c>
    </row>
    <row r="24" spans="1:7" ht="14.1" customHeight="1" x14ac:dyDescent="0.2">
      <c r="A24" s="50"/>
      <c r="B24" s="6" t="s">
        <v>96</v>
      </c>
      <c r="C24" s="7">
        <v>1144</v>
      </c>
      <c r="D24" s="8">
        <v>309130</v>
      </c>
      <c r="E24" s="4">
        <v>0.18753</v>
      </c>
      <c r="F24" s="4">
        <v>0.14913000000000001</v>
      </c>
      <c r="G24" s="4">
        <v>0.22594</v>
      </c>
    </row>
    <row r="25" spans="1:7" ht="14.1" customHeight="1" x14ac:dyDescent="0.2">
      <c r="A25" s="48" t="s">
        <v>336</v>
      </c>
      <c r="B25" s="6" t="s">
        <v>3</v>
      </c>
      <c r="C25" s="7">
        <v>60</v>
      </c>
      <c r="D25" s="8">
        <v>11486.76681284</v>
      </c>
      <c r="E25" s="4">
        <v>6.2880000000000005E-2</v>
      </c>
      <c r="F25" s="4">
        <v>0</v>
      </c>
      <c r="G25" s="4">
        <v>0.12692000000000001</v>
      </c>
    </row>
    <row r="26" spans="1:7" ht="14.1" customHeight="1" x14ac:dyDescent="0.2">
      <c r="A26" s="49"/>
      <c r="B26" s="6" t="s">
        <v>4</v>
      </c>
      <c r="C26" s="7">
        <v>815</v>
      </c>
      <c r="D26" s="8">
        <v>333176</v>
      </c>
      <c r="E26" s="4">
        <v>0.27118999999999999</v>
      </c>
      <c r="F26" s="4">
        <v>0.22428999999999999</v>
      </c>
      <c r="G26" s="4">
        <v>0.31809742783490003</v>
      </c>
    </row>
    <row r="27" spans="1:7" ht="14.1" customHeight="1" x14ac:dyDescent="0.2">
      <c r="A27" s="49"/>
      <c r="B27" s="6" t="s">
        <v>5</v>
      </c>
      <c r="C27" s="7">
        <v>269</v>
      </c>
      <c r="D27" s="8">
        <v>38997</v>
      </c>
      <c r="E27" s="4">
        <v>0.16442999999999999</v>
      </c>
      <c r="F27" s="4">
        <v>9.2490000000000003E-2</v>
      </c>
      <c r="G27" s="4">
        <v>0.23637</v>
      </c>
    </row>
    <row r="28" spans="1:7" ht="14.1" customHeight="1" x14ac:dyDescent="0.2">
      <c r="A28" s="50"/>
      <c r="B28" s="6" t="s">
        <v>96</v>
      </c>
      <c r="C28" s="7">
        <v>1144</v>
      </c>
      <c r="D28" s="8">
        <v>383660</v>
      </c>
      <c r="E28" s="4">
        <v>0.23275000000000001</v>
      </c>
      <c r="F28" s="4">
        <v>0.19457037900099999</v>
      </c>
      <c r="G28" s="4">
        <v>0.27091999999999999</v>
      </c>
    </row>
    <row r="29" spans="1:7" ht="14.1" customHeight="1" x14ac:dyDescent="0.2">
      <c r="A29" s="48" t="s">
        <v>337</v>
      </c>
      <c r="B29" s="6" t="s">
        <v>3</v>
      </c>
      <c r="C29" s="7">
        <v>60</v>
      </c>
      <c r="D29" s="8">
        <v>25203</v>
      </c>
      <c r="E29" s="4">
        <v>0.13796</v>
      </c>
      <c r="F29" s="4">
        <v>1.272E-2</v>
      </c>
      <c r="G29" s="4">
        <v>0.26319999999999999</v>
      </c>
    </row>
    <row r="30" spans="1:7" ht="14.1" customHeight="1" x14ac:dyDescent="0.2">
      <c r="A30" s="49"/>
      <c r="B30" s="6" t="s">
        <v>4</v>
      </c>
      <c r="C30" s="7">
        <v>815</v>
      </c>
      <c r="D30" s="8">
        <v>113337</v>
      </c>
      <c r="E30" s="4">
        <v>9.2249999999999999E-2</v>
      </c>
      <c r="F30" s="4">
        <v>6.4130000000000006E-2</v>
      </c>
      <c r="G30" s="4">
        <v>0.12038</v>
      </c>
    </row>
    <row r="31" spans="1:7" ht="14.1" customHeight="1" x14ac:dyDescent="0.2">
      <c r="A31" s="49"/>
      <c r="B31" s="6" t="s">
        <v>5</v>
      </c>
      <c r="C31" s="7">
        <v>269</v>
      </c>
      <c r="D31" s="8">
        <v>35584</v>
      </c>
      <c r="E31" s="4">
        <v>0.15004000000000001</v>
      </c>
      <c r="F31" s="4">
        <v>7.8100000000000003E-2</v>
      </c>
      <c r="G31" s="4">
        <v>0.22198000000000001</v>
      </c>
    </row>
    <row r="32" spans="1:7" ht="14.1" customHeight="1" x14ac:dyDescent="0.2">
      <c r="A32" s="50"/>
      <c r="B32" s="6" t="s">
        <v>96</v>
      </c>
      <c r="C32" s="7">
        <v>1144</v>
      </c>
      <c r="D32" s="8">
        <v>174124</v>
      </c>
      <c r="E32" s="4">
        <v>0.10563</v>
      </c>
      <c r="F32" s="4">
        <v>7.8320000000000001E-2</v>
      </c>
      <c r="G32" s="4">
        <v>0.13294282565919999</v>
      </c>
    </row>
    <row r="34" spans="1:7" ht="14.1" customHeight="1" x14ac:dyDescent="0.2">
      <c r="A34" s="46" t="s">
        <v>55</v>
      </c>
      <c r="B34" s="45"/>
      <c r="C34" s="45"/>
      <c r="D34" s="45"/>
      <c r="E34" s="45"/>
      <c r="F34" s="45"/>
      <c r="G34" s="45"/>
    </row>
    <row r="35" spans="1:7" ht="14.1" customHeight="1" x14ac:dyDescent="0.2">
      <c r="A35" s="46" t="s">
        <v>106</v>
      </c>
      <c r="B35" s="45"/>
      <c r="C35" s="45"/>
      <c r="D35" s="45"/>
      <c r="E35" s="45"/>
      <c r="F35" s="45"/>
      <c r="G35" s="45"/>
    </row>
    <row r="36" spans="1:7" ht="14.1" customHeight="1" x14ac:dyDescent="0.2">
      <c r="A36" s="46" t="s">
        <v>107</v>
      </c>
      <c r="B36" s="45"/>
      <c r="C36" s="45"/>
      <c r="D36" s="45"/>
      <c r="E36" s="45"/>
      <c r="F36" s="45"/>
      <c r="G36" s="45"/>
    </row>
    <row r="37" spans="1:7" ht="14.1" customHeight="1" x14ac:dyDescent="0.2">
      <c r="A37" s="46" t="s">
        <v>559</v>
      </c>
      <c r="B37" s="45"/>
      <c r="C37" s="45"/>
      <c r="D37" s="45"/>
      <c r="E37" s="45"/>
      <c r="F37" s="45"/>
      <c r="G37" s="45"/>
    </row>
    <row r="38" spans="1:7" ht="14.1" customHeight="1" x14ac:dyDescent="0.2">
      <c r="A38" s="46" t="s">
        <v>108</v>
      </c>
      <c r="B38" s="45"/>
      <c r="C38" s="45"/>
      <c r="D38" s="45"/>
      <c r="E38" s="45"/>
      <c r="F38" s="45"/>
      <c r="G38" s="45"/>
    </row>
    <row r="39" spans="1:7" s="17" customFormat="1" ht="14.25" x14ac:dyDescent="0.2">
      <c r="A39" s="32" t="str">
        <f>HYPERLINK("#'Index'!A1","Back to Index")</f>
        <v>Back to Index</v>
      </c>
      <c r="B39" s="27"/>
    </row>
    <row r="69" spans="1:1" ht="12" customHeight="1" x14ac:dyDescent="0.2">
      <c r="A69" t="s">
        <v>559</v>
      </c>
    </row>
  </sheetData>
  <mergeCells count="14">
    <mergeCell ref="A1:I1"/>
    <mergeCell ref="A37:G37"/>
    <mergeCell ref="A38:G38"/>
    <mergeCell ref="A2:G2"/>
    <mergeCell ref="A34:G34"/>
    <mergeCell ref="A35:G35"/>
    <mergeCell ref="A36:G36"/>
    <mergeCell ref="A5:A8"/>
    <mergeCell ref="A9:A12"/>
    <mergeCell ref="A13:A16"/>
    <mergeCell ref="A17:A20"/>
    <mergeCell ref="A21:A24"/>
    <mergeCell ref="A25:A28"/>
    <mergeCell ref="A29:A32"/>
  </mergeCells>
  <pageMargins left="0.05" right="0.05" top="0.5" bottom="0.5" header="0" footer="0"/>
  <pageSetup orientation="portrait" horizontalDpi="300" verticalDpi="30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6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3.5" customHeight="1" x14ac:dyDescent="0.25">
      <c r="A1" s="44" t="s">
        <v>338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331</v>
      </c>
      <c r="B5" s="9" t="s">
        <v>58</v>
      </c>
      <c r="C5" s="7">
        <v>514</v>
      </c>
      <c r="D5" s="8">
        <v>692800</v>
      </c>
      <c r="E5" s="4">
        <v>0.95650000000000002</v>
      </c>
      <c r="F5" s="4">
        <v>0.92742999999999998</v>
      </c>
      <c r="G5" s="4">
        <v>0.98556819745519997</v>
      </c>
    </row>
    <row r="6" spans="1:9" ht="14.1" customHeight="1" x14ac:dyDescent="0.2">
      <c r="A6" s="49"/>
      <c r="B6" s="9" t="s">
        <v>7</v>
      </c>
      <c r="C6" s="7">
        <v>670</v>
      </c>
      <c r="D6" s="8">
        <v>955603</v>
      </c>
      <c r="E6" s="4">
        <v>0.94696999999999998</v>
      </c>
      <c r="F6" s="4">
        <v>0.91325000000000001</v>
      </c>
      <c r="G6" s="4">
        <v>0.9806962317947</v>
      </c>
    </row>
    <row r="7" spans="1:9" ht="14.1" customHeight="1" x14ac:dyDescent="0.2">
      <c r="A7" s="50"/>
      <c r="B7" s="9" t="s">
        <v>96</v>
      </c>
      <c r="C7" s="7">
        <v>1184</v>
      </c>
      <c r="D7" s="8">
        <v>1648403</v>
      </c>
      <c r="E7" s="4">
        <v>0.95095229819850002</v>
      </c>
      <c r="F7" s="4">
        <v>0.92784</v>
      </c>
      <c r="G7" s="4">
        <v>0.97406999999999999</v>
      </c>
    </row>
    <row r="8" spans="1:9" ht="14.1" customHeight="1" x14ac:dyDescent="0.2">
      <c r="A8" s="48" t="s">
        <v>332</v>
      </c>
      <c r="B8" s="9" t="s">
        <v>58</v>
      </c>
      <c r="C8" s="7">
        <v>497</v>
      </c>
      <c r="D8" s="8">
        <v>302289</v>
      </c>
      <c r="E8" s="4">
        <v>0.43633</v>
      </c>
      <c r="F8" s="4">
        <v>0.37034</v>
      </c>
      <c r="G8" s="4">
        <v>0.50231999999999999</v>
      </c>
    </row>
    <row r="9" spans="1:9" ht="14.1" customHeight="1" x14ac:dyDescent="0.2">
      <c r="A9" s="49"/>
      <c r="B9" s="9" t="s">
        <v>7</v>
      </c>
      <c r="C9" s="7">
        <v>647</v>
      </c>
      <c r="D9" s="8">
        <v>551406</v>
      </c>
      <c r="E9" s="4">
        <v>0.57701999999999998</v>
      </c>
      <c r="F9" s="4">
        <v>0.51807000000000003</v>
      </c>
      <c r="G9" s="4">
        <v>0.63597392579269996</v>
      </c>
    </row>
    <row r="10" spans="1:9" ht="14.1" customHeight="1" x14ac:dyDescent="0.2">
      <c r="A10" s="50"/>
      <c r="B10" s="9" t="s">
        <v>96</v>
      </c>
      <c r="C10" s="7">
        <v>1144</v>
      </c>
      <c r="D10" s="8">
        <v>853695</v>
      </c>
      <c r="E10" s="4">
        <v>0.51788999999999996</v>
      </c>
      <c r="F10" s="4">
        <v>0.47258</v>
      </c>
      <c r="G10" s="4">
        <v>0.56320999999999999</v>
      </c>
    </row>
    <row r="11" spans="1:9" ht="14.1" customHeight="1" x14ac:dyDescent="0.2">
      <c r="A11" s="48" t="s">
        <v>333</v>
      </c>
      <c r="B11" s="9" t="s">
        <v>58</v>
      </c>
      <c r="C11" s="7">
        <v>497</v>
      </c>
      <c r="D11" s="8">
        <v>213691.30879119001</v>
      </c>
      <c r="E11" s="4">
        <v>0.30845</v>
      </c>
      <c r="F11" s="4">
        <v>0.24473</v>
      </c>
      <c r="G11" s="4">
        <v>0.37215999999999999</v>
      </c>
    </row>
    <row r="12" spans="1:9" ht="14.1" customHeight="1" x14ac:dyDescent="0.2">
      <c r="A12" s="49"/>
      <c r="B12" s="9" t="s">
        <v>7</v>
      </c>
      <c r="C12" s="7">
        <v>647</v>
      </c>
      <c r="D12" s="8">
        <v>351988</v>
      </c>
      <c r="E12" s="4">
        <v>0.36834</v>
      </c>
      <c r="F12" s="4">
        <v>0.31083</v>
      </c>
      <c r="G12" s="4">
        <v>0.42585000000000001</v>
      </c>
    </row>
    <row r="13" spans="1:9" ht="14.1" customHeight="1" x14ac:dyDescent="0.2">
      <c r="A13" s="50"/>
      <c r="B13" s="9" t="s">
        <v>96</v>
      </c>
      <c r="C13" s="7">
        <v>1144</v>
      </c>
      <c r="D13" s="8">
        <v>565679</v>
      </c>
      <c r="E13" s="4">
        <v>0.34316999999999998</v>
      </c>
      <c r="F13" s="4">
        <v>0.30034</v>
      </c>
      <c r="G13" s="4">
        <v>0.38600000000000001</v>
      </c>
    </row>
    <row r="14" spans="1:9" ht="14.1" customHeight="1" x14ac:dyDescent="0.2">
      <c r="A14" s="48" t="s">
        <v>334</v>
      </c>
      <c r="B14" s="9" t="s">
        <v>58</v>
      </c>
      <c r="C14" s="7">
        <v>497</v>
      </c>
      <c r="D14" s="8">
        <v>166753</v>
      </c>
      <c r="E14" s="4">
        <v>0.24068999999999999</v>
      </c>
      <c r="F14" s="4">
        <v>0.18754000000000001</v>
      </c>
      <c r="G14" s="4">
        <v>0.29384863078520002</v>
      </c>
    </row>
    <row r="15" spans="1:9" ht="14.1" customHeight="1" x14ac:dyDescent="0.2">
      <c r="A15" s="49"/>
      <c r="B15" s="9" t="s">
        <v>7</v>
      </c>
      <c r="C15" s="7">
        <v>647</v>
      </c>
      <c r="D15" s="8">
        <v>229448</v>
      </c>
      <c r="E15" s="4">
        <v>0.24010999999999999</v>
      </c>
      <c r="F15" s="4">
        <v>0.18878</v>
      </c>
      <c r="G15" s="4">
        <v>0.29143000000000002</v>
      </c>
    </row>
    <row r="16" spans="1:9" ht="14.1" customHeight="1" x14ac:dyDescent="0.2">
      <c r="A16" s="50"/>
      <c r="B16" s="9" t="s">
        <v>96</v>
      </c>
      <c r="C16" s="7">
        <v>1144</v>
      </c>
      <c r="D16" s="8">
        <v>396201</v>
      </c>
      <c r="E16" s="4">
        <v>0.24035000000000001</v>
      </c>
      <c r="F16" s="4">
        <v>0.20315</v>
      </c>
      <c r="G16" s="4">
        <v>0.27755999999999997</v>
      </c>
    </row>
    <row r="17" spans="1:7" ht="14.1" customHeight="1" x14ac:dyDescent="0.2">
      <c r="A17" s="48" t="s">
        <v>335</v>
      </c>
      <c r="B17" s="9" t="s">
        <v>58</v>
      </c>
      <c r="C17" s="7">
        <v>497</v>
      </c>
      <c r="D17" s="8">
        <v>115275.97760884999</v>
      </c>
      <c r="E17" s="4">
        <v>0.16639000000000001</v>
      </c>
      <c r="F17" s="4">
        <v>0.10965</v>
      </c>
      <c r="G17" s="4">
        <v>0.22313</v>
      </c>
    </row>
    <row r="18" spans="1:7" ht="14.1" customHeight="1" x14ac:dyDescent="0.2">
      <c r="A18" s="49"/>
      <c r="B18" s="9" t="s">
        <v>7</v>
      </c>
      <c r="C18" s="7">
        <v>647</v>
      </c>
      <c r="D18" s="8">
        <v>193854</v>
      </c>
      <c r="E18" s="4">
        <v>0.20286000000000001</v>
      </c>
      <c r="F18" s="4">
        <v>0.15101000000000001</v>
      </c>
      <c r="G18" s="4">
        <v>0.25470999999999999</v>
      </c>
    </row>
    <row r="19" spans="1:7" ht="14.1" customHeight="1" x14ac:dyDescent="0.2">
      <c r="A19" s="50"/>
      <c r="B19" s="9" t="s">
        <v>96</v>
      </c>
      <c r="C19" s="7">
        <v>1144</v>
      </c>
      <c r="D19" s="8">
        <v>309130</v>
      </c>
      <c r="E19" s="4">
        <v>0.18753</v>
      </c>
      <c r="F19" s="4">
        <v>0.14913000000000001</v>
      </c>
      <c r="G19" s="4">
        <v>0.22594</v>
      </c>
    </row>
    <row r="20" spans="1:7" ht="14.1" customHeight="1" x14ac:dyDescent="0.2">
      <c r="A20" s="48" t="s">
        <v>336</v>
      </c>
      <c r="B20" s="9" t="s">
        <v>58</v>
      </c>
      <c r="C20" s="7">
        <v>497</v>
      </c>
      <c r="D20" s="8">
        <v>178095</v>
      </c>
      <c r="E20" s="4">
        <v>0.25707000000000002</v>
      </c>
      <c r="F20" s="4">
        <v>0.19367999999999999</v>
      </c>
      <c r="G20" s="4">
        <v>0.32045000000000001</v>
      </c>
    </row>
    <row r="21" spans="1:7" ht="14.1" customHeight="1" x14ac:dyDescent="0.2">
      <c r="A21" s="49"/>
      <c r="B21" s="9" t="s">
        <v>7</v>
      </c>
      <c r="C21" s="7">
        <v>647</v>
      </c>
      <c r="D21" s="8">
        <v>205565</v>
      </c>
      <c r="E21" s="4">
        <v>0.21512000000000001</v>
      </c>
      <c r="F21" s="4">
        <v>0.16841999999999999</v>
      </c>
      <c r="G21" s="4">
        <v>0.26180999999999999</v>
      </c>
    </row>
    <row r="22" spans="1:7" ht="14.1" customHeight="1" x14ac:dyDescent="0.2">
      <c r="A22" s="50"/>
      <c r="B22" s="9" t="s">
        <v>96</v>
      </c>
      <c r="C22" s="7">
        <v>1144</v>
      </c>
      <c r="D22" s="8">
        <v>383660</v>
      </c>
      <c r="E22" s="4">
        <v>0.23275000000000001</v>
      </c>
      <c r="F22" s="4">
        <v>0.19457037900099999</v>
      </c>
      <c r="G22" s="4">
        <v>0.27091999999999999</v>
      </c>
    </row>
    <row r="23" spans="1:7" ht="14.1" customHeight="1" x14ac:dyDescent="0.2">
      <c r="A23" s="48" t="s">
        <v>337</v>
      </c>
      <c r="B23" s="9" t="s">
        <v>58</v>
      </c>
      <c r="C23" s="7">
        <v>497</v>
      </c>
      <c r="D23" s="8">
        <v>85266.576248415004</v>
      </c>
      <c r="E23" s="4">
        <v>0.12307999999999999</v>
      </c>
      <c r="F23" s="4">
        <v>7.5125299637599993E-2</v>
      </c>
      <c r="G23" s="4">
        <v>0.17102999999999999</v>
      </c>
    </row>
    <row r="24" spans="1:7" ht="14.1" customHeight="1" x14ac:dyDescent="0.2">
      <c r="A24" s="49"/>
      <c r="B24" s="9" t="s">
        <v>7</v>
      </c>
      <c r="C24" s="7">
        <v>647</v>
      </c>
      <c r="D24" s="8">
        <v>88857</v>
      </c>
      <c r="E24" s="4">
        <v>9.2990000000000003E-2</v>
      </c>
      <c r="F24" s="4">
        <v>6.1469999999999997E-2</v>
      </c>
      <c r="G24" s="4">
        <v>0.1245</v>
      </c>
    </row>
    <row r="25" spans="1:7" ht="14.1" customHeight="1" x14ac:dyDescent="0.2">
      <c r="A25" s="50"/>
      <c r="B25" s="9" t="s">
        <v>96</v>
      </c>
      <c r="C25" s="7">
        <v>1144</v>
      </c>
      <c r="D25" s="8">
        <v>174124</v>
      </c>
      <c r="E25" s="4">
        <v>0.10563</v>
      </c>
      <c r="F25" s="4">
        <v>7.8320000000000001E-2</v>
      </c>
      <c r="G25" s="4">
        <v>0.13294282565919999</v>
      </c>
    </row>
    <row r="27" spans="1:7" ht="14.1" customHeight="1" x14ac:dyDescent="0.2">
      <c r="A27" s="46" t="s">
        <v>55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106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107</v>
      </c>
      <c r="B29" s="45"/>
      <c r="C29" s="45"/>
      <c r="D29" s="45"/>
      <c r="E29" s="45"/>
      <c r="F29" s="45"/>
      <c r="G29" s="45"/>
    </row>
    <row r="30" spans="1:7" ht="14.1" customHeight="1" x14ac:dyDescent="0.2">
      <c r="A30" s="46" t="s">
        <v>559</v>
      </c>
      <c r="B30" s="45"/>
      <c r="C30" s="45"/>
      <c r="D30" s="45"/>
      <c r="E30" s="45"/>
      <c r="F30" s="45"/>
      <c r="G30" s="45"/>
    </row>
    <row r="31" spans="1:7" s="17" customFormat="1" ht="14.25" x14ac:dyDescent="0.2">
      <c r="A31" s="32" t="str">
        <f>HYPERLINK("#'Index'!A1","Back to Index")</f>
        <v>Back to Index</v>
      </c>
      <c r="B31" s="27"/>
    </row>
    <row r="69" spans="1:1" ht="12" customHeight="1" x14ac:dyDescent="0.2">
      <c r="A69" t="s">
        <v>559</v>
      </c>
    </row>
  </sheetData>
  <mergeCells count="13">
    <mergeCell ref="A1:I1"/>
    <mergeCell ref="A30:G30"/>
    <mergeCell ref="A2:G2"/>
    <mergeCell ref="A27:G27"/>
    <mergeCell ref="A28:G28"/>
    <mergeCell ref="A29:G29"/>
    <mergeCell ref="A11:A13"/>
    <mergeCell ref="A14:A16"/>
    <mergeCell ref="A17:A19"/>
    <mergeCell ref="A20:A22"/>
    <mergeCell ref="A23:A25"/>
    <mergeCell ref="A5:A7"/>
    <mergeCell ref="A8:A10"/>
  </mergeCells>
  <pageMargins left="0.05" right="0.05" top="0.5" bottom="0.5" header="0" footer="0"/>
  <pageSetup orientation="portrait" horizontalDpi="300" verticalDpi="30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6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6" width="6.85546875" bestFit="1" customWidth="1"/>
    <col min="7" max="7" width="7.28515625" bestFit="1" customWidth="1"/>
  </cols>
  <sheetData>
    <row r="1" spans="1:9" ht="13.5" customHeight="1" x14ac:dyDescent="0.25">
      <c r="A1" s="44" t="s">
        <v>339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331</v>
      </c>
      <c r="B5" s="10" t="s">
        <v>9</v>
      </c>
      <c r="C5" s="7">
        <v>945</v>
      </c>
      <c r="D5" s="8">
        <v>1179068</v>
      </c>
      <c r="E5" s="4">
        <v>0.97037571740600004</v>
      </c>
      <c r="F5" s="4">
        <v>0.95299</v>
      </c>
      <c r="G5" s="4">
        <v>0.98775999999999997</v>
      </c>
    </row>
    <row r="6" spans="1:9" ht="14.1" customHeight="1" x14ac:dyDescent="0.2">
      <c r="A6" s="49"/>
      <c r="B6" s="10" t="s">
        <v>10</v>
      </c>
      <c r="C6" s="7">
        <v>57</v>
      </c>
      <c r="D6" s="8">
        <v>83550</v>
      </c>
      <c r="E6" s="4">
        <v>0.90864999999999996</v>
      </c>
      <c r="F6" s="4">
        <v>0.79303000000000001</v>
      </c>
      <c r="G6" s="4">
        <v>1</v>
      </c>
    </row>
    <row r="7" spans="1:9" ht="14.1" customHeight="1" x14ac:dyDescent="0.2">
      <c r="A7" s="49"/>
      <c r="B7" s="10" t="s">
        <v>11</v>
      </c>
      <c r="C7" s="7">
        <v>86</v>
      </c>
      <c r="D7" s="8">
        <v>192522</v>
      </c>
      <c r="E7" s="4">
        <v>0.99390000000000001</v>
      </c>
      <c r="F7" s="4">
        <v>0.98423000000000005</v>
      </c>
      <c r="G7" s="4">
        <v>1</v>
      </c>
    </row>
    <row r="8" spans="1:9" ht="14.1" customHeight="1" x14ac:dyDescent="0.2">
      <c r="A8" s="49"/>
      <c r="B8" s="10" t="s">
        <v>12</v>
      </c>
      <c r="C8" s="7">
        <v>96</v>
      </c>
      <c r="D8" s="8">
        <v>193263</v>
      </c>
      <c r="E8" s="4">
        <v>0.83050000000000002</v>
      </c>
      <c r="F8" s="4">
        <v>0.70423999999999998</v>
      </c>
      <c r="G8" s="4">
        <v>0.95675028887689995</v>
      </c>
    </row>
    <row r="9" spans="1:9" ht="14.1" customHeight="1" x14ac:dyDescent="0.2">
      <c r="A9" s="50"/>
      <c r="B9" s="10" t="s">
        <v>96</v>
      </c>
      <c r="C9" s="7">
        <v>1184</v>
      </c>
      <c r="D9" s="8">
        <v>1648403</v>
      </c>
      <c r="E9" s="4">
        <v>0.95095229819850002</v>
      </c>
      <c r="F9" s="4">
        <v>0.92784</v>
      </c>
      <c r="G9" s="4">
        <v>0.97406999999999999</v>
      </c>
    </row>
    <row r="10" spans="1:9" ht="14.1" customHeight="1" x14ac:dyDescent="0.2">
      <c r="A10" s="48" t="s">
        <v>332</v>
      </c>
      <c r="B10" s="10" t="s">
        <v>9</v>
      </c>
      <c r="C10" s="7">
        <v>923</v>
      </c>
      <c r="D10" s="8">
        <v>617941</v>
      </c>
      <c r="E10" s="4">
        <v>0.52408999999999994</v>
      </c>
      <c r="F10" s="4">
        <v>0.47325697789940002</v>
      </c>
      <c r="G10" s="4">
        <v>0.57493000000000005</v>
      </c>
    </row>
    <row r="11" spans="1:9" ht="14.1" customHeight="1" x14ac:dyDescent="0.2">
      <c r="A11" s="49"/>
      <c r="B11" s="10" t="s">
        <v>10</v>
      </c>
      <c r="C11" s="7">
        <v>53</v>
      </c>
      <c r="D11" s="8">
        <v>52831</v>
      </c>
      <c r="E11" s="4">
        <v>0.63232999999999995</v>
      </c>
      <c r="F11" s="4">
        <v>0.46205000000000002</v>
      </c>
      <c r="G11" s="4">
        <v>0.80261000000000005</v>
      </c>
    </row>
    <row r="12" spans="1:9" ht="14.1" customHeight="1" x14ac:dyDescent="0.2">
      <c r="A12" s="49"/>
      <c r="B12" s="10" t="s">
        <v>11</v>
      </c>
      <c r="C12" s="7">
        <v>84</v>
      </c>
      <c r="D12" s="8">
        <v>92961</v>
      </c>
      <c r="E12" s="4">
        <v>0.48286000000000001</v>
      </c>
      <c r="F12" s="4">
        <v>0.32063999999999998</v>
      </c>
      <c r="G12" s="4">
        <v>0.64507999999999999</v>
      </c>
    </row>
    <row r="13" spans="1:9" ht="14.1" customHeight="1" x14ac:dyDescent="0.2">
      <c r="A13" s="49"/>
      <c r="B13" s="10" t="s">
        <v>12</v>
      </c>
      <c r="C13" s="7">
        <v>84</v>
      </c>
      <c r="D13" s="8">
        <v>89962</v>
      </c>
      <c r="E13" s="4">
        <v>0.46549190857639999</v>
      </c>
      <c r="F13" s="4">
        <v>0.32274999999999998</v>
      </c>
      <c r="G13" s="4">
        <v>0.60824</v>
      </c>
    </row>
    <row r="14" spans="1:9" ht="14.1" customHeight="1" x14ac:dyDescent="0.2">
      <c r="A14" s="50"/>
      <c r="B14" s="10" t="s">
        <v>96</v>
      </c>
      <c r="C14" s="7">
        <v>1144</v>
      </c>
      <c r="D14" s="8">
        <v>853695</v>
      </c>
      <c r="E14" s="4">
        <v>0.51788999999999996</v>
      </c>
      <c r="F14" s="4">
        <v>0.47258</v>
      </c>
      <c r="G14" s="4">
        <v>0.56320999999999999</v>
      </c>
    </row>
    <row r="15" spans="1:9" ht="14.1" customHeight="1" x14ac:dyDescent="0.2">
      <c r="A15" s="48" t="s">
        <v>333</v>
      </c>
      <c r="B15" s="10" t="s">
        <v>9</v>
      </c>
      <c r="C15" s="7">
        <v>923</v>
      </c>
      <c r="D15" s="8">
        <v>372441</v>
      </c>
      <c r="E15" s="4">
        <v>0.31587999999999999</v>
      </c>
      <c r="F15" s="4">
        <v>0.26988000000000001</v>
      </c>
      <c r="G15" s="4">
        <v>0.36187000000000002</v>
      </c>
    </row>
    <row r="16" spans="1:9" ht="14.1" customHeight="1" x14ac:dyDescent="0.2">
      <c r="A16" s="49"/>
      <c r="B16" s="10" t="s">
        <v>10</v>
      </c>
      <c r="C16" s="7">
        <v>53</v>
      </c>
      <c r="D16" s="8">
        <v>38847</v>
      </c>
      <c r="E16" s="4">
        <v>0.46495999999999998</v>
      </c>
      <c r="F16" s="4">
        <v>0.2717</v>
      </c>
      <c r="G16" s="4">
        <v>0.65820999999999996</v>
      </c>
    </row>
    <row r="17" spans="1:7" ht="14.1" customHeight="1" x14ac:dyDescent="0.2">
      <c r="A17" s="49"/>
      <c r="B17" s="10" t="s">
        <v>11</v>
      </c>
      <c r="C17" s="7">
        <v>84</v>
      </c>
      <c r="D17" s="8">
        <v>84426</v>
      </c>
      <c r="E17" s="4">
        <v>0.43852999999999998</v>
      </c>
      <c r="F17" s="4">
        <v>0.27578999999999998</v>
      </c>
      <c r="G17" s="4">
        <v>0.60126000000000002</v>
      </c>
    </row>
    <row r="18" spans="1:7" ht="14.1" customHeight="1" x14ac:dyDescent="0.2">
      <c r="A18" s="49"/>
      <c r="B18" s="10" t="s">
        <v>12</v>
      </c>
      <c r="C18" s="7">
        <v>84</v>
      </c>
      <c r="D18" s="8">
        <v>69965</v>
      </c>
      <c r="E18" s="4">
        <v>0.36202003088099999</v>
      </c>
      <c r="F18" s="4">
        <v>0.22853744385059999</v>
      </c>
      <c r="G18" s="4">
        <v>0.4955</v>
      </c>
    </row>
    <row r="19" spans="1:7" ht="14.1" customHeight="1" x14ac:dyDescent="0.2">
      <c r="A19" s="50"/>
      <c r="B19" s="10" t="s">
        <v>96</v>
      </c>
      <c r="C19" s="7">
        <v>1144</v>
      </c>
      <c r="D19" s="8">
        <v>565679</v>
      </c>
      <c r="E19" s="4">
        <v>0.34316999999999998</v>
      </c>
      <c r="F19" s="4">
        <v>0.30034</v>
      </c>
      <c r="G19" s="4">
        <v>0.38600000000000001</v>
      </c>
    </row>
    <row r="20" spans="1:7" ht="14.1" customHeight="1" x14ac:dyDescent="0.2">
      <c r="A20" s="48" t="s">
        <v>334</v>
      </c>
      <c r="B20" s="10" t="s">
        <v>9</v>
      </c>
      <c r="C20" s="7">
        <v>923</v>
      </c>
      <c r="D20" s="8">
        <v>311211</v>
      </c>
      <c r="E20" s="4">
        <v>0.26395000000000002</v>
      </c>
      <c r="F20" s="4">
        <v>0.2202954722165</v>
      </c>
      <c r="G20" s="4">
        <v>0.30759999999999998</v>
      </c>
    </row>
    <row r="21" spans="1:7" ht="14.1" customHeight="1" x14ac:dyDescent="0.2">
      <c r="A21" s="49"/>
      <c r="B21" s="10" t="s">
        <v>10</v>
      </c>
      <c r="C21" s="7">
        <v>53</v>
      </c>
      <c r="D21" s="8">
        <v>22589</v>
      </c>
      <c r="E21" s="4">
        <v>0.27037</v>
      </c>
      <c r="F21" s="4">
        <v>0.10703</v>
      </c>
      <c r="G21" s="4">
        <v>0.43369999999999997</v>
      </c>
    </row>
    <row r="22" spans="1:7" ht="14.1" customHeight="1" x14ac:dyDescent="0.2">
      <c r="A22" s="49"/>
      <c r="B22" s="10" t="s">
        <v>11</v>
      </c>
      <c r="C22" s="7">
        <v>84</v>
      </c>
      <c r="D22" s="8">
        <v>30999</v>
      </c>
      <c r="E22" s="4">
        <v>0.16102</v>
      </c>
      <c r="F22" s="4">
        <v>4.0500000000000001E-2</v>
      </c>
      <c r="G22" s="4">
        <v>0.28154000000000001</v>
      </c>
    </row>
    <row r="23" spans="1:7" ht="14.1" customHeight="1" x14ac:dyDescent="0.2">
      <c r="A23" s="49"/>
      <c r="B23" s="10" t="s">
        <v>12</v>
      </c>
      <c r="C23" s="7">
        <v>84</v>
      </c>
      <c r="D23" s="8">
        <v>31401</v>
      </c>
      <c r="E23" s="4">
        <v>0.16248000000000001</v>
      </c>
      <c r="F23" s="4">
        <v>6.8339999999999998E-2</v>
      </c>
      <c r="G23" s="4">
        <v>0.2566167022211</v>
      </c>
    </row>
    <row r="24" spans="1:7" ht="14.1" customHeight="1" x14ac:dyDescent="0.2">
      <c r="A24" s="50"/>
      <c r="B24" s="10" t="s">
        <v>96</v>
      </c>
      <c r="C24" s="7">
        <v>1144</v>
      </c>
      <c r="D24" s="8">
        <v>396201</v>
      </c>
      <c r="E24" s="4">
        <v>0.24035000000000001</v>
      </c>
      <c r="F24" s="4">
        <v>0.20315</v>
      </c>
      <c r="G24" s="4">
        <v>0.27755999999999997</v>
      </c>
    </row>
    <row r="25" spans="1:7" ht="14.1" customHeight="1" x14ac:dyDescent="0.2">
      <c r="A25" s="48" t="s">
        <v>335</v>
      </c>
      <c r="B25" s="10" t="s">
        <v>9</v>
      </c>
      <c r="C25" s="7">
        <v>923</v>
      </c>
      <c r="D25" s="8">
        <v>214277</v>
      </c>
      <c r="E25" s="4">
        <v>0.18173</v>
      </c>
      <c r="F25" s="4">
        <v>0.13833000000000001</v>
      </c>
      <c r="G25" s="4">
        <v>0.22514000000000001</v>
      </c>
    </row>
    <row r="26" spans="1:7" ht="14.1" customHeight="1" x14ac:dyDescent="0.2">
      <c r="A26" s="49"/>
      <c r="B26" s="10" t="s">
        <v>10</v>
      </c>
      <c r="C26" s="7">
        <v>53</v>
      </c>
      <c r="D26" s="8">
        <v>10367</v>
      </c>
      <c r="E26" s="4">
        <v>0.12409000000000001</v>
      </c>
      <c r="F26" s="4">
        <v>2.1700000000000001E-2</v>
      </c>
      <c r="G26" s="4">
        <v>0.22647</v>
      </c>
    </row>
    <row r="27" spans="1:7" ht="14.1" customHeight="1" x14ac:dyDescent="0.2">
      <c r="A27" s="49"/>
      <c r="B27" s="10" t="s">
        <v>11</v>
      </c>
      <c r="C27" s="7">
        <v>84</v>
      </c>
      <c r="D27" s="8">
        <v>31534</v>
      </c>
      <c r="E27" s="4">
        <v>0.1638</v>
      </c>
      <c r="F27" s="4">
        <v>4.5379999999999997E-2</v>
      </c>
      <c r="G27" s="4">
        <v>0.28220945906900002</v>
      </c>
    </row>
    <row r="28" spans="1:7" ht="14.1" customHeight="1" x14ac:dyDescent="0.2">
      <c r="A28" s="49"/>
      <c r="B28" s="10" t="s">
        <v>12</v>
      </c>
      <c r="C28" s="7">
        <v>84</v>
      </c>
      <c r="D28" s="8">
        <v>52951</v>
      </c>
      <c r="E28" s="4">
        <v>0.27399000000000001</v>
      </c>
      <c r="F28" s="4">
        <v>0.13494999999999999</v>
      </c>
      <c r="G28" s="4">
        <v>0.41303000000000001</v>
      </c>
    </row>
    <row r="29" spans="1:7" ht="14.1" customHeight="1" x14ac:dyDescent="0.2">
      <c r="A29" s="50"/>
      <c r="B29" s="10" t="s">
        <v>96</v>
      </c>
      <c r="C29" s="7">
        <v>1144</v>
      </c>
      <c r="D29" s="8">
        <v>309130</v>
      </c>
      <c r="E29" s="4">
        <v>0.18753</v>
      </c>
      <c r="F29" s="4">
        <v>0.14913000000000001</v>
      </c>
      <c r="G29" s="4">
        <v>0.22594</v>
      </c>
    </row>
    <row r="30" spans="1:7" ht="14.1" customHeight="1" x14ac:dyDescent="0.2">
      <c r="A30" s="48" t="s">
        <v>336</v>
      </c>
      <c r="B30" s="10" t="s">
        <v>9</v>
      </c>
      <c r="C30" s="7">
        <v>923</v>
      </c>
      <c r="D30" s="8">
        <v>271942</v>
      </c>
      <c r="E30" s="4">
        <v>0.23064000000000001</v>
      </c>
      <c r="F30" s="4">
        <v>0.18795999999999999</v>
      </c>
      <c r="G30" s="4">
        <v>0.27332000000000001</v>
      </c>
    </row>
    <row r="31" spans="1:7" ht="14.1" customHeight="1" x14ac:dyDescent="0.2">
      <c r="A31" s="49"/>
      <c r="B31" s="10" t="s">
        <v>10</v>
      </c>
      <c r="C31" s="7">
        <v>53</v>
      </c>
      <c r="D31" s="8">
        <v>17948</v>
      </c>
      <c r="E31" s="4">
        <v>0.21482000000000001</v>
      </c>
      <c r="F31" s="4">
        <v>8.0939999999999998E-2</v>
      </c>
      <c r="G31" s="4">
        <v>0.34869</v>
      </c>
    </row>
    <row r="32" spans="1:7" ht="14.1" customHeight="1" x14ac:dyDescent="0.2">
      <c r="A32" s="49"/>
      <c r="B32" s="10" t="s">
        <v>11</v>
      </c>
      <c r="C32" s="7">
        <v>84</v>
      </c>
      <c r="D32" s="8">
        <v>34487</v>
      </c>
      <c r="E32" s="4">
        <v>0.17913999999999999</v>
      </c>
      <c r="F32" s="4">
        <v>5.883E-2</v>
      </c>
      <c r="G32" s="4">
        <v>0.29944373299280003</v>
      </c>
    </row>
    <row r="33" spans="1:7" ht="14.1" customHeight="1" x14ac:dyDescent="0.2">
      <c r="A33" s="49"/>
      <c r="B33" s="10" t="s">
        <v>12</v>
      </c>
      <c r="C33" s="7">
        <v>84</v>
      </c>
      <c r="D33" s="8">
        <v>59282</v>
      </c>
      <c r="E33" s="4">
        <v>0.30675000000000002</v>
      </c>
      <c r="F33" s="4">
        <v>0.16938</v>
      </c>
      <c r="G33" s="4">
        <v>0.44411</v>
      </c>
    </row>
    <row r="34" spans="1:7" ht="14.1" customHeight="1" x14ac:dyDescent="0.2">
      <c r="A34" s="50"/>
      <c r="B34" s="10" t="s">
        <v>96</v>
      </c>
      <c r="C34" s="7">
        <v>1144</v>
      </c>
      <c r="D34" s="8">
        <v>383660</v>
      </c>
      <c r="E34" s="4">
        <v>0.23275000000000001</v>
      </c>
      <c r="F34" s="4">
        <v>0.19457037900099999</v>
      </c>
      <c r="G34" s="4">
        <v>0.27091999999999999</v>
      </c>
    </row>
    <row r="35" spans="1:7" ht="14.1" customHeight="1" x14ac:dyDescent="0.2">
      <c r="A35" s="48" t="s">
        <v>337</v>
      </c>
      <c r="B35" s="10" t="s">
        <v>9</v>
      </c>
      <c r="C35" s="7">
        <v>923</v>
      </c>
      <c r="D35" s="8">
        <v>130225</v>
      </c>
      <c r="E35" s="4">
        <v>0.11044744924740001</v>
      </c>
      <c r="F35" s="4">
        <v>7.8009999999999996E-2</v>
      </c>
      <c r="G35" s="4">
        <v>0.14288000000000001</v>
      </c>
    </row>
    <row r="36" spans="1:7" ht="14.1" customHeight="1" x14ac:dyDescent="0.2">
      <c r="A36" s="49"/>
      <c r="B36" s="10" t="s">
        <v>10</v>
      </c>
      <c r="C36" s="7">
        <v>53</v>
      </c>
      <c r="D36" s="8">
        <v>8273</v>
      </c>
      <c r="E36" s="4">
        <v>9.9019999999999997E-2</v>
      </c>
      <c r="F36" s="4">
        <v>1.0149999999999999E-2</v>
      </c>
      <c r="G36" s="4">
        <v>0.18789</v>
      </c>
    </row>
    <row r="37" spans="1:7" ht="14.1" customHeight="1" x14ac:dyDescent="0.2">
      <c r="A37" s="49"/>
      <c r="B37" s="10" t="s">
        <v>11</v>
      </c>
      <c r="C37" s="7">
        <v>84</v>
      </c>
      <c r="D37" s="8">
        <v>19001</v>
      </c>
      <c r="E37" s="4">
        <v>9.869E-2</v>
      </c>
      <c r="F37" s="4">
        <v>0</v>
      </c>
      <c r="G37" s="4">
        <v>0.19750000000000001</v>
      </c>
    </row>
    <row r="38" spans="1:7" ht="14.1" customHeight="1" x14ac:dyDescent="0.2">
      <c r="A38" s="49"/>
      <c r="B38" s="10" t="s">
        <v>12</v>
      </c>
      <c r="C38" s="7">
        <v>84</v>
      </c>
      <c r="D38" s="8">
        <v>16625</v>
      </c>
      <c r="E38" s="4">
        <v>8.6019999999999999E-2</v>
      </c>
      <c r="F38" s="4">
        <v>2.4840000000000001E-2</v>
      </c>
      <c r="G38" s="4">
        <v>0.1472</v>
      </c>
    </row>
    <row r="39" spans="1:7" ht="14.1" customHeight="1" x14ac:dyDescent="0.2">
      <c r="A39" s="50"/>
      <c r="B39" s="10" t="s">
        <v>96</v>
      </c>
      <c r="C39" s="7">
        <v>1144</v>
      </c>
      <c r="D39" s="8">
        <v>174124</v>
      </c>
      <c r="E39" s="4">
        <v>0.10563</v>
      </c>
      <c r="F39" s="4">
        <v>7.8320000000000001E-2</v>
      </c>
      <c r="G39" s="4">
        <v>0.13294282565919999</v>
      </c>
    </row>
    <row r="41" spans="1:7" ht="14.1" customHeight="1" x14ac:dyDescent="0.2">
      <c r="A41" s="46" t="s">
        <v>55</v>
      </c>
      <c r="B41" s="45"/>
      <c r="C41" s="45"/>
      <c r="D41" s="45"/>
      <c r="E41" s="45"/>
      <c r="F41" s="45"/>
      <c r="G41" s="45"/>
    </row>
    <row r="42" spans="1:7" ht="14.1" customHeight="1" x14ac:dyDescent="0.2">
      <c r="A42" s="46" t="s">
        <v>106</v>
      </c>
      <c r="B42" s="45"/>
      <c r="C42" s="45"/>
      <c r="D42" s="45"/>
      <c r="E42" s="45"/>
      <c r="F42" s="45"/>
      <c r="G42" s="45"/>
    </row>
    <row r="43" spans="1:7" ht="14.1" customHeight="1" x14ac:dyDescent="0.2">
      <c r="A43" s="46" t="s">
        <v>107</v>
      </c>
      <c r="B43" s="45"/>
      <c r="C43" s="45"/>
      <c r="D43" s="45"/>
      <c r="E43" s="45"/>
      <c r="F43" s="45"/>
      <c r="G43" s="45"/>
    </row>
    <row r="44" spans="1:7" ht="14.1" customHeight="1" x14ac:dyDescent="0.2">
      <c r="A44" s="46" t="s">
        <v>559</v>
      </c>
      <c r="B44" s="45"/>
      <c r="C44" s="45"/>
      <c r="D44" s="45"/>
      <c r="E44" s="45"/>
      <c r="F44" s="45"/>
      <c r="G44" s="45"/>
    </row>
    <row r="45" spans="1:7" s="17" customFormat="1" ht="14.25" x14ac:dyDescent="0.2">
      <c r="A45" s="32" t="str">
        <f>HYPERLINK("#'Index'!A1","Back to Index")</f>
        <v>Back to Index</v>
      </c>
      <c r="B45" s="27"/>
    </row>
    <row r="69" spans="1:1" ht="12" customHeight="1" x14ac:dyDescent="0.2">
      <c r="A69" t="s">
        <v>559</v>
      </c>
    </row>
  </sheetData>
  <mergeCells count="13">
    <mergeCell ref="A1:I1"/>
    <mergeCell ref="A44:G44"/>
    <mergeCell ref="A2:G2"/>
    <mergeCell ref="A41:G41"/>
    <mergeCell ref="A42:G42"/>
    <mergeCell ref="A43:G43"/>
    <mergeCell ref="A5:A9"/>
    <mergeCell ref="A10:A14"/>
    <mergeCell ref="A15:A19"/>
    <mergeCell ref="A20:A24"/>
    <mergeCell ref="A25:A29"/>
    <mergeCell ref="A30:A34"/>
    <mergeCell ref="A35:A39"/>
  </mergeCells>
  <pageMargins left="0.05" right="0.05" top="0.5" bottom="0.5" header="0" footer="0"/>
  <pageSetup orientation="portrait" horizontalDpi="300" verticalDpi="30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6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3.5" customHeight="1" x14ac:dyDescent="0.25">
      <c r="A1" s="44" t="s">
        <v>340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331</v>
      </c>
      <c r="B5" s="11" t="s">
        <v>378</v>
      </c>
      <c r="C5" s="7">
        <v>638</v>
      </c>
      <c r="D5" s="8">
        <v>976186</v>
      </c>
      <c r="E5" s="4">
        <v>0.96325564222269999</v>
      </c>
      <c r="F5" s="4">
        <v>0.93645</v>
      </c>
      <c r="G5" s="4">
        <v>0.99006000000000005</v>
      </c>
    </row>
    <row r="6" spans="1:9" ht="14.1" customHeight="1" x14ac:dyDescent="0.2">
      <c r="A6" s="49"/>
      <c r="B6" s="11" t="s">
        <v>379</v>
      </c>
      <c r="C6" s="7">
        <v>343</v>
      </c>
      <c r="D6" s="8">
        <v>431156</v>
      </c>
      <c r="E6" s="4">
        <v>0.93279000000000001</v>
      </c>
      <c r="F6" s="4">
        <v>0.87953999999999999</v>
      </c>
      <c r="G6" s="4">
        <v>0.98604675452180002</v>
      </c>
    </row>
    <row r="7" spans="1:9" ht="14.1" customHeight="1" x14ac:dyDescent="0.2">
      <c r="A7" s="49"/>
      <c r="B7" s="11" t="s">
        <v>380</v>
      </c>
      <c r="C7" s="7">
        <v>203</v>
      </c>
      <c r="D7" s="8">
        <v>241061</v>
      </c>
      <c r="E7" s="4">
        <v>0.93513999999999997</v>
      </c>
      <c r="F7" s="4">
        <v>0.87365000000000004</v>
      </c>
      <c r="G7" s="4">
        <v>0.99663999999999997</v>
      </c>
    </row>
    <row r="8" spans="1:9" ht="14.1" customHeight="1" x14ac:dyDescent="0.2">
      <c r="A8" s="50"/>
      <c r="B8" s="11" t="s">
        <v>96</v>
      </c>
      <c r="C8" s="7">
        <v>1184</v>
      </c>
      <c r="D8" s="8">
        <v>1648403</v>
      </c>
      <c r="E8" s="4">
        <v>0.95095229819850002</v>
      </c>
      <c r="F8" s="4">
        <v>0.92784</v>
      </c>
      <c r="G8" s="4">
        <v>0.97406999999999999</v>
      </c>
    </row>
    <row r="9" spans="1:9" ht="14.1" customHeight="1" x14ac:dyDescent="0.2">
      <c r="A9" s="48" t="s">
        <v>332</v>
      </c>
      <c r="B9" s="11" t="s">
        <v>378</v>
      </c>
      <c r="C9" s="7">
        <v>623</v>
      </c>
      <c r="D9" s="8">
        <v>504479</v>
      </c>
      <c r="E9" s="4">
        <v>0.51678999999999997</v>
      </c>
      <c r="F9" s="4">
        <v>0.45656999999999998</v>
      </c>
      <c r="G9" s="4">
        <v>0.57699999999999996</v>
      </c>
    </row>
    <row r="10" spans="1:9" ht="14.1" customHeight="1" x14ac:dyDescent="0.2">
      <c r="A10" s="49"/>
      <c r="B10" s="11" t="s">
        <v>379</v>
      </c>
      <c r="C10" s="7">
        <v>327</v>
      </c>
      <c r="D10" s="8">
        <v>207769</v>
      </c>
      <c r="E10" s="4">
        <v>0.48188999999999999</v>
      </c>
      <c r="F10" s="4">
        <v>0.39748</v>
      </c>
      <c r="G10" s="4">
        <v>0.56630000000000003</v>
      </c>
    </row>
    <row r="11" spans="1:9" ht="14.1" customHeight="1" x14ac:dyDescent="0.2">
      <c r="A11" s="49"/>
      <c r="B11" s="11" t="s">
        <v>380</v>
      </c>
      <c r="C11" s="7">
        <v>194</v>
      </c>
      <c r="D11" s="8">
        <v>141447</v>
      </c>
      <c r="E11" s="4">
        <v>0.58677000000000001</v>
      </c>
      <c r="F11" s="4">
        <v>0.47253000000000001</v>
      </c>
      <c r="G11" s="4">
        <v>0.70101000000000002</v>
      </c>
    </row>
    <row r="12" spans="1:9" ht="14.1" customHeight="1" x14ac:dyDescent="0.2">
      <c r="A12" s="50"/>
      <c r="B12" s="11" t="s">
        <v>96</v>
      </c>
      <c r="C12" s="7">
        <v>1144</v>
      </c>
      <c r="D12" s="8">
        <v>853695</v>
      </c>
      <c r="E12" s="4">
        <v>0.51788999999999996</v>
      </c>
      <c r="F12" s="4">
        <v>0.47258</v>
      </c>
      <c r="G12" s="4">
        <v>0.56320999999999999</v>
      </c>
    </row>
    <row r="13" spans="1:9" ht="14.1" customHeight="1" x14ac:dyDescent="0.2">
      <c r="A13" s="48" t="s">
        <v>333</v>
      </c>
      <c r="B13" s="11" t="s">
        <v>378</v>
      </c>
      <c r="C13" s="7">
        <v>623</v>
      </c>
      <c r="D13" s="8">
        <v>333585</v>
      </c>
      <c r="E13" s="4">
        <v>0.34172000000000002</v>
      </c>
      <c r="F13" s="4">
        <v>0.2843</v>
      </c>
      <c r="G13" s="4">
        <v>0.39915</v>
      </c>
    </row>
    <row r="14" spans="1:9" ht="14.1" customHeight="1" x14ac:dyDescent="0.2">
      <c r="A14" s="49"/>
      <c r="B14" s="11" t="s">
        <v>379</v>
      </c>
      <c r="C14" s="7">
        <v>327</v>
      </c>
      <c r="D14" s="8">
        <v>156928</v>
      </c>
      <c r="E14" s="4">
        <v>0.36397000000000002</v>
      </c>
      <c r="F14" s="4">
        <v>0.28309000000000001</v>
      </c>
      <c r="G14" s="4">
        <v>0.44484616198220001</v>
      </c>
    </row>
    <row r="15" spans="1:9" ht="14.1" customHeight="1" x14ac:dyDescent="0.2">
      <c r="A15" s="49"/>
      <c r="B15" s="11" t="s">
        <v>380</v>
      </c>
      <c r="C15" s="7">
        <v>194</v>
      </c>
      <c r="D15" s="8">
        <v>75167</v>
      </c>
      <c r="E15" s="4">
        <v>0.31181999999999999</v>
      </c>
      <c r="F15" s="4">
        <v>0.20852000000000001</v>
      </c>
      <c r="G15" s="4">
        <v>0.41510999999999998</v>
      </c>
    </row>
    <row r="16" spans="1:9" ht="14.1" customHeight="1" x14ac:dyDescent="0.2">
      <c r="A16" s="50"/>
      <c r="B16" s="11" t="s">
        <v>96</v>
      </c>
      <c r="C16" s="7">
        <v>1144</v>
      </c>
      <c r="D16" s="8">
        <v>565679</v>
      </c>
      <c r="E16" s="4">
        <v>0.34316999999999998</v>
      </c>
      <c r="F16" s="4">
        <v>0.30034</v>
      </c>
      <c r="G16" s="4">
        <v>0.38600000000000001</v>
      </c>
    </row>
    <row r="17" spans="1:7" ht="14.1" customHeight="1" x14ac:dyDescent="0.2">
      <c r="A17" s="48" t="s">
        <v>334</v>
      </c>
      <c r="B17" s="11" t="s">
        <v>378</v>
      </c>
      <c r="C17" s="7">
        <v>623</v>
      </c>
      <c r="D17" s="8">
        <v>262660</v>
      </c>
      <c r="E17" s="4">
        <v>0.26906999999999998</v>
      </c>
      <c r="F17" s="4">
        <v>0.21854999999999999</v>
      </c>
      <c r="G17" s="4">
        <v>0.31958999999999999</v>
      </c>
    </row>
    <row r="18" spans="1:7" ht="14.1" customHeight="1" x14ac:dyDescent="0.2">
      <c r="A18" s="49"/>
      <c r="B18" s="11" t="s">
        <v>379</v>
      </c>
      <c r="C18" s="7">
        <v>327</v>
      </c>
      <c r="D18" s="8">
        <v>92261</v>
      </c>
      <c r="E18" s="4">
        <v>0.21399000000000001</v>
      </c>
      <c r="F18" s="4">
        <v>0.13989937384930001</v>
      </c>
      <c r="G18" s="4">
        <v>0.28806999999999999</v>
      </c>
    </row>
    <row r="19" spans="1:7" ht="14.1" customHeight="1" x14ac:dyDescent="0.2">
      <c r="A19" s="49"/>
      <c r="B19" s="11" t="s">
        <v>380</v>
      </c>
      <c r="C19" s="7">
        <v>194</v>
      </c>
      <c r="D19" s="8">
        <v>41280</v>
      </c>
      <c r="E19" s="4">
        <v>0.17124154053230001</v>
      </c>
      <c r="F19" s="4">
        <v>0.10009</v>
      </c>
      <c r="G19" s="4">
        <v>0.2424</v>
      </c>
    </row>
    <row r="20" spans="1:7" ht="14.1" customHeight="1" x14ac:dyDescent="0.2">
      <c r="A20" s="50"/>
      <c r="B20" s="11" t="s">
        <v>96</v>
      </c>
      <c r="C20" s="7">
        <v>1144</v>
      </c>
      <c r="D20" s="8">
        <v>396201</v>
      </c>
      <c r="E20" s="4">
        <v>0.24035000000000001</v>
      </c>
      <c r="F20" s="4">
        <v>0.20315</v>
      </c>
      <c r="G20" s="4">
        <v>0.27755999999999997</v>
      </c>
    </row>
    <row r="21" spans="1:7" ht="14.1" customHeight="1" x14ac:dyDescent="0.2">
      <c r="A21" s="48" t="s">
        <v>335</v>
      </c>
      <c r="B21" s="11" t="s">
        <v>378</v>
      </c>
      <c r="C21" s="7">
        <v>623</v>
      </c>
      <c r="D21" s="8">
        <v>142168</v>
      </c>
      <c r="E21" s="4">
        <v>0.14563999999999999</v>
      </c>
      <c r="F21" s="4">
        <v>0.10111000000000001</v>
      </c>
      <c r="G21" s="4">
        <v>0.19016</v>
      </c>
    </row>
    <row r="22" spans="1:7" ht="14.1" customHeight="1" x14ac:dyDescent="0.2">
      <c r="A22" s="49"/>
      <c r="B22" s="11" t="s">
        <v>379</v>
      </c>
      <c r="C22" s="7">
        <v>327</v>
      </c>
      <c r="D22" s="8">
        <v>92225</v>
      </c>
      <c r="E22" s="4">
        <v>0.21390000000000001</v>
      </c>
      <c r="F22" s="4">
        <v>0.13267999999999999</v>
      </c>
      <c r="G22" s="4">
        <v>0.29513</v>
      </c>
    </row>
    <row r="23" spans="1:7" ht="14.1" customHeight="1" x14ac:dyDescent="0.2">
      <c r="A23" s="49"/>
      <c r="B23" s="11" t="s">
        <v>380</v>
      </c>
      <c r="C23" s="7">
        <v>194</v>
      </c>
      <c r="D23" s="8">
        <v>74737</v>
      </c>
      <c r="E23" s="4">
        <v>0.31002999999999997</v>
      </c>
      <c r="F23" s="4">
        <v>0.19653999999999999</v>
      </c>
      <c r="G23" s="4">
        <v>0.42353000000000002</v>
      </c>
    </row>
    <row r="24" spans="1:7" ht="14.1" customHeight="1" x14ac:dyDescent="0.2">
      <c r="A24" s="50"/>
      <c r="B24" s="11" t="s">
        <v>96</v>
      </c>
      <c r="C24" s="7">
        <v>1144</v>
      </c>
      <c r="D24" s="8">
        <v>309130</v>
      </c>
      <c r="E24" s="4">
        <v>0.18753</v>
      </c>
      <c r="F24" s="4">
        <v>0.14913000000000001</v>
      </c>
      <c r="G24" s="4">
        <v>0.22594</v>
      </c>
    </row>
    <row r="25" spans="1:7" ht="14.1" customHeight="1" x14ac:dyDescent="0.2">
      <c r="A25" s="48" t="s">
        <v>336</v>
      </c>
      <c r="B25" s="11" t="s">
        <v>378</v>
      </c>
      <c r="C25" s="7">
        <v>623</v>
      </c>
      <c r="D25" s="8">
        <v>237036</v>
      </c>
      <c r="E25" s="4">
        <v>0.24282000000000001</v>
      </c>
      <c r="F25" s="4">
        <v>0.18815000000000001</v>
      </c>
      <c r="G25" s="4">
        <v>0.29748999999999998</v>
      </c>
    </row>
    <row r="26" spans="1:7" ht="14.1" customHeight="1" x14ac:dyDescent="0.2">
      <c r="A26" s="49"/>
      <c r="B26" s="11" t="s">
        <v>379</v>
      </c>
      <c r="C26" s="7">
        <v>327</v>
      </c>
      <c r="D26" s="8">
        <v>88400</v>
      </c>
      <c r="E26" s="4">
        <v>0.20502999999999999</v>
      </c>
      <c r="F26" s="4">
        <v>0.14363999999999999</v>
      </c>
      <c r="G26" s="4">
        <v>0.26643</v>
      </c>
    </row>
    <row r="27" spans="1:7" ht="14.1" customHeight="1" x14ac:dyDescent="0.2">
      <c r="A27" s="49"/>
      <c r="B27" s="11" t="s">
        <v>380</v>
      </c>
      <c r="C27" s="7">
        <v>194</v>
      </c>
      <c r="D27" s="8">
        <v>58224</v>
      </c>
      <c r="E27" s="4">
        <v>0.24152999999999999</v>
      </c>
      <c r="F27" s="4">
        <v>0.16041</v>
      </c>
      <c r="G27" s="4">
        <v>0.32266</v>
      </c>
    </row>
    <row r="28" spans="1:7" ht="14.1" customHeight="1" x14ac:dyDescent="0.2">
      <c r="A28" s="50"/>
      <c r="B28" s="11" t="s">
        <v>96</v>
      </c>
      <c r="C28" s="7">
        <v>1144</v>
      </c>
      <c r="D28" s="8">
        <v>383660</v>
      </c>
      <c r="E28" s="4">
        <v>0.23275000000000001</v>
      </c>
      <c r="F28" s="4">
        <v>0.19457037900099999</v>
      </c>
      <c r="G28" s="4">
        <v>0.27091999999999999</v>
      </c>
    </row>
    <row r="29" spans="1:7" ht="14.1" customHeight="1" x14ac:dyDescent="0.2">
      <c r="A29" s="48" t="s">
        <v>337</v>
      </c>
      <c r="B29" s="11" t="s">
        <v>378</v>
      </c>
      <c r="C29" s="7">
        <v>623</v>
      </c>
      <c r="D29" s="8">
        <v>85505</v>
      </c>
      <c r="E29" s="4">
        <v>8.7590000000000001E-2</v>
      </c>
      <c r="F29" s="4">
        <v>5.3150000000000003E-2</v>
      </c>
      <c r="G29" s="4">
        <v>0.12203</v>
      </c>
    </row>
    <row r="30" spans="1:7" ht="14.1" customHeight="1" x14ac:dyDescent="0.2">
      <c r="A30" s="49"/>
      <c r="B30" s="11" t="s">
        <v>379</v>
      </c>
      <c r="C30" s="7">
        <v>327</v>
      </c>
      <c r="D30" s="8">
        <v>41917</v>
      </c>
      <c r="E30" s="4">
        <v>9.7220000000000001E-2</v>
      </c>
      <c r="F30" s="4">
        <v>5.525E-2</v>
      </c>
      <c r="G30" s="4">
        <v>0.1391856021822</v>
      </c>
    </row>
    <row r="31" spans="1:7" ht="14.1" customHeight="1" x14ac:dyDescent="0.2">
      <c r="A31" s="49"/>
      <c r="B31" s="11" t="s">
        <v>380</v>
      </c>
      <c r="C31" s="7">
        <v>194</v>
      </c>
      <c r="D31" s="8">
        <v>46702</v>
      </c>
      <c r="E31" s="4">
        <v>0.19374</v>
      </c>
      <c r="F31" s="4">
        <v>9.8650000000000002E-2</v>
      </c>
      <c r="G31" s="4">
        <v>0.28882000000000002</v>
      </c>
    </row>
    <row r="32" spans="1:7" ht="14.1" customHeight="1" x14ac:dyDescent="0.2">
      <c r="A32" s="50"/>
      <c r="B32" s="11" t="s">
        <v>96</v>
      </c>
      <c r="C32" s="7">
        <v>1144</v>
      </c>
      <c r="D32" s="8">
        <v>174124</v>
      </c>
      <c r="E32" s="4">
        <v>0.10563</v>
      </c>
      <c r="F32" s="4">
        <v>7.8320000000000001E-2</v>
      </c>
      <c r="G32" s="4">
        <v>0.13294282565919999</v>
      </c>
    </row>
    <row r="34" spans="1:7" ht="14.1" customHeight="1" x14ac:dyDescent="0.2">
      <c r="A34" s="46" t="s">
        <v>55</v>
      </c>
      <c r="B34" s="45"/>
      <c r="C34" s="45"/>
      <c r="D34" s="45"/>
      <c r="E34" s="45"/>
      <c r="F34" s="45"/>
      <c r="G34" s="45"/>
    </row>
    <row r="35" spans="1:7" ht="14.1" customHeight="1" x14ac:dyDescent="0.2">
      <c r="A35" s="46" t="s">
        <v>106</v>
      </c>
      <c r="B35" s="45"/>
      <c r="C35" s="45"/>
      <c r="D35" s="45"/>
      <c r="E35" s="45"/>
      <c r="F35" s="45"/>
      <c r="G35" s="45"/>
    </row>
    <row r="36" spans="1:7" ht="14.1" customHeight="1" x14ac:dyDescent="0.2">
      <c r="A36" s="46" t="s">
        <v>107</v>
      </c>
      <c r="B36" s="45"/>
      <c r="C36" s="45"/>
      <c r="D36" s="45"/>
      <c r="E36" s="45"/>
      <c r="F36" s="45"/>
      <c r="G36" s="45"/>
    </row>
    <row r="37" spans="1:7" ht="14.1" customHeight="1" x14ac:dyDescent="0.2">
      <c r="A37" s="46" t="s">
        <v>559</v>
      </c>
      <c r="B37" s="45"/>
      <c r="C37" s="45"/>
      <c r="D37" s="45"/>
      <c r="E37" s="45"/>
      <c r="F37" s="45"/>
      <c r="G37" s="45"/>
    </row>
    <row r="38" spans="1:7" s="17" customFormat="1" ht="14.25" x14ac:dyDescent="0.2">
      <c r="A38" s="32" t="str">
        <f>HYPERLINK("#'Index'!A1","Back to Index")</f>
        <v>Back to Index</v>
      </c>
      <c r="B38" s="27"/>
    </row>
    <row r="69" spans="1:1" ht="12" customHeight="1" x14ac:dyDescent="0.2">
      <c r="A69" t="s">
        <v>559</v>
      </c>
    </row>
  </sheetData>
  <mergeCells count="13">
    <mergeCell ref="A1:I1"/>
    <mergeCell ref="A37:G37"/>
    <mergeCell ref="A2:G2"/>
    <mergeCell ref="A34:G34"/>
    <mergeCell ref="A35:G35"/>
    <mergeCell ref="A36:G36"/>
    <mergeCell ref="A5:A8"/>
    <mergeCell ref="A9:A12"/>
    <mergeCell ref="A13:A16"/>
    <mergeCell ref="A17:A20"/>
    <mergeCell ref="A21:A24"/>
    <mergeCell ref="A25:A28"/>
    <mergeCell ref="A29:A32"/>
  </mergeCells>
  <pageMargins left="0.05" right="0.05" top="0.5" bottom="0.5" header="0" footer="0"/>
  <pageSetup orientation="portrait" horizontalDpi="300" verticalDpi="30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activeCell="A5" sqref="A5:A9"/>
    </sheetView>
  </sheetViews>
  <sheetFormatPr defaultColWidth="10.85546875" defaultRowHeight="12" customHeight="1" x14ac:dyDescent="0.2"/>
  <cols>
    <col min="1" max="1" width="6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6" width="6.85546875" bestFit="1" customWidth="1"/>
    <col min="7" max="7" width="7.28515625" bestFit="1" customWidth="1"/>
  </cols>
  <sheetData>
    <row r="1" spans="1:9" ht="13.5" customHeight="1" x14ac:dyDescent="0.25">
      <c r="A1" s="44" t="s">
        <v>341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331</v>
      </c>
      <c r="B5" s="12" t="s">
        <v>40</v>
      </c>
      <c r="C5" s="7">
        <v>235</v>
      </c>
      <c r="D5" s="8">
        <v>361853</v>
      </c>
      <c r="E5" s="4">
        <v>0.89293</v>
      </c>
      <c r="F5" s="4">
        <v>0.81299999999999994</v>
      </c>
      <c r="G5" s="4">
        <v>0.97285999999999995</v>
      </c>
    </row>
    <row r="6" spans="1:9" ht="14.1" customHeight="1" x14ac:dyDescent="0.2">
      <c r="A6" s="49"/>
      <c r="B6" s="12" t="s">
        <v>41</v>
      </c>
      <c r="C6" s="7">
        <v>269</v>
      </c>
      <c r="D6" s="8">
        <v>343290</v>
      </c>
      <c r="E6" s="4">
        <v>0.92108000000000001</v>
      </c>
      <c r="F6" s="4">
        <v>0.87005999999999994</v>
      </c>
      <c r="G6" s="4">
        <v>0.97209000000000001</v>
      </c>
    </row>
    <row r="7" spans="1:9" ht="14.1" customHeight="1" x14ac:dyDescent="0.2">
      <c r="A7" s="49"/>
      <c r="B7" s="12" t="s">
        <v>42</v>
      </c>
      <c r="C7" s="7">
        <v>162</v>
      </c>
      <c r="D7" s="8">
        <v>249963</v>
      </c>
      <c r="E7" s="4">
        <v>0.98311000000000004</v>
      </c>
      <c r="F7" s="4">
        <v>0.95408000000000004</v>
      </c>
      <c r="G7" s="4">
        <v>1</v>
      </c>
    </row>
    <row r="8" spans="1:9" ht="14.1" customHeight="1" x14ac:dyDescent="0.2">
      <c r="A8" s="49"/>
      <c r="B8" s="12" t="s">
        <v>43</v>
      </c>
      <c r="C8" s="7">
        <v>518</v>
      </c>
      <c r="D8" s="8">
        <v>693296</v>
      </c>
      <c r="E8" s="4">
        <v>0.98870000000000002</v>
      </c>
      <c r="F8" s="4">
        <v>0.97999000000000003</v>
      </c>
      <c r="G8" s="4">
        <v>0.99741000000000002</v>
      </c>
    </row>
    <row r="9" spans="1:9" ht="14.1" customHeight="1" x14ac:dyDescent="0.2">
      <c r="A9" s="50"/>
      <c r="B9" s="12" t="s">
        <v>96</v>
      </c>
      <c r="C9" s="7">
        <v>1184</v>
      </c>
      <c r="D9" s="8">
        <v>1648403</v>
      </c>
      <c r="E9" s="4">
        <v>0.95095229819850002</v>
      </c>
      <c r="F9" s="4">
        <v>0.92784</v>
      </c>
      <c r="G9" s="4">
        <v>0.97406999999999999</v>
      </c>
    </row>
    <row r="10" spans="1:9" ht="14.1" customHeight="1" x14ac:dyDescent="0.2">
      <c r="A10" s="48" t="s">
        <v>332</v>
      </c>
      <c r="B10" s="12" t="s">
        <v>40</v>
      </c>
      <c r="C10" s="7">
        <v>221</v>
      </c>
      <c r="D10" s="8">
        <v>218820</v>
      </c>
      <c r="E10" s="4">
        <v>0.60472000000000004</v>
      </c>
      <c r="F10" s="4">
        <v>0.49648773460939999</v>
      </c>
      <c r="G10" s="4">
        <v>0.71294999999999997</v>
      </c>
    </row>
    <row r="11" spans="1:9" ht="14.1" customHeight="1" x14ac:dyDescent="0.2">
      <c r="A11" s="49"/>
      <c r="B11" s="12" t="s">
        <v>41</v>
      </c>
      <c r="C11" s="7">
        <v>254</v>
      </c>
      <c r="D11" s="8">
        <v>203748</v>
      </c>
      <c r="E11" s="4">
        <v>0.59352000000000005</v>
      </c>
      <c r="F11" s="4">
        <v>0.49969000000000002</v>
      </c>
      <c r="G11" s="4">
        <v>0.68733999999999995</v>
      </c>
    </row>
    <row r="12" spans="1:9" ht="14.1" customHeight="1" x14ac:dyDescent="0.2">
      <c r="A12" s="49"/>
      <c r="B12" s="12" t="s">
        <v>42</v>
      </c>
      <c r="C12" s="7">
        <v>160</v>
      </c>
      <c r="D12" s="8">
        <v>116854</v>
      </c>
      <c r="E12" s="4">
        <v>0.46749000000000002</v>
      </c>
      <c r="F12" s="4">
        <v>0.35275000000000001</v>
      </c>
      <c r="G12" s="4">
        <v>0.58221719159859997</v>
      </c>
    </row>
    <row r="13" spans="1:9" ht="14.1" customHeight="1" x14ac:dyDescent="0.2">
      <c r="A13" s="49"/>
      <c r="B13" s="12" t="s">
        <v>43</v>
      </c>
      <c r="C13" s="7">
        <v>509</v>
      </c>
      <c r="D13" s="8">
        <v>314272</v>
      </c>
      <c r="E13" s="4">
        <v>0.45329999999999998</v>
      </c>
      <c r="F13" s="4">
        <v>0.38800000000000001</v>
      </c>
      <c r="G13" s="4">
        <v>0.51861000000000002</v>
      </c>
    </row>
    <row r="14" spans="1:9" ht="14.1" customHeight="1" x14ac:dyDescent="0.2">
      <c r="A14" s="50"/>
      <c r="B14" s="12" t="s">
        <v>96</v>
      </c>
      <c r="C14" s="7">
        <v>1144</v>
      </c>
      <c r="D14" s="8">
        <v>853695</v>
      </c>
      <c r="E14" s="4">
        <v>0.51788999999999996</v>
      </c>
      <c r="F14" s="4">
        <v>0.47258</v>
      </c>
      <c r="G14" s="4">
        <v>0.56320999999999999</v>
      </c>
    </row>
    <row r="15" spans="1:9" ht="14.1" customHeight="1" x14ac:dyDescent="0.2">
      <c r="A15" s="48" t="s">
        <v>333</v>
      </c>
      <c r="B15" s="12" t="s">
        <v>40</v>
      </c>
      <c r="C15" s="7">
        <v>221</v>
      </c>
      <c r="D15" s="8">
        <v>73406</v>
      </c>
      <c r="E15" s="4">
        <v>0.20286029636239999</v>
      </c>
      <c r="F15" s="4">
        <v>0.12733</v>
      </c>
      <c r="G15" s="4">
        <v>0.27839000000000003</v>
      </c>
    </row>
    <row r="16" spans="1:9" ht="14.1" customHeight="1" x14ac:dyDescent="0.2">
      <c r="A16" s="49"/>
      <c r="B16" s="12" t="s">
        <v>41</v>
      </c>
      <c r="C16" s="7">
        <v>254</v>
      </c>
      <c r="D16" s="8">
        <v>139048</v>
      </c>
      <c r="E16" s="4">
        <v>0.40505000000000002</v>
      </c>
      <c r="F16" s="4">
        <v>0.30906</v>
      </c>
      <c r="G16" s="4">
        <v>0.50102999999999998</v>
      </c>
    </row>
    <row r="17" spans="1:7" ht="14.1" customHeight="1" x14ac:dyDescent="0.2">
      <c r="A17" s="49"/>
      <c r="B17" s="12" t="s">
        <v>42</v>
      </c>
      <c r="C17" s="7">
        <v>160</v>
      </c>
      <c r="D17" s="8">
        <v>118841</v>
      </c>
      <c r="E17" s="4">
        <v>0.47543000000000002</v>
      </c>
      <c r="F17" s="4">
        <v>0.35683999999999999</v>
      </c>
      <c r="G17" s="4">
        <v>0.59401999999999999</v>
      </c>
    </row>
    <row r="18" spans="1:7" ht="14.1" customHeight="1" x14ac:dyDescent="0.2">
      <c r="A18" s="49"/>
      <c r="B18" s="12" t="s">
        <v>43</v>
      </c>
      <c r="C18" s="7">
        <v>509</v>
      </c>
      <c r="D18" s="8">
        <v>234385</v>
      </c>
      <c r="E18" s="4">
        <v>0.33806999999999998</v>
      </c>
      <c r="F18" s="4">
        <v>0.27545999999999998</v>
      </c>
      <c r="G18" s="4">
        <v>0.40067999999999998</v>
      </c>
    </row>
    <row r="19" spans="1:7" ht="14.1" customHeight="1" x14ac:dyDescent="0.2">
      <c r="A19" s="50"/>
      <c r="B19" s="12" t="s">
        <v>96</v>
      </c>
      <c r="C19" s="7">
        <v>1144</v>
      </c>
      <c r="D19" s="8">
        <v>565679</v>
      </c>
      <c r="E19" s="4">
        <v>0.34316999999999998</v>
      </c>
      <c r="F19" s="4">
        <v>0.30034</v>
      </c>
      <c r="G19" s="4">
        <v>0.38600000000000001</v>
      </c>
    </row>
    <row r="20" spans="1:7" ht="14.1" customHeight="1" x14ac:dyDescent="0.2">
      <c r="A20" s="48" t="s">
        <v>334</v>
      </c>
      <c r="B20" s="12" t="s">
        <v>40</v>
      </c>
      <c r="C20" s="7">
        <v>221</v>
      </c>
      <c r="D20" s="8">
        <v>46881</v>
      </c>
      <c r="E20" s="4">
        <v>0.12956000000000001</v>
      </c>
      <c r="F20" s="4">
        <v>5.1470000000000002E-2</v>
      </c>
      <c r="G20" s="4">
        <v>0.20764365415899999</v>
      </c>
    </row>
    <row r="21" spans="1:7" ht="14.1" customHeight="1" x14ac:dyDescent="0.2">
      <c r="A21" s="49"/>
      <c r="B21" s="12" t="s">
        <v>41</v>
      </c>
      <c r="C21" s="7">
        <v>254</v>
      </c>
      <c r="D21" s="8">
        <v>66694</v>
      </c>
      <c r="E21" s="4">
        <v>0.19428000000000001</v>
      </c>
      <c r="F21" s="4">
        <v>0.12503</v>
      </c>
      <c r="G21" s="4">
        <v>0.26351999999999998</v>
      </c>
    </row>
    <row r="22" spans="1:7" ht="14.1" customHeight="1" x14ac:dyDescent="0.2">
      <c r="A22" s="49"/>
      <c r="B22" s="12" t="s">
        <v>42</v>
      </c>
      <c r="C22" s="7">
        <v>160</v>
      </c>
      <c r="D22" s="8">
        <v>64744</v>
      </c>
      <c r="E22" s="4">
        <v>0.25901000000000002</v>
      </c>
      <c r="F22" s="4">
        <v>0.16694999999999999</v>
      </c>
      <c r="G22" s="4">
        <v>0.35106999999999999</v>
      </c>
    </row>
    <row r="23" spans="1:7" ht="14.1" customHeight="1" x14ac:dyDescent="0.2">
      <c r="A23" s="49"/>
      <c r="B23" s="12" t="s">
        <v>43</v>
      </c>
      <c r="C23" s="7">
        <v>509</v>
      </c>
      <c r="D23" s="8">
        <v>217883</v>
      </c>
      <c r="E23" s="4">
        <v>0.31426999999999999</v>
      </c>
      <c r="F23" s="4">
        <v>0.25346000000000002</v>
      </c>
      <c r="G23" s="4">
        <v>0.37508000000000002</v>
      </c>
    </row>
    <row r="24" spans="1:7" ht="14.1" customHeight="1" x14ac:dyDescent="0.2">
      <c r="A24" s="50"/>
      <c r="B24" s="12" t="s">
        <v>96</v>
      </c>
      <c r="C24" s="7">
        <v>1144</v>
      </c>
      <c r="D24" s="8">
        <v>396201</v>
      </c>
      <c r="E24" s="4">
        <v>0.24035000000000001</v>
      </c>
      <c r="F24" s="4">
        <v>0.20315</v>
      </c>
      <c r="G24" s="4">
        <v>0.27755999999999997</v>
      </c>
    </row>
    <row r="25" spans="1:7" ht="14.1" customHeight="1" x14ac:dyDescent="0.2">
      <c r="A25" s="48" t="s">
        <v>335</v>
      </c>
      <c r="B25" s="12" t="s">
        <v>40</v>
      </c>
      <c r="C25" s="7">
        <v>221</v>
      </c>
      <c r="D25" s="8">
        <v>127225</v>
      </c>
      <c r="E25" s="4">
        <v>0.35159000000000001</v>
      </c>
      <c r="F25" s="4">
        <v>0.23949999999999999</v>
      </c>
      <c r="G25" s="4">
        <v>0.46367999999999998</v>
      </c>
    </row>
    <row r="26" spans="1:7" ht="14.1" customHeight="1" x14ac:dyDescent="0.2">
      <c r="A26" s="49"/>
      <c r="B26" s="12" t="s">
        <v>41</v>
      </c>
      <c r="C26" s="7">
        <v>254</v>
      </c>
      <c r="D26" s="8">
        <v>71045</v>
      </c>
      <c r="E26" s="4">
        <v>0.20695</v>
      </c>
      <c r="F26" s="4">
        <v>0.12454</v>
      </c>
      <c r="G26" s="4">
        <v>0.28936000000000001</v>
      </c>
    </row>
    <row r="27" spans="1:7" ht="14.1" customHeight="1" x14ac:dyDescent="0.2">
      <c r="A27" s="49"/>
      <c r="B27" s="12" t="s">
        <v>42</v>
      </c>
      <c r="C27" s="7">
        <v>160</v>
      </c>
      <c r="D27" s="8">
        <v>21580</v>
      </c>
      <c r="E27" s="4">
        <v>8.6330000000000004E-2</v>
      </c>
      <c r="F27" s="4">
        <v>3.7609999999999998E-2</v>
      </c>
      <c r="G27" s="4">
        <v>0.13505</v>
      </c>
    </row>
    <row r="28" spans="1:7" ht="14.1" customHeight="1" x14ac:dyDescent="0.2">
      <c r="A28" s="49"/>
      <c r="B28" s="12" t="s">
        <v>43</v>
      </c>
      <c r="C28" s="7">
        <v>509</v>
      </c>
      <c r="D28" s="8">
        <v>89281</v>
      </c>
      <c r="E28" s="4">
        <v>0.12878000000000001</v>
      </c>
      <c r="F28" s="4">
        <v>8.7400000000000005E-2</v>
      </c>
      <c r="G28" s="4">
        <v>0.17016000000000001</v>
      </c>
    </row>
    <row r="29" spans="1:7" ht="14.1" customHeight="1" x14ac:dyDescent="0.2">
      <c r="A29" s="50"/>
      <c r="B29" s="12" t="s">
        <v>96</v>
      </c>
      <c r="C29" s="7">
        <v>1144</v>
      </c>
      <c r="D29" s="8">
        <v>309130</v>
      </c>
      <c r="E29" s="4">
        <v>0.18753</v>
      </c>
      <c r="F29" s="4">
        <v>0.14913000000000001</v>
      </c>
      <c r="G29" s="4">
        <v>0.22594</v>
      </c>
    </row>
    <row r="30" spans="1:7" ht="14.1" customHeight="1" x14ac:dyDescent="0.2">
      <c r="A30" s="48" t="s">
        <v>336</v>
      </c>
      <c r="B30" s="12" t="s">
        <v>40</v>
      </c>
      <c r="C30" s="7">
        <v>221</v>
      </c>
      <c r="D30" s="8">
        <v>90173</v>
      </c>
      <c r="E30" s="4">
        <v>0.2492</v>
      </c>
      <c r="F30" s="4">
        <v>0.15837999999999999</v>
      </c>
      <c r="G30" s="4">
        <v>0.34000999999999998</v>
      </c>
    </row>
    <row r="31" spans="1:7" ht="14.1" customHeight="1" x14ac:dyDescent="0.2">
      <c r="A31" s="49"/>
      <c r="B31" s="12" t="s">
        <v>41</v>
      </c>
      <c r="C31" s="7">
        <v>254</v>
      </c>
      <c r="D31" s="8">
        <v>81900</v>
      </c>
      <c r="E31" s="4">
        <v>0.23857</v>
      </c>
      <c r="F31" s="4">
        <v>0.15275</v>
      </c>
      <c r="G31" s="4">
        <v>0.32440000000000002</v>
      </c>
    </row>
    <row r="32" spans="1:7" ht="14.1" customHeight="1" x14ac:dyDescent="0.2">
      <c r="A32" s="49"/>
      <c r="B32" s="12" t="s">
        <v>42</v>
      </c>
      <c r="C32" s="7">
        <v>160</v>
      </c>
      <c r="D32" s="8">
        <v>70885.953169864006</v>
      </c>
      <c r="E32" s="4">
        <v>0.28359000000000001</v>
      </c>
      <c r="F32" s="4">
        <v>0.16517000000000001</v>
      </c>
      <c r="G32" s="4">
        <v>0.40200000000000002</v>
      </c>
    </row>
    <row r="33" spans="1:7" ht="14.1" customHeight="1" x14ac:dyDescent="0.2">
      <c r="A33" s="49"/>
      <c r="B33" s="12" t="s">
        <v>43</v>
      </c>
      <c r="C33" s="7">
        <v>509</v>
      </c>
      <c r="D33" s="8">
        <v>140701</v>
      </c>
      <c r="E33" s="4">
        <v>0.20294000000000001</v>
      </c>
      <c r="F33" s="4">
        <v>0.15623999999999999</v>
      </c>
      <c r="G33" s="4">
        <v>0.24965000000000001</v>
      </c>
    </row>
    <row r="34" spans="1:7" ht="14.1" customHeight="1" x14ac:dyDescent="0.2">
      <c r="A34" s="50"/>
      <c r="B34" s="12" t="s">
        <v>96</v>
      </c>
      <c r="C34" s="7">
        <v>1144</v>
      </c>
      <c r="D34" s="8">
        <v>383660</v>
      </c>
      <c r="E34" s="4">
        <v>0.23275000000000001</v>
      </c>
      <c r="F34" s="4">
        <v>0.19457037900099999</v>
      </c>
      <c r="G34" s="4">
        <v>0.27091999999999999</v>
      </c>
    </row>
    <row r="35" spans="1:7" ht="14.1" customHeight="1" x14ac:dyDescent="0.2">
      <c r="A35" s="48" t="s">
        <v>337</v>
      </c>
      <c r="B35" s="12" t="s">
        <v>40</v>
      </c>
      <c r="C35" s="7">
        <v>221</v>
      </c>
      <c r="D35" s="8">
        <v>42729</v>
      </c>
      <c r="E35" s="4">
        <v>0.11808</v>
      </c>
      <c r="F35" s="4">
        <v>5.6050000000000003E-2</v>
      </c>
      <c r="G35" s="4">
        <v>0.18012</v>
      </c>
    </row>
    <row r="36" spans="1:7" ht="14.1" customHeight="1" x14ac:dyDescent="0.2">
      <c r="A36" s="49"/>
      <c r="B36" s="12" t="s">
        <v>41</v>
      </c>
      <c r="C36" s="7">
        <v>254</v>
      </c>
      <c r="D36" s="8">
        <v>39772</v>
      </c>
      <c r="E36" s="4">
        <v>0.1158540887021</v>
      </c>
      <c r="F36" s="4">
        <v>5.1240000000000001E-2</v>
      </c>
      <c r="G36" s="4">
        <v>0.1804722419832</v>
      </c>
    </row>
    <row r="37" spans="1:7" ht="14.1" customHeight="1" x14ac:dyDescent="0.2">
      <c r="A37" s="49"/>
      <c r="B37" s="12" t="s">
        <v>42</v>
      </c>
      <c r="C37" s="7">
        <v>160</v>
      </c>
      <c r="D37" s="8">
        <v>16186</v>
      </c>
      <c r="E37" s="4">
        <v>6.4750000000000002E-2</v>
      </c>
      <c r="F37" s="4">
        <v>2.2159999999999999E-2</v>
      </c>
      <c r="G37" s="4">
        <v>0.10734</v>
      </c>
    </row>
    <row r="38" spans="1:7" ht="14.1" customHeight="1" x14ac:dyDescent="0.2">
      <c r="A38" s="49"/>
      <c r="B38" s="12" t="s">
        <v>43</v>
      </c>
      <c r="C38" s="7">
        <v>509</v>
      </c>
      <c r="D38" s="8">
        <v>75437</v>
      </c>
      <c r="E38" s="4">
        <v>0.10881</v>
      </c>
      <c r="F38" s="4">
        <v>6.547E-2</v>
      </c>
      <c r="G38" s="4">
        <v>0.15215000000000001</v>
      </c>
    </row>
    <row r="39" spans="1:7" ht="14.1" customHeight="1" x14ac:dyDescent="0.2">
      <c r="A39" s="50"/>
      <c r="B39" s="12" t="s">
        <v>96</v>
      </c>
      <c r="C39" s="7">
        <v>1144</v>
      </c>
      <c r="D39" s="8">
        <v>174124</v>
      </c>
      <c r="E39" s="4">
        <v>0.10563</v>
      </c>
      <c r="F39" s="4">
        <v>7.8320000000000001E-2</v>
      </c>
      <c r="G39" s="4">
        <v>0.13294282565919999</v>
      </c>
    </row>
    <row r="41" spans="1:7" ht="14.1" customHeight="1" x14ac:dyDescent="0.2">
      <c r="A41" s="46" t="s">
        <v>55</v>
      </c>
      <c r="B41" s="45"/>
      <c r="C41" s="45"/>
      <c r="D41" s="45"/>
      <c r="E41" s="45"/>
      <c r="F41" s="45"/>
      <c r="G41" s="45"/>
    </row>
    <row r="42" spans="1:7" ht="14.1" customHeight="1" x14ac:dyDescent="0.2">
      <c r="A42" s="46" t="s">
        <v>106</v>
      </c>
      <c r="B42" s="45"/>
      <c r="C42" s="45"/>
      <c r="D42" s="45"/>
      <c r="E42" s="45"/>
      <c r="F42" s="45"/>
      <c r="G42" s="45"/>
    </row>
    <row r="43" spans="1:7" ht="14.1" customHeight="1" x14ac:dyDescent="0.2">
      <c r="A43" s="46" t="s">
        <v>107</v>
      </c>
      <c r="B43" s="45"/>
      <c r="C43" s="45"/>
      <c r="D43" s="45"/>
      <c r="E43" s="45"/>
      <c r="F43" s="45"/>
      <c r="G43" s="45"/>
    </row>
    <row r="44" spans="1:7" ht="14.1" customHeight="1" x14ac:dyDescent="0.2">
      <c r="A44" s="46" t="s">
        <v>559</v>
      </c>
      <c r="B44" s="45"/>
      <c r="C44" s="45"/>
      <c r="D44" s="45"/>
      <c r="E44" s="45"/>
      <c r="F44" s="45"/>
      <c r="G44" s="45"/>
    </row>
    <row r="45" spans="1:7" s="17" customFormat="1" ht="14.25" x14ac:dyDescent="0.2">
      <c r="A45" s="32" t="str">
        <f>HYPERLINK("#'Index'!A1","Back to Index")</f>
        <v>Back to Index</v>
      </c>
      <c r="B45" s="27"/>
    </row>
    <row r="69" spans="1:1" ht="12" customHeight="1" x14ac:dyDescent="0.2">
      <c r="A69" t="s">
        <v>559</v>
      </c>
    </row>
  </sheetData>
  <mergeCells count="13">
    <mergeCell ref="A1:I1"/>
    <mergeCell ref="A44:G44"/>
    <mergeCell ref="A2:G2"/>
    <mergeCell ref="A41:G41"/>
    <mergeCell ref="A42:G42"/>
    <mergeCell ref="A43:G43"/>
    <mergeCell ref="A5:A9"/>
    <mergeCell ref="A10:A14"/>
    <mergeCell ref="A15:A19"/>
    <mergeCell ref="A20:A24"/>
    <mergeCell ref="A25:A29"/>
    <mergeCell ref="A30:A34"/>
    <mergeCell ref="A35:A39"/>
  </mergeCells>
  <pageMargins left="0.05" right="0.05" top="0.5" bottom="0.5" header="0" footer="0"/>
  <pageSetup orientation="portrait" horizontalDpi="300" verticalDpi="30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zoomScaleNormal="100" workbookViewId="0">
      <pane ySplit="4" topLeftCell="A5" activePane="bottomLeft" state="frozen"/>
      <selection sqref="A1:L1"/>
      <selection pane="bottomLeft" activeCell="A14" sqref="A14:A22"/>
    </sheetView>
  </sheetViews>
  <sheetFormatPr defaultColWidth="10.85546875" defaultRowHeight="12" customHeight="1" x14ac:dyDescent="0.2"/>
  <cols>
    <col min="1" max="1" width="6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6" width="6.85546875" bestFit="1" customWidth="1"/>
    <col min="7" max="7" width="7.28515625" bestFit="1" customWidth="1"/>
  </cols>
  <sheetData>
    <row r="1" spans="1:9" ht="13.5" customHeight="1" x14ac:dyDescent="0.25">
      <c r="A1" s="44" t="s">
        <v>342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331</v>
      </c>
      <c r="B5" s="9" t="s">
        <v>47</v>
      </c>
      <c r="C5" s="7">
        <v>170</v>
      </c>
      <c r="D5" s="8">
        <v>208262</v>
      </c>
      <c r="E5" s="4">
        <v>0.94202019334929998</v>
      </c>
      <c r="F5" s="4">
        <v>0.89095515905459999</v>
      </c>
      <c r="G5" s="4">
        <v>0.99308522764399998</v>
      </c>
    </row>
    <row r="6" spans="1:9" ht="14.1" customHeight="1" x14ac:dyDescent="0.2">
      <c r="A6" s="49"/>
      <c r="B6" s="9" t="s">
        <v>48</v>
      </c>
      <c r="C6" s="7">
        <v>138</v>
      </c>
      <c r="D6" s="8">
        <v>208705</v>
      </c>
      <c r="E6" s="4">
        <v>0.98829999999999996</v>
      </c>
      <c r="F6" s="4">
        <v>0.97458999999999996</v>
      </c>
      <c r="G6" s="4">
        <v>1</v>
      </c>
    </row>
    <row r="7" spans="1:9" ht="14.1" customHeight="1" x14ac:dyDescent="0.2">
      <c r="A7" s="49"/>
      <c r="B7" s="9" t="s">
        <v>49</v>
      </c>
      <c r="C7" s="7">
        <v>208</v>
      </c>
      <c r="D7" s="8">
        <v>355242</v>
      </c>
      <c r="E7" s="4">
        <v>0.95008999999999999</v>
      </c>
      <c r="F7" s="4">
        <v>0.90693999999999997</v>
      </c>
      <c r="G7" s="4">
        <v>0.99323536866420004</v>
      </c>
    </row>
    <row r="8" spans="1:9" ht="14.1" customHeight="1" x14ac:dyDescent="0.2">
      <c r="A8" s="49"/>
      <c r="B8" s="9" t="s">
        <v>50</v>
      </c>
      <c r="C8" s="7">
        <v>124</v>
      </c>
      <c r="D8" s="8">
        <v>162495.84309149999</v>
      </c>
      <c r="E8" s="4">
        <v>0.99287000000000003</v>
      </c>
      <c r="F8" s="4">
        <v>0.98278094728029997</v>
      </c>
      <c r="G8" s="4">
        <v>1</v>
      </c>
    </row>
    <row r="9" spans="1:9" ht="14.1" customHeight="1" x14ac:dyDescent="0.2">
      <c r="A9" s="49"/>
      <c r="B9" s="9" t="s">
        <v>51</v>
      </c>
      <c r="C9" s="7">
        <v>219</v>
      </c>
      <c r="D9" s="8">
        <v>352902</v>
      </c>
      <c r="E9" s="4">
        <v>0.90602000000000005</v>
      </c>
      <c r="F9" s="4">
        <v>0.82381156751710005</v>
      </c>
      <c r="G9" s="4">
        <v>0.98824000000000001</v>
      </c>
    </row>
    <row r="10" spans="1:9" ht="14.1" customHeight="1" x14ac:dyDescent="0.2">
      <c r="A10" s="49"/>
      <c r="B10" s="9" t="s">
        <v>52</v>
      </c>
      <c r="C10" s="7">
        <v>152</v>
      </c>
      <c r="D10" s="8">
        <v>197761</v>
      </c>
      <c r="E10" s="4">
        <v>0.97885</v>
      </c>
      <c r="F10" s="4">
        <v>0.95365</v>
      </c>
      <c r="G10" s="4">
        <v>1</v>
      </c>
    </row>
    <row r="11" spans="1:9" ht="14.1" customHeight="1" x14ac:dyDescent="0.2">
      <c r="A11" s="49"/>
      <c r="B11" s="9" t="s">
        <v>53</v>
      </c>
      <c r="C11" s="7">
        <v>88</v>
      </c>
      <c r="D11" s="8">
        <v>108267.58543399999</v>
      </c>
      <c r="E11" s="4">
        <v>0.95709999999999995</v>
      </c>
      <c r="F11" s="4">
        <v>0.89300000000000002</v>
      </c>
      <c r="G11" s="4">
        <v>1</v>
      </c>
    </row>
    <row r="12" spans="1:9" ht="14.1" customHeight="1" x14ac:dyDescent="0.2">
      <c r="A12" s="49"/>
      <c r="B12" s="9" t="s">
        <v>54</v>
      </c>
      <c r="C12" s="7">
        <v>85</v>
      </c>
      <c r="D12" s="8">
        <v>54767</v>
      </c>
      <c r="E12" s="4">
        <v>0.92922000000000005</v>
      </c>
      <c r="F12" s="4">
        <v>0.85607</v>
      </c>
      <c r="G12" s="4">
        <v>1</v>
      </c>
    </row>
    <row r="13" spans="1:9" ht="14.1" customHeight="1" x14ac:dyDescent="0.2">
      <c r="A13" s="50"/>
      <c r="B13" s="9" t="s">
        <v>96</v>
      </c>
      <c r="C13" s="7">
        <v>1184</v>
      </c>
      <c r="D13" s="8">
        <v>1648403</v>
      </c>
      <c r="E13" s="4">
        <v>0.95095229819850002</v>
      </c>
      <c r="F13" s="4">
        <v>0.92784</v>
      </c>
      <c r="G13" s="4">
        <v>0.97406999999999999</v>
      </c>
    </row>
    <row r="14" spans="1:9" ht="14.1" customHeight="1" x14ac:dyDescent="0.2">
      <c r="A14" s="48" t="s">
        <v>332</v>
      </c>
      <c r="B14" s="9" t="s">
        <v>47</v>
      </c>
      <c r="C14" s="7">
        <v>164</v>
      </c>
      <c r="D14" s="8">
        <v>117251</v>
      </c>
      <c r="E14" s="4">
        <v>0.56299999999999994</v>
      </c>
      <c r="F14" s="4">
        <v>0.45108999999999999</v>
      </c>
      <c r="G14" s="4">
        <v>0.67490000000000006</v>
      </c>
    </row>
    <row r="15" spans="1:9" ht="14.1" customHeight="1" x14ac:dyDescent="0.2">
      <c r="A15" s="49"/>
      <c r="B15" s="9" t="s">
        <v>48</v>
      </c>
      <c r="C15" s="7">
        <v>135</v>
      </c>
      <c r="D15" s="8">
        <v>104266.49242942</v>
      </c>
      <c r="E15" s="4">
        <v>0.49958999999999998</v>
      </c>
      <c r="F15" s="4">
        <v>0.36602000000000001</v>
      </c>
      <c r="G15" s="4">
        <v>0.63314999999999999</v>
      </c>
    </row>
    <row r="16" spans="1:9" ht="14.1" customHeight="1" x14ac:dyDescent="0.2">
      <c r="A16" s="49"/>
      <c r="B16" s="9" t="s">
        <v>49</v>
      </c>
      <c r="C16" s="7">
        <v>197</v>
      </c>
      <c r="D16" s="8">
        <v>168370</v>
      </c>
      <c r="E16" s="4">
        <v>0.47395999999999999</v>
      </c>
      <c r="F16" s="4">
        <v>0.36630000000000001</v>
      </c>
      <c r="G16" s="4">
        <v>0.58162000000000003</v>
      </c>
    </row>
    <row r="17" spans="1:7" ht="14.1" customHeight="1" x14ac:dyDescent="0.2">
      <c r="A17" s="49"/>
      <c r="B17" s="9" t="s">
        <v>50</v>
      </c>
      <c r="C17" s="7">
        <v>122</v>
      </c>
      <c r="D17" s="8">
        <v>61346</v>
      </c>
      <c r="E17" s="4">
        <v>0.37752000000000002</v>
      </c>
      <c r="F17" s="4">
        <v>0.25488</v>
      </c>
      <c r="G17" s="4">
        <v>0.50017</v>
      </c>
    </row>
    <row r="18" spans="1:7" ht="14.1" customHeight="1" x14ac:dyDescent="0.2">
      <c r="A18" s="49"/>
      <c r="B18" s="9" t="s">
        <v>51</v>
      </c>
      <c r="C18" s="7">
        <v>211</v>
      </c>
      <c r="D18" s="8">
        <v>197966</v>
      </c>
      <c r="E18" s="4">
        <v>0.56096610532720004</v>
      </c>
      <c r="F18" s="4">
        <v>0.46538000000000002</v>
      </c>
      <c r="G18" s="4">
        <v>0.65654999999999997</v>
      </c>
    </row>
    <row r="19" spans="1:7" ht="14.1" customHeight="1" x14ac:dyDescent="0.2">
      <c r="A19" s="49"/>
      <c r="B19" s="9" t="s">
        <v>52</v>
      </c>
      <c r="C19" s="7">
        <v>149</v>
      </c>
      <c r="D19" s="8">
        <v>103903</v>
      </c>
      <c r="E19" s="4">
        <v>0.52539999999999998</v>
      </c>
      <c r="F19" s="4">
        <v>0.39438000000000001</v>
      </c>
      <c r="G19" s="4">
        <v>0.65641000000000005</v>
      </c>
    </row>
    <row r="20" spans="1:7" ht="14.1" customHeight="1" x14ac:dyDescent="0.2">
      <c r="A20" s="49"/>
      <c r="B20" s="9" t="s">
        <v>53</v>
      </c>
      <c r="C20" s="7">
        <v>85</v>
      </c>
      <c r="D20" s="8">
        <v>71882</v>
      </c>
      <c r="E20" s="4">
        <v>0.66393000000000002</v>
      </c>
      <c r="F20" s="4">
        <v>0.52087000000000006</v>
      </c>
      <c r="G20" s="4">
        <v>0.80698000000000003</v>
      </c>
    </row>
    <row r="21" spans="1:7" ht="14.1" customHeight="1" x14ac:dyDescent="0.2">
      <c r="A21" s="49"/>
      <c r="B21" s="9" t="s">
        <v>54</v>
      </c>
      <c r="C21" s="7">
        <v>81</v>
      </c>
      <c r="D21" s="8">
        <v>28711</v>
      </c>
      <c r="E21" s="4">
        <v>0.52422999999999997</v>
      </c>
      <c r="F21" s="4">
        <v>0.36499999999999999</v>
      </c>
      <c r="G21" s="4">
        <v>0.68345999999999996</v>
      </c>
    </row>
    <row r="22" spans="1:7" ht="14.1" customHeight="1" x14ac:dyDescent="0.2">
      <c r="A22" s="50"/>
      <c r="B22" s="9" t="s">
        <v>96</v>
      </c>
      <c r="C22" s="7">
        <v>1144</v>
      </c>
      <c r="D22" s="8">
        <v>853695</v>
      </c>
      <c r="E22" s="4">
        <v>0.51788999999999996</v>
      </c>
      <c r="F22" s="4">
        <v>0.47258</v>
      </c>
      <c r="G22" s="4">
        <v>0.56320999999999999</v>
      </c>
    </row>
    <row r="23" spans="1:7" ht="14.1" customHeight="1" x14ac:dyDescent="0.2">
      <c r="A23" s="48" t="s">
        <v>333</v>
      </c>
      <c r="B23" s="9" t="s">
        <v>47</v>
      </c>
      <c r="C23" s="7">
        <v>164</v>
      </c>
      <c r="D23" s="8">
        <v>77141</v>
      </c>
      <c r="E23" s="4">
        <v>0.37040480053750002</v>
      </c>
      <c r="F23" s="4">
        <v>0.25291999999999998</v>
      </c>
      <c r="G23" s="4">
        <v>0.48788999999999999</v>
      </c>
    </row>
    <row r="24" spans="1:7" ht="14.1" customHeight="1" x14ac:dyDescent="0.2">
      <c r="A24" s="49"/>
      <c r="B24" s="9" t="s">
        <v>48</v>
      </c>
      <c r="C24" s="7">
        <v>135</v>
      </c>
      <c r="D24" s="8">
        <v>77714</v>
      </c>
      <c r="E24" s="4">
        <v>0.37236000000000002</v>
      </c>
      <c r="F24" s="4">
        <v>0.2457750249358</v>
      </c>
      <c r="G24" s="4">
        <v>0.49895</v>
      </c>
    </row>
    <row r="25" spans="1:7" ht="14.1" customHeight="1" x14ac:dyDescent="0.2">
      <c r="A25" s="49"/>
      <c r="B25" s="9" t="s">
        <v>49</v>
      </c>
      <c r="C25" s="7">
        <v>197</v>
      </c>
      <c r="D25" s="8">
        <v>94074</v>
      </c>
      <c r="E25" s="4">
        <v>0.26482</v>
      </c>
      <c r="F25" s="4">
        <v>0.17613000000000001</v>
      </c>
      <c r="G25" s="4">
        <v>0.35350999999999999</v>
      </c>
    </row>
    <row r="26" spans="1:7" ht="14.1" customHeight="1" x14ac:dyDescent="0.2">
      <c r="A26" s="49"/>
      <c r="B26" s="9" t="s">
        <v>50</v>
      </c>
      <c r="C26" s="7">
        <v>122</v>
      </c>
      <c r="D26" s="8">
        <v>47946</v>
      </c>
      <c r="E26" s="4">
        <v>0.29505999999999999</v>
      </c>
      <c r="F26" s="4">
        <v>0.16497999999999999</v>
      </c>
      <c r="G26" s="4">
        <v>0.42514000000000002</v>
      </c>
    </row>
    <row r="27" spans="1:7" ht="14.1" customHeight="1" x14ac:dyDescent="0.2">
      <c r="A27" s="49"/>
      <c r="B27" s="9" t="s">
        <v>51</v>
      </c>
      <c r="C27" s="7">
        <v>211</v>
      </c>
      <c r="D27" s="8">
        <v>151397</v>
      </c>
      <c r="E27" s="4">
        <v>0.42900451003259998</v>
      </c>
      <c r="F27" s="4">
        <v>0.33102999999999999</v>
      </c>
      <c r="G27" s="4">
        <v>0.52698</v>
      </c>
    </row>
    <row r="28" spans="1:7" ht="14.1" customHeight="1" x14ac:dyDescent="0.2">
      <c r="A28" s="49"/>
      <c r="B28" s="9" t="s">
        <v>52</v>
      </c>
      <c r="C28" s="7">
        <v>149</v>
      </c>
      <c r="D28" s="8">
        <v>81421</v>
      </c>
      <c r="E28" s="4">
        <v>0.41171999999999997</v>
      </c>
      <c r="F28" s="4">
        <v>0.28389999999999999</v>
      </c>
      <c r="G28" s="4">
        <v>0.53952999999999995</v>
      </c>
    </row>
    <row r="29" spans="1:7" ht="14.1" customHeight="1" x14ac:dyDescent="0.2">
      <c r="A29" s="49"/>
      <c r="B29" s="9" t="s">
        <v>53</v>
      </c>
      <c r="C29" s="7">
        <v>85</v>
      </c>
      <c r="D29" s="8">
        <v>19964</v>
      </c>
      <c r="E29" s="4">
        <v>0.18439</v>
      </c>
      <c r="F29" s="4">
        <v>8.4809999999999997E-2</v>
      </c>
      <c r="G29" s="4">
        <v>0.28397288023240003</v>
      </c>
    </row>
    <row r="30" spans="1:7" ht="14.1" customHeight="1" x14ac:dyDescent="0.2">
      <c r="A30" s="49"/>
      <c r="B30" s="9" t="s">
        <v>54</v>
      </c>
      <c r="C30" s="7">
        <v>81</v>
      </c>
      <c r="D30" s="8">
        <v>16023</v>
      </c>
      <c r="E30" s="4">
        <v>0.29255999999999999</v>
      </c>
      <c r="F30" s="4">
        <v>0.14770010455140001</v>
      </c>
      <c r="G30" s="4">
        <v>0.43741000000000002</v>
      </c>
    </row>
    <row r="31" spans="1:7" ht="14.1" customHeight="1" x14ac:dyDescent="0.2">
      <c r="A31" s="50"/>
      <c r="B31" s="9" t="s">
        <v>96</v>
      </c>
      <c r="C31" s="7">
        <v>1144</v>
      </c>
      <c r="D31" s="8">
        <v>565679</v>
      </c>
      <c r="E31" s="4">
        <v>0.34316999999999998</v>
      </c>
      <c r="F31" s="4">
        <v>0.30034</v>
      </c>
      <c r="G31" s="4">
        <v>0.38600000000000001</v>
      </c>
    </row>
    <row r="32" spans="1:7" ht="14.1" customHeight="1" x14ac:dyDescent="0.2">
      <c r="A32" s="48" t="s">
        <v>334</v>
      </c>
      <c r="B32" s="9" t="s">
        <v>47</v>
      </c>
      <c r="C32" s="7">
        <v>164</v>
      </c>
      <c r="D32" s="8">
        <v>34299.129370620998</v>
      </c>
      <c r="E32" s="4">
        <v>0.16469</v>
      </c>
      <c r="F32" s="4">
        <v>9.085E-2</v>
      </c>
      <c r="G32" s="4">
        <v>0.23854</v>
      </c>
    </row>
    <row r="33" spans="1:7" ht="14.1" customHeight="1" x14ac:dyDescent="0.2">
      <c r="A33" s="49"/>
      <c r="B33" s="9" t="s">
        <v>48</v>
      </c>
      <c r="C33" s="7">
        <v>135</v>
      </c>
      <c r="D33" s="8">
        <v>53711</v>
      </c>
      <c r="E33" s="4">
        <v>0.25735000000000002</v>
      </c>
      <c r="F33" s="4">
        <v>0.13564000000000001</v>
      </c>
      <c r="G33" s="4">
        <v>0.37906000000000001</v>
      </c>
    </row>
    <row r="34" spans="1:7" ht="14.1" customHeight="1" x14ac:dyDescent="0.2">
      <c r="A34" s="49"/>
      <c r="B34" s="9" t="s">
        <v>49</v>
      </c>
      <c r="C34" s="7">
        <v>197</v>
      </c>
      <c r="D34" s="8">
        <v>82901.553697584997</v>
      </c>
      <c r="E34" s="4">
        <v>0.23336999999999999</v>
      </c>
      <c r="F34" s="4">
        <v>0.14443</v>
      </c>
      <c r="G34" s="4">
        <v>0.32229999999999998</v>
      </c>
    </row>
    <row r="35" spans="1:7" ht="14.1" customHeight="1" x14ac:dyDescent="0.2">
      <c r="A35" s="49"/>
      <c r="B35" s="9" t="s">
        <v>50</v>
      </c>
      <c r="C35" s="7">
        <v>122</v>
      </c>
      <c r="D35" s="8">
        <v>38180</v>
      </c>
      <c r="E35" s="4">
        <v>0.23496</v>
      </c>
      <c r="F35" s="4">
        <v>0.13055</v>
      </c>
      <c r="G35" s="4">
        <v>0.33937043474200002</v>
      </c>
    </row>
    <row r="36" spans="1:7" ht="14.1" customHeight="1" x14ac:dyDescent="0.2">
      <c r="A36" s="49"/>
      <c r="B36" s="9" t="s">
        <v>51</v>
      </c>
      <c r="C36" s="7">
        <v>211</v>
      </c>
      <c r="D36" s="8">
        <v>104902</v>
      </c>
      <c r="E36" s="4">
        <v>0.29725000000000001</v>
      </c>
      <c r="F36" s="4">
        <v>0.20846999999999999</v>
      </c>
      <c r="G36" s="4">
        <v>0.38603999999999999</v>
      </c>
    </row>
    <row r="37" spans="1:7" ht="14.1" customHeight="1" x14ac:dyDescent="0.2">
      <c r="A37" s="49"/>
      <c r="B37" s="9" t="s">
        <v>52</v>
      </c>
      <c r="C37" s="7">
        <v>149</v>
      </c>
      <c r="D37" s="8">
        <v>49616</v>
      </c>
      <c r="E37" s="4">
        <v>0.25088713240850002</v>
      </c>
      <c r="F37" s="4">
        <v>0.15787000000000001</v>
      </c>
      <c r="G37" s="4">
        <v>0.34390999999999999</v>
      </c>
    </row>
    <row r="38" spans="1:7" ht="14.1" customHeight="1" x14ac:dyDescent="0.2">
      <c r="A38" s="49"/>
      <c r="B38" s="9" t="s">
        <v>53</v>
      </c>
      <c r="C38" s="7">
        <v>85</v>
      </c>
      <c r="D38" s="8">
        <v>22644</v>
      </c>
      <c r="E38" s="4">
        <v>0.20915</v>
      </c>
      <c r="F38" s="4">
        <v>8.8010000000000005E-2</v>
      </c>
      <c r="G38" s="4">
        <v>0.33028000000000002</v>
      </c>
    </row>
    <row r="39" spans="1:7" ht="14.1" customHeight="1" x14ac:dyDescent="0.2">
      <c r="A39" s="49"/>
      <c r="B39" s="9" t="s">
        <v>54</v>
      </c>
      <c r="C39" s="7">
        <v>81</v>
      </c>
      <c r="D39" s="8">
        <v>9948</v>
      </c>
      <c r="E39" s="4">
        <v>0.18165000000000001</v>
      </c>
      <c r="F39" s="4">
        <v>4.4290000000000003E-2</v>
      </c>
      <c r="G39" s="4">
        <v>0.31901000000000002</v>
      </c>
    </row>
    <row r="40" spans="1:7" ht="14.1" customHeight="1" x14ac:dyDescent="0.2">
      <c r="A40" s="50"/>
      <c r="B40" s="9" t="s">
        <v>96</v>
      </c>
      <c r="C40" s="7">
        <v>1144</v>
      </c>
      <c r="D40" s="8">
        <v>396201</v>
      </c>
      <c r="E40" s="4">
        <v>0.24035000000000001</v>
      </c>
      <c r="F40" s="4">
        <v>0.20315</v>
      </c>
      <c r="G40" s="4">
        <v>0.27755999999999997</v>
      </c>
    </row>
    <row r="41" spans="1:7" ht="14.1" customHeight="1" x14ac:dyDescent="0.2">
      <c r="A41" s="48" t="s">
        <v>335</v>
      </c>
      <c r="B41" s="9" t="s">
        <v>47</v>
      </c>
      <c r="C41" s="7">
        <v>164</v>
      </c>
      <c r="D41" s="8">
        <v>29422</v>
      </c>
      <c r="E41" s="4">
        <v>0.14127000000000001</v>
      </c>
      <c r="F41" s="4">
        <v>6.9349999999999995E-2</v>
      </c>
      <c r="G41" s="4">
        <v>0.2132</v>
      </c>
    </row>
    <row r="42" spans="1:7" ht="14.1" customHeight="1" x14ac:dyDescent="0.2">
      <c r="A42" s="49"/>
      <c r="B42" s="9" t="s">
        <v>48</v>
      </c>
      <c r="C42" s="7">
        <v>135</v>
      </c>
      <c r="D42" s="8">
        <v>30980</v>
      </c>
      <c r="E42" s="4">
        <v>0.14843999999999999</v>
      </c>
      <c r="F42" s="4">
        <v>4.1336829987699997E-2</v>
      </c>
      <c r="G42" s="4">
        <v>0.25553999999999999</v>
      </c>
    </row>
    <row r="43" spans="1:7" ht="14.1" customHeight="1" x14ac:dyDescent="0.2">
      <c r="A43" s="49"/>
      <c r="B43" s="9" t="s">
        <v>49</v>
      </c>
      <c r="C43" s="7">
        <v>197</v>
      </c>
      <c r="D43" s="8">
        <v>98206</v>
      </c>
      <c r="E43" s="4">
        <v>0.27644999999999997</v>
      </c>
      <c r="F43" s="4">
        <v>0.16546</v>
      </c>
      <c r="G43" s="4">
        <v>0.38743</v>
      </c>
    </row>
    <row r="44" spans="1:7" ht="14.1" customHeight="1" x14ac:dyDescent="0.2">
      <c r="A44" s="49"/>
      <c r="B44" s="9" t="s">
        <v>50</v>
      </c>
      <c r="C44" s="7">
        <v>122</v>
      </c>
      <c r="D44" s="8">
        <v>18154</v>
      </c>
      <c r="E44" s="4">
        <v>0.11172</v>
      </c>
      <c r="F44" s="4">
        <v>3.4693833206200002E-2</v>
      </c>
      <c r="G44" s="4">
        <v>0.18875</v>
      </c>
    </row>
    <row r="45" spans="1:7" ht="14.1" customHeight="1" x14ac:dyDescent="0.2">
      <c r="A45" s="49"/>
      <c r="B45" s="9" t="s">
        <v>51</v>
      </c>
      <c r="C45" s="7">
        <v>211</v>
      </c>
      <c r="D45" s="8">
        <v>65510</v>
      </c>
      <c r="E45" s="4">
        <v>0.18562999999999999</v>
      </c>
      <c r="F45" s="4">
        <v>0.12130000000000001</v>
      </c>
      <c r="G45" s="4">
        <v>0.24997</v>
      </c>
    </row>
    <row r="46" spans="1:7" ht="14.1" customHeight="1" x14ac:dyDescent="0.2">
      <c r="A46" s="49"/>
      <c r="B46" s="9" t="s">
        <v>52</v>
      </c>
      <c r="C46" s="7">
        <v>149</v>
      </c>
      <c r="D46" s="8">
        <v>36711</v>
      </c>
      <c r="E46" s="4">
        <v>0.18562999999999999</v>
      </c>
      <c r="F46" s="4">
        <v>6.1269999999999998E-2</v>
      </c>
      <c r="G46" s="4">
        <v>0.31</v>
      </c>
    </row>
    <row r="47" spans="1:7" ht="14.1" customHeight="1" x14ac:dyDescent="0.2">
      <c r="A47" s="49"/>
      <c r="B47" s="9" t="s">
        <v>53</v>
      </c>
      <c r="C47" s="7">
        <v>85</v>
      </c>
      <c r="D47" s="8">
        <v>22560</v>
      </c>
      <c r="E47" s="4">
        <v>0.20837</v>
      </c>
      <c r="F47" s="4">
        <v>8.2610000000000003E-2</v>
      </c>
      <c r="G47" s="4">
        <v>0.33412999999999998</v>
      </c>
    </row>
    <row r="48" spans="1:7" ht="14.1" customHeight="1" x14ac:dyDescent="0.2">
      <c r="A48" s="49"/>
      <c r="B48" s="9" t="s">
        <v>54</v>
      </c>
      <c r="C48" s="7">
        <v>81</v>
      </c>
      <c r="D48" s="8">
        <v>7587</v>
      </c>
      <c r="E48" s="4">
        <v>0.13854</v>
      </c>
      <c r="F48" s="4">
        <v>1.0290000000000001E-2</v>
      </c>
      <c r="G48" s="4">
        <v>0.26678000000000002</v>
      </c>
    </row>
    <row r="49" spans="1:7" ht="14.1" customHeight="1" x14ac:dyDescent="0.2">
      <c r="A49" s="50"/>
      <c r="B49" s="9" t="s">
        <v>96</v>
      </c>
      <c r="C49" s="7">
        <v>1144</v>
      </c>
      <c r="D49" s="8">
        <v>309130</v>
      </c>
      <c r="E49" s="4">
        <v>0.18753</v>
      </c>
      <c r="F49" s="4">
        <v>0.14913000000000001</v>
      </c>
      <c r="G49" s="4">
        <v>0.22594</v>
      </c>
    </row>
    <row r="50" spans="1:7" ht="14.1" customHeight="1" x14ac:dyDescent="0.2">
      <c r="A50" s="48" t="s">
        <v>336</v>
      </c>
      <c r="B50" s="9" t="s">
        <v>47</v>
      </c>
      <c r="C50" s="7">
        <v>164</v>
      </c>
      <c r="D50" s="8">
        <v>41092</v>
      </c>
      <c r="E50" s="4">
        <v>0.19731000000000001</v>
      </c>
      <c r="F50" s="4">
        <v>0.11468</v>
      </c>
      <c r="G50" s="4">
        <v>0.27994000000000002</v>
      </c>
    </row>
    <row r="51" spans="1:7" ht="14.1" customHeight="1" x14ac:dyDescent="0.2">
      <c r="A51" s="49"/>
      <c r="B51" s="9" t="s">
        <v>48</v>
      </c>
      <c r="C51" s="7">
        <v>135</v>
      </c>
      <c r="D51" s="8">
        <v>45984.456673086999</v>
      </c>
      <c r="E51" s="4">
        <v>0.22033</v>
      </c>
      <c r="F51" s="4">
        <v>0.11507000000000001</v>
      </c>
      <c r="G51" s="4">
        <v>0.32559116765680002</v>
      </c>
    </row>
    <row r="52" spans="1:7" ht="14.1" customHeight="1" x14ac:dyDescent="0.2">
      <c r="A52" s="49"/>
      <c r="B52" s="9" t="s">
        <v>49</v>
      </c>
      <c r="C52" s="7">
        <v>197</v>
      </c>
      <c r="D52" s="8">
        <v>72138</v>
      </c>
      <c r="E52" s="4">
        <v>0.20307</v>
      </c>
      <c r="F52" s="4">
        <v>0.10761</v>
      </c>
      <c r="G52" s="4">
        <v>0.29852000000000001</v>
      </c>
    </row>
    <row r="53" spans="1:7" ht="14.1" customHeight="1" x14ac:dyDescent="0.2">
      <c r="A53" s="49"/>
      <c r="B53" s="9" t="s">
        <v>50</v>
      </c>
      <c r="C53" s="7">
        <v>122</v>
      </c>
      <c r="D53" s="8">
        <v>49884</v>
      </c>
      <c r="E53" s="4">
        <v>0.30698999999999999</v>
      </c>
      <c r="F53" s="4">
        <v>0.16439999999999999</v>
      </c>
      <c r="G53" s="4">
        <v>0.44957999999999998</v>
      </c>
    </row>
    <row r="54" spans="1:7" ht="14.1" customHeight="1" x14ac:dyDescent="0.2">
      <c r="A54" s="49"/>
      <c r="B54" s="9" t="s">
        <v>51</v>
      </c>
      <c r="C54" s="7">
        <v>211</v>
      </c>
      <c r="D54" s="8">
        <v>93170.756652141004</v>
      </c>
      <c r="E54" s="4">
        <v>0.26401000000000002</v>
      </c>
      <c r="F54" s="4">
        <v>0.18872</v>
      </c>
      <c r="G54" s="4">
        <v>0.33929999999999999</v>
      </c>
    </row>
    <row r="55" spans="1:7" ht="14.1" customHeight="1" x14ac:dyDescent="0.2">
      <c r="A55" s="49"/>
      <c r="B55" s="9" t="s">
        <v>52</v>
      </c>
      <c r="C55" s="7">
        <v>149</v>
      </c>
      <c r="D55" s="8">
        <v>51087</v>
      </c>
      <c r="E55" s="4">
        <v>0.25833</v>
      </c>
      <c r="F55" s="4">
        <v>0.13888</v>
      </c>
      <c r="G55" s="4">
        <v>0.37776999999999999</v>
      </c>
    </row>
    <row r="56" spans="1:7" ht="14.1" customHeight="1" x14ac:dyDescent="0.2">
      <c r="A56" s="49"/>
      <c r="B56" s="9" t="s">
        <v>53</v>
      </c>
      <c r="C56" s="7">
        <v>85</v>
      </c>
      <c r="D56" s="8">
        <v>16956</v>
      </c>
      <c r="E56" s="4">
        <v>0.15661292052670001</v>
      </c>
      <c r="F56" s="4">
        <v>5.0259999999999999E-2</v>
      </c>
      <c r="G56" s="4">
        <v>0.26296999999999998</v>
      </c>
    </row>
    <row r="57" spans="1:7" ht="14.1" customHeight="1" x14ac:dyDescent="0.2">
      <c r="A57" s="49"/>
      <c r="B57" s="9" t="s">
        <v>54</v>
      </c>
      <c r="C57" s="7">
        <v>81</v>
      </c>
      <c r="D57" s="8">
        <v>13348.44843633</v>
      </c>
      <c r="E57" s="4">
        <v>0.24373</v>
      </c>
      <c r="F57" s="4">
        <v>0.1024353129763</v>
      </c>
      <c r="G57" s="4">
        <v>0.38501999999999997</v>
      </c>
    </row>
    <row r="58" spans="1:7" ht="14.1" customHeight="1" x14ac:dyDescent="0.2">
      <c r="A58" s="50"/>
      <c r="B58" s="9" t="s">
        <v>96</v>
      </c>
      <c r="C58" s="7">
        <v>1144</v>
      </c>
      <c r="D58" s="8">
        <v>383660</v>
      </c>
      <c r="E58" s="4">
        <v>0.23275000000000001</v>
      </c>
      <c r="F58" s="4">
        <v>0.19457037900099999</v>
      </c>
      <c r="G58" s="4">
        <v>0.27091999999999999</v>
      </c>
    </row>
    <row r="59" spans="1:7" ht="14.1" customHeight="1" x14ac:dyDescent="0.2">
      <c r="A59" s="48" t="s">
        <v>337</v>
      </c>
      <c r="B59" s="9" t="s">
        <v>47</v>
      </c>
      <c r="C59" s="7">
        <v>164</v>
      </c>
      <c r="D59" s="8">
        <v>12881</v>
      </c>
      <c r="E59" s="4">
        <v>6.1850000000000002E-2</v>
      </c>
      <c r="F59" s="4">
        <v>1.9050000000000001E-2</v>
      </c>
      <c r="G59" s="4">
        <v>0.10464</v>
      </c>
    </row>
    <row r="60" spans="1:7" ht="14.1" customHeight="1" x14ac:dyDescent="0.2">
      <c r="A60" s="49"/>
      <c r="B60" s="9" t="s">
        <v>48</v>
      </c>
      <c r="C60" s="7">
        <v>135</v>
      </c>
      <c r="D60" s="8">
        <v>29917</v>
      </c>
      <c r="E60" s="4">
        <v>0.14334</v>
      </c>
      <c r="F60" s="4">
        <v>5.0529999999999999E-2</v>
      </c>
      <c r="G60" s="4">
        <v>0.23616000000000001</v>
      </c>
    </row>
    <row r="61" spans="1:7" ht="14.1" customHeight="1" x14ac:dyDescent="0.2">
      <c r="A61" s="49"/>
      <c r="B61" s="9" t="s">
        <v>49</v>
      </c>
      <c r="C61" s="7">
        <v>197</v>
      </c>
      <c r="D61" s="8">
        <v>47903</v>
      </c>
      <c r="E61" s="4">
        <v>0.13483999999999999</v>
      </c>
      <c r="F61" s="4">
        <v>5.3089999999999998E-2</v>
      </c>
      <c r="G61" s="4">
        <v>0.21659999999999999</v>
      </c>
    </row>
    <row r="62" spans="1:7" ht="14.1" customHeight="1" x14ac:dyDescent="0.2">
      <c r="A62" s="49"/>
      <c r="B62" s="9" t="s">
        <v>50</v>
      </c>
      <c r="C62" s="7">
        <v>122</v>
      </c>
      <c r="D62" s="8">
        <v>17401</v>
      </c>
      <c r="E62" s="4">
        <v>0.10709</v>
      </c>
      <c r="F62" s="4">
        <v>2.06690832218E-2</v>
      </c>
      <c r="G62" s="4">
        <v>0.19350999999999999</v>
      </c>
    </row>
    <row r="63" spans="1:7" ht="14.1" customHeight="1" x14ac:dyDescent="0.2">
      <c r="A63" s="49"/>
      <c r="B63" s="9" t="s">
        <v>51</v>
      </c>
      <c r="C63" s="7">
        <v>211</v>
      </c>
      <c r="D63" s="8">
        <v>30844</v>
      </c>
      <c r="E63" s="4">
        <v>8.7400000000000005E-2</v>
      </c>
      <c r="F63" s="4">
        <v>4.5530000000000001E-2</v>
      </c>
      <c r="G63" s="4">
        <v>0.12927147838360001</v>
      </c>
    </row>
    <row r="64" spans="1:7" ht="14.1" customHeight="1" x14ac:dyDescent="0.2">
      <c r="A64" s="49"/>
      <c r="B64" s="9" t="s">
        <v>52</v>
      </c>
      <c r="C64" s="7">
        <v>149</v>
      </c>
      <c r="D64" s="8">
        <v>16130</v>
      </c>
      <c r="E64" s="4">
        <v>8.1559999999999994E-2</v>
      </c>
      <c r="F64" s="4">
        <v>2.622E-2</v>
      </c>
      <c r="G64" s="4">
        <v>0.13691</v>
      </c>
    </row>
    <row r="65" spans="1:7" ht="14.1" customHeight="1" x14ac:dyDescent="0.2">
      <c r="A65" s="49"/>
      <c r="B65" s="9" t="s">
        <v>53</v>
      </c>
      <c r="C65" s="7">
        <v>85</v>
      </c>
      <c r="D65" s="8">
        <v>16172</v>
      </c>
      <c r="E65" s="4">
        <v>0.14937</v>
      </c>
      <c r="F65" s="4">
        <v>4.1200000000000001E-2</v>
      </c>
      <c r="G65" s="4">
        <v>0.25753999999999999</v>
      </c>
    </row>
    <row r="66" spans="1:7" ht="14.1" customHeight="1" x14ac:dyDescent="0.2">
      <c r="A66" s="49"/>
      <c r="B66" s="9" t="s">
        <v>54</v>
      </c>
      <c r="C66" s="7">
        <v>81</v>
      </c>
      <c r="D66" s="8">
        <v>2876.4361942246001</v>
      </c>
      <c r="E66" s="4">
        <v>5.2520926912900001E-2</v>
      </c>
      <c r="F66" s="4">
        <v>6.1688263630000004E-3</v>
      </c>
      <c r="G66" s="4">
        <v>9.8873027462799995E-2</v>
      </c>
    </row>
    <row r="67" spans="1:7" ht="14.1" customHeight="1" x14ac:dyDescent="0.2">
      <c r="A67" s="50"/>
      <c r="B67" s="9" t="s">
        <v>96</v>
      </c>
      <c r="C67" s="7">
        <v>1144</v>
      </c>
      <c r="D67" s="8">
        <v>174124</v>
      </c>
      <c r="E67" s="4">
        <v>0.10563</v>
      </c>
      <c r="F67" s="4">
        <v>7.8320000000000001E-2</v>
      </c>
      <c r="G67" s="4">
        <v>0.13294282565919999</v>
      </c>
    </row>
    <row r="69" spans="1:7" ht="14.1" customHeight="1" x14ac:dyDescent="0.2">
      <c r="A69" s="46" t="s">
        <v>55</v>
      </c>
      <c r="B69" s="45"/>
      <c r="C69" s="45"/>
      <c r="D69" s="45"/>
      <c r="E69" s="45"/>
      <c r="F69" s="45"/>
      <c r="G69" s="45"/>
    </row>
    <row r="70" spans="1:7" ht="14.1" customHeight="1" x14ac:dyDescent="0.2">
      <c r="A70" s="46" t="s">
        <v>106</v>
      </c>
      <c r="B70" s="45"/>
      <c r="C70" s="45"/>
      <c r="D70" s="45"/>
      <c r="E70" s="45"/>
      <c r="F70" s="45"/>
      <c r="G70" s="45"/>
    </row>
    <row r="71" spans="1:7" ht="14.1" customHeight="1" x14ac:dyDescent="0.2">
      <c r="A71" s="46" t="s">
        <v>107</v>
      </c>
      <c r="B71" s="45"/>
      <c r="C71" s="45"/>
      <c r="D71" s="45"/>
      <c r="E71" s="45"/>
      <c r="F71" s="45"/>
      <c r="G71" s="45"/>
    </row>
    <row r="72" spans="1:7" ht="14.1" customHeight="1" x14ac:dyDescent="0.2">
      <c r="A72" s="46" t="s">
        <v>559</v>
      </c>
      <c r="B72" s="45"/>
      <c r="C72" s="45"/>
      <c r="D72" s="45"/>
      <c r="E72" s="45"/>
      <c r="F72" s="45"/>
      <c r="G72" s="45"/>
    </row>
    <row r="73" spans="1:7" s="17" customFormat="1" ht="14.25" x14ac:dyDescent="0.2">
      <c r="A73" s="32" t="str">
        <f>HYPERLINK("#'Index'!A1","Back to Index")</f>
        <v>Back to Index</v>
      </c>
      <c r="B73" s="27"/>
    </row>
  </sheetData>
  <mergeCells count="13">
    <mergeCell ref="A1:I1"/>
    <mergeCell ref="A72:G72"/>
    <mergeCell ref="A2:G2"/>
    <mergeCell ref="A69:G69"/>
    <mergeCell ref="A70:G70"/>
    <mergeCell ref="A71:G71"/>
    <mergeCell ref="A5:A13"/>
    <mergeCell ref="A14:A22"/>
    <mergeCell ref="A23:A31"/>
    <mergeCell ref="A32:A40"/>
    <mergeCell ref="A41:A49"/>
    <mergeCell ref="A50:A58"/>
    <mergeCell ref="A59:A67"/>
  </mergeCells>
  <pageMargins left="0.05" right="0.05" top="0.5" bottom="0.5" header="0" footer="0"/>
  <pageSetup orientation="portrait" horizontalDpi="300" verticalDpi="30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65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7.28515625" bestFit="1" customWidth="1"/>
  </cols>
  <sheetData>
    <row r="1" spans="1:9" ht="13.5" customHeight="1" x14ac:dyDescent="0.25">
      <c r="A1" s="44" t="s">
        <v>343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7" t="s">
        <v>331</v>
      </c>
      <c r="B5" s="14" t="s">
        <v>168</v>
      </c>
      <c r="C5" s="7">
        <v>73</v>
      </c>
      <c r="D5" s="8">
        <v>68590</v>
      </c>
      <c r="E5" s="4">
        <v>0.44651999999999997</v>
      </c>
      <c r="F5" s="4">
        <v>0.27385999999999999</v>
      </c>
      <c r="G5" s="4">
        <v>0.61917999999999995</v>
      </c>
    </row>
    <row r="6" spans="1:9" ht="14.1" customHeight="1" x14ac:dyDescent="0.2">
      <c r="A6" s="58"/>
      <c r="B6" s="14" t="s">
        <v>169</v>
      </c>
      <c r="C6" s="7">
        <v>1111</v>
      </c>
      <c r="D6" s="8">
        <v>1579813</v>
      </c>
      <c r="E6" s="4">
        <v>1</v>
      </c>
      <c r="F6" s="4">
        <v>1</v>
      </c>
      <c r="G6" s="4">
        <v>1</v>
      </c>
    </row>
    <row r="7" spans="1:9" ht="14.1" customHeight="1" x14ac:dyDescent="0.2">
      <c r="A7" s="59"/>
      <c r="B7" s="14" t="s">
        <v>96</v>
      </c>
      <c r="C7" s="7">
        <v>1184</v>
      </c>
      <c r="D7" s="8">
        <v>1648402.8729772</v>
      </c>
      <c r="E7" s="4">
        <v>0.95095229819850002</v>
      </c>
      <c r="F7" s="4">
        <v>0.92784</v>
      </c>
      <c r="G7" s="4">
        <v>0.97406999999999999</v>
      </c>
    </row>
    <row r="8" spans="1:9" ht="14.1" customHeight="1" x14ac:dyDescent="0.2">
      <c r="A8" s="48" t="s">
        <v>332</v>
      </c>
      <c r="B8" s="14" t="s">
        <v>169</v>
      </c>
      <c r="C8" s="7">
        <v>1111</v>
      </c>
      <c r="D8" s="8">
        <v>823583</v>
      </c>
      <c r="E8" s="4">
        <v>0.52132000000000001</v>
      </c>
      <c r="F8" s="4">
        <v>0.4753</v>
      </c>
      <c r="G8" s="4">
        <v>0.56733</v>
      </c>
    </row>
    <row r="9" spans="1:9" ht="14.1" customHeight="1" x14ac:dyDescent="0.2">
      <c r="A9" s="50"/>
      <c r="B9" s="14" t="s">
        <v>96</v>
      </c>
      <c r="C9" s="7">
        <v>1144</v>
      </c>
      <c r="D9" s="8">
        <v>853695</v>
      </c>
      <c r="E9" s="4">
        <v>0.51788999999999996</v>
      </c>
      <c r="F9" s="4">
        <v>0.47258</v>
      </c>
      <c r="G9" s="4">
        <v>0.56320999999999999</v>
      </c>
    </row>
    <row r="10" spans="1:9" ht="14.1" customHeight="1" x14ac:dyDescent="0.2">
      <c r="A10" s="48" t="s">
        <v>333</v>
      </c>
      <c r="B10" s="14" t="s">
        <v>169</v>
      </c>
      <c r="C10" s="7">
        <v>1111</v>
      </c>
      <c r="D10" s="8">
        <v>546294</v>
      </c>
      <c r="E10" s="4">
        <v>0.34579660355379999</v>
      </c>
      <c r="F10" s="4">
        <v>0.30198999999999998</v>
      </c>
      <c r="G10" s="4">
        <v>0.38961000000000001</v>
      </c>
    </row>
    <row r="11" spans="1:9" ht="14.1" customHeight="1" x14ac:dyDescent="0.2">
      <c r="A11" s="50"/>
      <c r="B11" s="14" t="s">
        <v>96</v>
      </c>
      <c r="C11" s="7">
        <v>1144</v>
      </c>
      <c r="D11" s="8">
        <v>565679</v>
      </c>
      <c r="E11" s="4">
        <v>0.34316999999999998</v>
      </c>
      <c r="F11" s="4">
        <v>0.30034</v>
      </c>
      <c r="G11" s="4">
        <v>0.38600000000000001</v>
      </c>
    </row>
    <row r="12" spans="1:9" ht="14.1" customHeight="1" x14ac:dyDescent="0.2">
      <c r="A12" s="48" t="s">
        <v>334</v>
      </c>
      <c r="B12" s="14" t="s">
        <v>169</v>
      </c>
      <c r="C12" s="7">
        <v>1111</v>
      </c>
      <c r="D12" s="8">
        <v>375168</v>
      </c>
      <c r="E12" s="4">
        <v>0.23747610552859999</v>
      </c>
      <c r="F12" s="4">
        <v>0.19971962805269999</v>
      </c>
      <c r="G12" s="4">
        <v>0.27523258300449999</v>
      </c>
    </row>
    <row r="13" spans="1:9" ht="14.1" customHeight="1" x14ac:dyDescent="0.2">
      <c r="A13" s="50"/>
      <c r="B13" s="14" t="s">
        <v>96</v>
      </c>
      <c r="C13" s="7">
        <v>1144</v>
      </c>
      <c r="D13" s="8">
        <v>396201</v>
      </c>
      <c r="E13" s="4">
        <v>0.24035000000000001</v>
      </c>
      <c r="F13" s="4">
        <v>0.20315</v>
      </c>
      <c r="G13" s="4">
        <v>0.27755999999999997</v>
      </c>
    </row>
    <row r="14" spans="1:9" ht="14.1" customHeight="1" x14ac:dyDescent="0.2">
      <c r="A14" s="48" t="s">
        <v>335</v>
      </c>
      <c r="B14" s="14" t="s">
        <v>169</v>
      </c>
      <c r="C14" s="7">
        <v>1111</v>
      </c>
      <c r="D14" s="8">
        <v>282883.54948213999</v>
      </c>
      <c r="E14" s="4">
        <v>0.17906</v>
      </c>
      <c r="F14" s="4">
        <v>0.14130999999999999</v>
      </c>
      <c r="G14" s="4">
        <v>0.21681</v>
      </c>
    </row>
    <row r="15" spans="1:9" ht="14.1" customHeight="1" x14ac:dyDescent="0.2">
      <c r="A15" s="50"/>
      <c r="B15" s="14" t="s">
        <v>96</v>
      </c>
      <c r="C15" s="7">
        <v>1144</v>
      </c>
      <c r="D15" s="8">
        <v>309130</v>
      </c>
      <c r="E15" s="4">
        <v>0.18753</v>
      </c>
      <c r="F15" s="4">
        <v>0.14913000000000001</v>
      </c>
      <c r="G15" s="4">
        <v>0.22594</v>
      </c>
    </row>
    <row r="16" spans="1:9" ht="14.1" customHeight="1" x14ac:dyDescent="0.2">
      <c r="A16" s="48" t="s">
        <v>336</v>
      </c>
      <c r="B16" s="14" t="s">
        <v>169</v>
      </c>
      <c r="C16" s="7">
        <v>1111</v>
      </c>
      <c r="D16" s="8">
        <v>346770</v>
      </c>
      <c r="E16" s="4">
        <v>0.2195</v>
      </c>
      <c r="F16" s="4">
        <v>0.18239</v>
      </c>
      <c r="G16" s="4">
        <v>0.25662000000000001</v>
      </c>
    </row>
    <row r="17" spans="1:7" ht="14.1" customHeight="1" x14ac:dyDescent="0.2">
      <c r="A17" s="50"/>
      <c r="B17" s="14" t="s">
        <v>96</v>
      </c>
      <c r="C17" s="7">
        <v>1144</v>
      </c>
      <c r="D17" s="8">
        <v>383660</v>
      </c>
      <c r="E17" s="4">
        <v>0.23275000000000001</v>
      </c>
      <c r="F17" s="4">
        <v>0.19457037900099999</v>
      </c>
      <c r="G17" s="4">
        <v>0.27091999999999999</v>
      </c>
    </row>
    <row r="18" spans="1:7" ht="14.1" customHeight="1" x14ac:dyDescent="0.2">
      <c r="A18" s="48" t="s">
        <v>337</v>
      </c>
      <c r="B18" s="14" t="s">
        <v>169</v>
      </c>
      <c r="C18" s="7">
        <v>1111</v>
      </c>
      <c r="D18" s="8">
        <v>168614</v>
      </c>
      <c r="E18" s="4">
        <v>0.10673000000000001</v>
      </c>
      <c r="F18" s="4">
        <v>7.8570000000000001E-2</v>
      </c>
      <c r="G18" s="4">
        <v>0.13489000000000001</v>
      </c>
    </row>
    <row r="19" spans="1:7" ht="14.1" customHeight="1" x14ac:dyDescent="0.2">
      <c r="A19" s="50"/>
      <c r="B19" s="14" t="s">
        <v>96</v>
      </c>
      <c r="C19" s="7">
        <v>1144</v>
      </c>
      <c r="D19" s="8">
        <v>174124</v>
      </c>
      <c r="E19" s="4">
        <v>0.10563</v>
      </c>
      <c r="F19" s="4">
        <v>7.8320000000000001E-2</v>
      </c>
      <c r="G19" s="4">
        <v>0.13294282565919999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s="17" customFormat="1" ht="14.25" x14ac:dyDescent="0.2">
      <c r="A25" s="32" t="str">
        <f>HYPERLINK("#'Index'!A1","Back to Index")</f>
        <v>Back to Index</v>
      </c>
      <c r="B25" s="27"/>
    </row>
    <row r="63" spans="1:1" ht="12" customHeight="1" x14ac:dyDescent="0.2">
      <c r="A63" t="s">
        <v>559</v>
      </c>
    </row>
  </sheetData>
  <mergeCells count="13">
    <mergeCell ref="A24:G24"/>
    <mergeCell ref="A2:G2"/>
    <mergeCell ref="A21:G21"/>
    <mergeCell ref="A22:G22"/>
    <mergeCell ref="A23:G23"/>
    <mergeCell ref="A5:A7"/>
    <mergeCell ref="A1:I1"/>
    <mergeCell ref="A18:A19"/>
    <mergeCell ref="A16:A17"/>
    <mergeCell ref="A14:A15"/>
    <mergeCell ref="A12:A13"/>
    <mergeCell ref="A10:A11"/>
    <mergeCell ref="A8:A9"/>
  </mergeCells>
  <pageMargins left="0.05" right="0.05" top="0.5" bottom="0.5" header="0" footer="0"/>
  <pageSetup orientation="portrait" horizontalDpi="300" verticalDpi="30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activeCell="A9" sqref="A9:A10"/>
    </sheetView>
  </sheetViews>
  <sheetFormatPr defaultColWidth="10.85546875" defaultRowHeight="12" customHeight="1" x14ac:dyDescent="0.2"/>
  <cols>
    <col min="1" max="1" width="65.7109375" customWidth="1"/>
    <col min="2" max="2" width="22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3.5" customHeight="1" x14ac:dyDescent="0.25">
      <c r="A1" s="44" t="s">
        <v>344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331</v>
      </c>
      <c r="B5" s="16" t="s">
        <v>172</v>
      </c>
      <c r="C5" s="7">
        <v>1184</v>
      </c>
      <c r="D5" s="8">
        <v>1648402.8729772</v>
      </c>
      <c r="E5" s="4">
        <v>0.95095229819850002</v>
      </c>
      <c r="F5" s="4">
        <v>0.92784</v>
      </c>
      <c r="G5" s="4">
        <v>0.97406999999999999</v>
      </c>
    </row>
    <row r="6" spans="1:9" ht="14.1" customHeight="1" x14ac:dyDescent="0.2">
      <c r="A6" s="50"/>
      <c r="B6" s="16" t="s">
        <v>96</v>
      </c>
      <c r="C6" s="7">
        <v>1184</v>
      </c>
      <c r="D6" s="8">
        <v>1648402.8729772</v>
      </c>
      <c r="E6" s="4">
        <v>0.95095229819850002</v>
      </c>
      <c r="F6" s="4">
        <v>0.92784</v>
      </c>
      <c r="G6" s="4">
        <v>0.97406999999999999</v>
      </c>
    </row>
    <row r="7" spans="1:9" ht="14.1" customHeight="1" x14ac:dyDescent="0.2">
      <c r="A7" s="48" t="s">
        <v>332</v>
      </c>
      <c r="B7" s="16" t="s">
        <v>172</v>
      </c>
      <c r="C7" s="7">
        <v>1144</v>
      </c>
      <c r="D7" s="8">
        <v>853695</v>
      </c>
      <c r="E7" s="4">
        <v>0.51788999999999996</v>
      </c>
      <c r="F7" s="4">
        <v>0.47258</v>
      </c>
      <c r="G7" s="4">
        <v>0.56320999999999999</v>
      </c>
    </row>
    <row r="8" spans="1:9" ht="14.1" customHeight="1" x14ac:dyDescent="0.2">
      <c r="A8" s="50"/>
      <c r="B8" s="16" t="s">
        <v>96</v>
      </c>
      <c r="C8" s="7">
        <v>1144</v>
      </c>
      <c r="D8" s="8">
        <v>853695</v>
      </c>
      <c r="E8" s="4">
        <v>0.51788999999999996</v>
      </c>
      <c r="F8" s="4">
        <v>0.47258</v>
      </c>
      <c r="G8" s="4">
        <v>0.56320999999999999</v>
      </c>
    </row>
    <row r="9" spans="1:9" ht="14.1" customHeight="1" x14ac:dyDescent="0.2">
      <c r="A9" s="48" t="s">
        <v>333</v>
      </c>
      <c r="B9" s="16" t="s">
        <v>172</v>
      </c>
      <c r="C9" s="7">
        <v>1144</v>
      </c>
      <c r="D9" s="8">
        <v>565679</v>
      </c>
      <c r="E9" s="4">
        <v>0.34316999999999998</v>
      </c>
      <c r="F9" s="4">
        <v>0.30034</v>
      </c>
      <c r="G9" s="4">
        <v>0.38600000000000001</v>
      </c>
    </row>
    <row r="10" spans="1:9" ht="14.1" customHeight="1" x14ac:dyDescent="0.2">
      <c r="A10" s="50"/>
      <c r="B10" s="16" t="s">
        <v>96</v>
      </c>
      <c r="C10" s="7">
        <v>1144</v>
      </c>
      <c r="D10" s="8">
        <v>565679</v>
      </c>
      <c r="E10" s="4">
        <v>0.34316999999999998</v>
      </c>
      <c r="F10" s="4">
        <v>0.30034</v>
      </c>
      <c r="G10" s="4">
        <v>0.38600000000000001</v>
      </c>
    </row>
    <row r="11" spans="1:9" ht="14.1" customHeight="1" x14ac:dyDescent="0.2">
      <c r="A11" s="48" t="s">
        <v>334</v>
      </c>
      <c r="B11" s="16" t="s">
        <v>172</v>
      </c>
      <c r="C11" s="7">
        <v>1144</v>
      </c>
      <c r="D11" s="8">
        <v>396201</v>
      </c>
      <c r="E11" s="4">
        <v>0.24035000000000001</v>
      </c>
      <c r="F11" s="4">
        <v>0.20315</v>
      </c>
      <c r="G11" s="4">
        <v>0.27755999999999997</v>
      </c>
    </row>
    <row r="12" spans="1:9" ht="14.1" customHeight="1" x14ac:dyDescent="0.2">
      <c r="A12" s="50"/>
      <c r="B12" s="16" t="s">
        <v>96</v>
      </c>
      <c r="C12" s="7">
        <v>1144</v>
      </c>
      <c r="D12" s="8">
        <v>396201</v>
      </c>
      <c r="E12" s="4">
        <v>0.24035000000000001</v>
      </c>
      <c r="F12" s="4">
        <v>0.20315</v>
      </c>
      <c r="G12" s="4">
        <v>0.27755999999999997</v>
      </c>
    </row>
    <row r="13" spans="1:9" ht="14.1" customHeight="1" x14ac:dyDescent="0.2">
      <c r="A13" s="48" t="s">
        <v>335</v>
      </c>
      <c r="B13" s="16" t="s">
        <v>172</v>
      </c>
      <c r="C13" s="7">
        <v>1144</v>
      </c>
      <c r="D13" s="8">
        <v>309130</v>
      </c>
      <c r="E13" s="4">
        <v>0.18753</v>
      </c>
      <c r="F13" s="4">
        <v>0.14913000000000001</v>
      </c>
      <c r="G13" s="4">
        <v>0.22594</v>
      </c>
    </row>
    <row r="14" spans="1:9" ht="14.1" customHeight="1" x14ac:dyDescent="0.2">
      <c r="A14" s="50"/>
      <c r="B14" s="16" t="s">
        <v>96</v>
      </c>
      <c r="C14" s="7">
        <v>1144</v>
      </c>
      <c r="D14" s="8">
        <v>309130</v>
      </c>
      <c r="E14" s="4">
        <v>0.18753</v>
      </c>
      <c r="F14" s="4">
        <v>0.14913000000000001</v>
      </c>
      <c r="G14" s="4">
        <v>0.22594</v>
      </c>
    </row>
    <row r="15" spans="1:9" ht="14.1" customHeight="1" x14ac:dyDescent="0.2">
      <c r="A15" s="48" t="s">
        <v>336</v>
      </c>
      <c r="B15" s="16" t="s">
        <v>172</v>
      </c>
      <c r="C15" s="7">
        <v>1144</v>
      </c>
      <c r="D15" s="8">
        <v>383660</v>
      </c>
      <c r="E15" s="4">
        <v>0.23275000000000001</v>
      </c>
      <c r="F15" s="4">
        <v>0.19457037900099999</v>
      </c>
      <c r="G15" s="4">
        <v>0.27091999999999999</v>
      </c>
    </row>
    <row r="16" spans="1:9" ht="14.1" customHeight="1" x14ac:dyDescent="0.2">
      <c r="A16" s="50"/>
      <c r="B16" s="16" t="s">
        <v>96</v>
      </c>
      <c r="C16" s="7">
        <v>1144</v>
      </c>
      <c r="D16" s="8">
        <v>383660</v>
      </c>
      <c r="E16" s="4">
        <v>0.23275000000000001</v>
      </c>
      <c r="F16" s="4">
        <v>0.19457037900099999</v>
      </c>
      <c r="G16" s="4">
        <v>0.27091999999999999</v>
      </c>
    </row>
    <row r="17" spans="1:7" ht="14.1" customHeight="1" x14ac:dyDescent="0.2">
      <c r="A17" s="48" t="s">
        <v>337</v>
      </c>
      <c r="B17" s="16" t="s">
        <v>172</v>
      </c>
      <c r="C17" s="7">
        <v>1144</v>
      </c>
      <c r="D17" s="8">
        <v>174124</v>
      </c>
      <c r="E17" s="4">
        <v>0.10563</v>
      </c>
      <c r="F17" s="4">
        <v>7.8320000000000001E-2</v>
      </c>
      <c r="G17" s="4">
        <v>0.13294282565919999</v>
      </c>
    </row>
    <row r="18" spans="1:7" ht="14.1" customHeight="1" x14ac:dyDescent="0.2">
      <c r="A18" s="50"/>
      <c r="B18" s="16" t="s">
        <v>96</v>
      </c>
      <c r="C18" s="7">
        <v>1144</v>
      </c>
      <c r="D18" s="8">
        <v>174124</v>
      </c>
      <c r="E18" s="4">
        <v>0.10563</v>
      </c>
      <c r="F18" s="4">
        <v>7.8320000000000001E-2</v>
      </c>
      <c r="G18" s="4">
        <v>0.13294282565919999</v>
      </c>
    </row>
    <row r="20" spans="1:7" ht="14.1" customHeight="1" x14ac:dyDescent="0.2">
      <c r="A20" s="46" t="s">
        <v>55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106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107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559</v>
      </c>
      <c r="B23" s="45"/>
      <c r="C23" s="45"/>
      <c r="D23" s="45"/>
      <c r="E23" s="45"/>
      <c r="F23" s="45"/>
      <c r="G23" s="45"/>
    </row>
    <row r="24" spans="1:7" s="17" customFormat="1" ht="14.25" x14ac:dyDescent="0.2">
      <c r="A24" s="32" t="str">
        <f>HYPERLINK("#'Index'!A1","Back to Index")</f>
        <v>Back to Index</v>
      </c>
      <c r="B24" s="27"/>
    </row>
    <row r="69" spans="1:1" ht="12" customHeight="1" x14ac:dyDescent="0.2">
      <c r="A69" t="s">
        <v>559</v>
      </c>
    </row>
  </sheetData>
  <mergeCells count="13">
    <mergeCell ref="A1:I1"/>
    <mergeCell ref="A23:G23"/>
    <mergeCell ref="A2:G2"/>
    <mergeCell ref="A20:G20"/>
    <mergeCell ref="A21:G21"/>
    <mergeCell ref="A22:G22"/>
    <mergeCell ref="A5:A6"/>
    <mergeCell ref="A7:A8"/>
    <mergeCell ref="A9:A10"/>
    <mergeCell ref="A11:A12"/>
    <mergeCell ref="A13:A14"/>
    <mergeCell ref="A15:A16"/>
    <mergeCell ref="A17:A18"/>
  </mergeCells>
  <pageMargins left="0.05" right="0.05" top="0.5" bottom="0.5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6" width="6.85546875" bestFit="1" customWidth="1"/>
    <col min="7" max="7" width="7.28515625" bestFit="1" customWidth="1"/>
  </cols>
  <sheetData>
    <row r="1" spans="1:7" ht="13.5" x14ac:dyDescent="0.25">
      <c r="A1" s="44" t="s">
        <v>110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95</v>
      </c>
      <c r="B5" s="10" t="s">
        <v>9</v>
      </c>
      <c r="C5" s="7">
        <v>3928</v>
      </c>
      <c r="D5" s="8">
        <v>4778823</v>
      </c>
      <c r="E5" s="4">
        <v>0.97977000000000003</v>
      </c>
      <c r="F5" s="4">
        <v>0.97163014851929996</v>
      </c>
      <c r="G5" s="4">
        <v>0.98790999999999995</v>
      </c>
    </row>
    <row r="6" spans="1:7" ht="14.1" customHeight="1" x14ac:dyDescent="0.2">
      <c r="A6" s="49"/>
      <c r="B6" s="10" t="s">
        <v>10</v>
      </c>
      <c r="C6" s="7">
        <v>246</v>
      </c>
      <c r="D6" s="8">
        <v>416342</v>
      </c>
      <c r="E6" s="4">
        <v>0.94367000000000001</v>
      </c>
      <c r="F6" s="4">
        <v>0.90010999999999997</v>
      </c>
      <c r="G6" s="4">
        <v>0.9872266790191</v>
      </c>
    </row>
    <row r="7" spans="1:7" ht="14.1" customHeight="1" x14ac:dyDescent="0.2">
      <c r="A7" s="49"/>
      <c r="B7" s="10" t="s">
        <v>11</v>
      </c>
      <c r="C7" s="7">
        <v>352</v>
      </c>
      <c r="D7" s="8">
        <v>770790</v>
      </c>
      <c r="E7" s="4">
        <v>0.98065000000000002</v>
      </c>
      <c r="F7" s="4">
        <v>0.96274000000000004</v>
      </c>
      <c r="G7" s="4">
        <v>0.99855000000000005</v>
      </c>
    </row>
    <row r="8" spans="1:7" ht="14.1" customHeight="1" x14ac:dyDescent="0.2">
      <c r="A8" s="49"/>
      <c r="B8" s="10" t="s">
        <v>12</v>
      </c>
      <c r="C8" s="7">
        <v>347</v>
      </c>
      <c r="D8" s="8">
        <v>735967</v>
      </c>
      <c r="E8" s="4">
        <v>0.92288999999999999</v>
      </c>
      <c r="F8" s="4">
        <v>0.88156999999999996</v>
      </c>
      <c r="G8" s="4">
        <v>0.96421999999999997</v>
      </c>
    </row>
    <row r="9" spans="1:7" ht="14.1" customHeight="1" x14ac:dyDescent="0.2">
      <c r="A9" s="50"/>
      <c r="B9" s="10" t="s">
        <v>96</v>
      </c>
      <c r="C9" s="7">
        <v>4873</v>
      </c>
      <c r="D9" s="8">
        <v>6701923</v>
      </c>
      <c r="E9" s="4">
        <v>0.97099000000000002</v>
      </c>
      <c r="F9" s="4">
        <v>0.96269000000000005</v>
      </c>
      <c r="G9" s="4">
        <v>0.97928999999999999</v>
      </c>
    </row>
    <row r="10" spans="1:7" ht="14.1" customHeight="1" x14ac:dyDescent="0.2">
      <c r="A10" s="48" t="s">
        <v>97</v>
      </c>
      <c r="B10" s="10" t="s">
        <v>9</v>
      </c>
      <c r="C10" s="7">
        <v>3928</v>
      </c>
      <c r="D10" s="8">
        <v>4823705</v>
      </c>
      <c r="E10" s="4">
        <v>0.98897000000000002</v>
      </c>
      <c r="F10" s="4">
        <v>0.98319000000000001</v>
      </c>
      <c r="G10" s="4">
        <v>0.99475999999999998</v>
      </c>
    </row>
    <row r="11" spans="1:7" ht="14.1" customHeight="1" x14ac:dyDescent="0.2">
      <c r="A11" s="49"/>
      <c r="B11" s="10" t="s">
        <v>10</v>
      </c>
      <c r="C11" s="7">
        <v>246</v>
      </c>
      <c r="D11" s="8">
        <v>423657</v>
      </c>
      <c r="E11" s="4">
        <v>0.96025000000000005</v>
      </c>
      <c r="F11" s="4">
        <v>0.92054000000000002</v>
      </c>
      <c r="G11" s="4">
        <v>0.99995999999999996</v>
      </c>
    </row>
    <row r="12" spans="1:7" ht="14.1" customHeight="1" x14ac:dyDescent="0.2">
      <c r="A12" s="49"/>
      <c r="B12" s="10" t="s">
        <v>11</v>
      </c>
      <c r="C12" s="7">
        <v>352</v>
      </c>
      <c r="D12" s="8">
        <v>775903</v>
      </c>
      <c r="E12" s="4">
        <v>0.98714999999999997</v>
      </c>
      <c r="F12" s="4">
        <v>0.97055000000000002</v>
      </c>
      <c r="G12" s="4">
        <v>1</v>
      </c>
    </row>
    <row r="13" spans="1:7" ht="14.1" customHeight="1" x14ac:dyDescent="0.2">
      <c r="A13" s="49"/>
      <c r="B13" s="10" t="s">
        <v>12</v>
      </c>
      <c r="C13" s="7">
        <v>347</v>
      </c>
      <c r="D13" s="8">
        <v>761258.82347665995</v>
      </c>
      <c r="E13" s="4">
        <v>0.95460999999999996</v>
      </c>
      <c r="F13" s="4">
        <v>0.92279</v>
      </c>
      <c r="G13" s="4">
        <v>0.98643000000000003</v>
      </c>
    </row>
    <row r="14" spans="1:7" ht="14.1" customHeight="1" x14ac:dyDescent="0.2">
      <c r="A14" s="50"/>
      <c r="B14" s="10" t="s">
        <v>96</v>
      </c>
      <c r="C14" s="7">
        <v>4873</v>
      </c>
      <c r="D14" s="8">
        <v>6784524</v>
      </c>
      <c r="E14" s="4">
        <v>0.98295999999999994</v>
      </c>
      <c r="F14" s="4">
        <v>0.97658</v>
      </c>
      <c r="G14" s="4">
        <v>0.98933000000000004</v>
      </c>
    </row>
    <row r="15" spans="1:7" ht="14.1" customHeight="1" x14ac:dyDescent="0.2">
      <c r="A15" s="48" t="s">
        <v>98</v>
      </c>
      <c r="B15" s="10" t="s">
        <v>9</v>
      </c>
      <c r="C15" s="7">
        <v>3928</v>
      </c>
      <c r="D15" s="8">
        <v>88059</v>
      </c>
      <c r="E15" s="4">
        <v>1.8054150459199999E-2</v>
      </c>
      <c r="F15" s="4">
        <v>1.056E-2</v>
      </c>
      <c r="G15" s="4">
        <v>2.555E-2</v>
      </c>
    </row>
    <row r="16" spans="1:7" ht="14.1" customHeight="1" x14ac:dyDescent="0.2">
      <c r="A16" s="49"/>
      <c r="B16" s="10" t="s">
        <v>10</v>
      </c>
      <c r="C16" s="7">
        <v>246</v>
      </c>
      <c r="D16" s="8">
        <v>19942</v>
      </c>
      <c r="E16" s="4">
        <v>4.5199999999999997E-2</v>
      </c>
      <c r="F16" s="4">
        <v>4.2199999999999998E-3</v>
      </c>
      <c r="G16" s="4">
        <v>8.6180000000000007E-2</v>
      </c>
    </row>
    <row r="17" spans="1:7" ht="14.1" customHeight="1" x14ac:dyDescent="0.2">
      <c r="A17" s="49"/>
      <c r="B17" s="10" t="s">
        <v>11</v>
      </c>
      <c r="C17" s="7">
        <v>352</v>
      </c>
      <c r="D17" s="8">
        <v>17279</v>
      </c>
      <c r="E17" s="4">
        <v>2.198E-2</v>
      </c>
      <c r="F17" s="4">
        <v>0</v>
      </c>
      <c r="G17" s="4">
        <v>4.4260000000000001E-2</v>
      </c>
    </row>
    <row r="18" spans="1:7" ht="14.1" customHeight="1" x14ac:dyDescent="0.2">
      <c r="A18" s="49"/>
      <c r="B18" s="10" t="s">
        <v>12</v>
      </c>
      <c r="C18" s="7">
        <v>347</v>
      </c>
      <c r="D18" s="8">
        <v>62780</v>
      </c>
      <c r="E18" s="4">
        <v>7.8719999999999998E-2</v>
      </c>
      <c r="F18" s="4">
        <v>3.5229999999999997E-2</v>
      </c>
      <c r="G18" s="4">
        <v>0.1222180392646</v>
      </c>
    </row>
    <row r="19" spans="1:7" ht="14.1" customHeight="1" x14ac:dyDescent="0.2">
      <c r="A19" s="50"/>
      <c r="B19" s="10" t="s">
        <v>96</v>
      </c>
      <c r="C19" s="7">
        <v>4873</v>
      </c>
      <c r="D19" s="8">
        <v>188061</v>
      </c>
      <c r="E19" s="4">
        <v>2.725E-2</v>
      </c>
      <c r="F19" s="4">
        <v>1.9E-2</v>
      </c>
      <c r="G19" s="4">
        <v>3.5490000000000001E-2</v>
      </c>
    </row>
    <row r="20" spans="1:7" ht="14.1" customHeight="1" x14ac:dyDescent="0.2">
      <c r="A20" s="48" t="s">
        <v>99</v>
      </c>
      <c r="B20" s="10" t="s">
        <v>9</v>
      </c>
      <c r="C20" s="7">
        <v>3928</v>
      </c>
      <c r="D20" s="8">
        <v>4789436</v>
      </c>
      <c r="E20" s="4">
        <v>0.9819458495408</v>
      </c>
      <c r="F20" s="4">
        <v>0.97445000000000004</v>
      </c>
      <c r="G20" s="4">
        <v>0.98943999999999999</v>
      </c>
    </row>
    <row r="21" spans="1:7" ht="14.1" customHeight="1" x14ac:dyDescent="0.2">
      <c r="A21" s="49"/>
      <c r="B21" s="10" t="s">
        <v>10</v>
      </c>
      <c r="C21" s="7">
        <v>246</v>
      </c>
      <c r="D21" s="8">
        <v>421252.02705853002</v>
      </c>
      <c r="E21" s="4">
        <v>0.95479999999999998</v>
      </c>
      <c r="F21" s="4">
        <v>0.91381999999999997</v>
      </c>
      <c r="G21" s="4">
        <v>0.99578</v>
      </c>
    </row>
    <row r="22" spans="1:7" ht="14.1" customHeight="1" x14ac:dyDescent="0.2">
      <c r="A22" s="49"/>
      <c r="B22" s="10" t="s">
        <v>11</v>
      </c>
      <c r="C22" s="7">
        <v>352</v>
      </c>
      <c r="D22" s="8">
        <v>768723</v>
      </c>
      <c r="E22" s="4">
        <v>0.97802</v>
      </c>
      <c r="F22" s="4">
        <v>0.95574000000000003</v>
      </c>
      <c r="G22" s="4">
        <v>1</v>
      </c>
    </row>
    <row r="23" spans="1:7" ht="14.1" customHeight="1" x14ac:dyDescent="0.2">
      <c r="A23" s="49"/>
      <c r="B23" s="10" t="s">
        <v>12</v>
      </c>
      <c r="C23" s="7">
        <v>347</v>
      </c>
      <c r="D23" s="8">
        <v>734677</v>
      </c>
      <c r="E23" s="4">
        <v>0.92127999999999999</v>
      </c>
      <c r="F23" s="4">
        <v>0.87778196073540005</v>
      </c>
      <c r="G23" s="4">
        <v>0.96477000000000002</v>
      </c>
    </row>
    <row r="24" spans="1:7" ht="14.1" customHeight="1" x14ac:dyDescent="0.2">
      <c r="A24" s="50"/>
      <c r="B24" s="10" t="s">
        <v>96</v>
      </c>
      <c r="C24" s="7">
        <v>4873</v>
      </c>
      <c r="D24" s="8">
        <v>6714088</v>
      </c>
      <c r="E24" s="4">
        <v>0.97275</v>
      </c>
      <c r="F24" s="4">
        <v>0.96450999999999998</v>
      </c>
      <c r="G24" s="4">
        <v>0.98099999999999998</v>
      </c>
    </row>
    <row r="25" spans="1:7" ht="14.1" customHeight="1" x14ac:dyDescent="0.2">
      <c r="A25" s="48" t="s">
        <v>100</v>
      </c>
      <c r="B25" s="10" t="s">
        <v>9</v>
      </c>
      <c r="C25" s="7">
        <v>3928</v>
      </c>
      <c r="D25" s="8">
        <v>4662446.5850700997</v>
      </c>
      <c r="E25" s="4">
        <v>0.95591000000000004</v>
      </c>
      <c r="F25" s="4">
        <v>0.94457294605690001</v>
      </c>
      <c r="G25" s="4">
        <v>0.96725000000000005</v>
      </c>
    </row>
    <row r="26" spans="1:7" ht="14.1" customHeight="1" x14ac:dyDescent="0.2">
      <c r="A26" s="49"/>
      <c r="B26" s="10" t="s">
        <v>10</v>
      </c>
      <c r="C26" s="7">
        <v>246</v>
      </c>
      <c r="D26" s="8">
        <v>387809</v>
      </c>
      <c r="E26" s="4">
        <v>0.879</v>
      </c>
      <c r="F26" s="4">
        <v>0.81857000000000002</v>
      </c>
      <c r="G26" s="4">
        <v>0.93942999999999999</v>
      </c>
    </row>
    <row r="27" spans="1:7" ht="14.1" customHeight="1" x14ac:dyDescent="0.2">
      <c r="A27" s="49"/>
      <c r="B27" s="10" t="s">
        <v>11</v>
      </c>
      <c r="C27" s="7">
        <v>352</v>
      </c>
      <c r="D27" s="8">
        <v>739816</v>
      </c>
      <c r="E27" s="4">
        <v>0.94123999999999997</v>
      </c>
      <c r="F27" s="4">
        <v>0.91112000000000004</v>
      </c>
      <c r="G27" s="4">
        <v>0.97136</v>
      </c>
    </row>
    <row r="28" spans="1:7" ht="14.1" customHeight="1" x14ac:dyDescent="0.2">
      <c r="A28" s="49"/>
      <c r="B28" s="10" t="s">
        <v>12</v>
      </c>
      <c r="C28" s="7">
        <v>347</v>
      </c>
      <c r="D28" s="8">
        <v>593194</v>
      </c>
      <c r="E28" s="4">
        <v>0.74385999999999997</v>
      </c>
      <c r="F28" s="4">
        <v>0.67469999999999997</v>
      </c>
      <c r="G28" s="4">
        <v>0.81301000000000001</v>
      </c>
    </row>
    <row r="29" spans="1:7" ht="14.1" customHeight="1" x14ac:dyDescent="0.2">
      <c r="A29" s="50"/>
      <c r="B29" s="10" t="s">
        <v>96</v>
      </c>
      <c r="C29" s="7">
        <v>4873</v>
      </c>
      <c r="D29" s="8">
        <v>6383266</v>
      </c>
      <c r="E29" s="4">
        <v>0.92481999999999998</v>
      </c>
      <c r="F29" s="4">
        <v>0.91169</v>
      </c>
      <c r="G29" s="4">
        <v>0.93796059689540001</v>
      </c>
    </row>
    <row r="30" spans="1:7" ht="14.1" customHeight="1" x14ac:dyDescent="0.2">
      <c r="A30" s="48" t="s">
        <v>101</v>
      </c>
      <c r="B30" s="10" t="s">
        <v>9</v>
      </c>
      <c r="C30" s="7">
        <v>3928</v>
      </c>
      <c r="D30" s="8">
        <v>116377</v>
      </c>
      <c r="E30" s="4">
        <v>2.3859999999999999E-2</v>
      </c>
      <c r="F30" s="4">
        <v>1.5729990848199999E-2</v>
      </c>
      <c r="G30" s="4">
        <v>3.1989999999999998E-2</v>
      </c>
    </row>
    <row r="31" spans="1:7" ht="14.1" customHeight="1" x14ac:dyDescent="0.2">
      <c r="A31" s="49"/>
      <c r="B31" s="10" t="s">
        <v>10</v>
      </c>
      <c r="C31" s="7">
        <v>246</v>
      </c>
      <c r="D31" s="8">
        <v>28533</v>
      </c>
      <c r="E31" s="4">
        <v>6.4670000000000005E-2</v>
      </c>
      <c r="F31" s="4">
        <v>2.0129999999999999E-2</v>
      </c>
      <c r="G31" s="4">
        <v>0.10921</v>
      </c>
    </row>
    <row r="32" spans="1:7" ht="14.1" customHeight="1" x14ac:dyDescent="0.2">
      <c r="A32" s="49"/>
      <c r="B32" s="10" t="s">
        <v>11</v>
      </c>
      <c r="C32" s="7">
        <v>352</v>
      </c>
      <c r="D32" s="8">
        <v>30975</v>
      </c>
      <c r="E32" s="4">
        <v>3.9407750374699999E-2</v>
      </c>
      <c r="F32" s="4">
        <v>1.486E-2</v>
      </c>
      <c r="G32" s="4">
        <v>6.3960000000000003E-2</v>
      </c>
    </row>
    <row r="33" spans="1:7" ht="14.1" customHeight="1" x14ac:dyDescent="0.2">
      <c r="A33" s="49"/>
      <c r="B33" s="10" t="s">
        <v>12</v>
      </c>
      <c r="C33" s="7">
        <v>347</v>
      </c>
      <c r="D33" s="8">
        <v>142772.92313051</v>
      </c>
      <c r="E33" s="4">
        <v>0.17904</v>
      </c>
      <c r="F33" s="4">
        <v>0.11600000000000001</v>
      </c>
      <c r="G33" s="4">
        <v>0.24207000000000001</v>
      </c>
    </row>
    <row r="34" spans="1:7" ht="14.1" customHeight="1" x14ac:dyDescent="0.2">
      <c r="A34" s="50"/>
      <c r="B34" s="10" t="s">
        <v>96</v>
      </c>
      <c r="C34" s="7">
        <v>4873</v>
      </c>
      <c r="D34" s="8">
        <v>318657</v>
      </c>
      <c r="E34" s="4">
        <v>4.6170000000000003E-2</v>
      </c>
      <c r="F34" s="4">
        <v>3.5569999999999997E-2</v>
      </c>
      <c r="G34" s="4">
        <v>5.6767992790500002E-2</v>
      </c>
    </row>
    <row r="35" spans="1:7" ht="14.1" customHeight="1" x14ac:dyDescent="0.2">
      <c r="A35" s="48" t="s">
        <v>102</v>
      </c>
      <c r="B35" s="10" t="s">
        <v>9</v>
      </c>
      <c r="C35" s="7">
        <v>3928</v>
      </c>
      <c r="D35" s="8">
        <v>4624688</v>
      </c>
      <c r="E35" s="4">
        <v>0.94816999999999996</v>
      </c>
      <c r="F35" s="4">
        <v>0.93642000000000003</v>
      </c>
      <c r="G35" s="4">
        <v>0.95991439440299997</v>
      </c>
    </row>
    <row r="36" spans="1:7" ht="14.1" customHeight="1" x14ac:dyDescent="0.2">
      <c r="A36" s="49"/>
      <c r="B36" s="10" t="s">
        <v>10</v>
      </c>
      <c r="C36" s="7">
        <v>246</v>
      </c>
      <c r="D36" s="8">
        <v>371489</v>
      </c>
      <c r="E36" s="4">
        <v>0.84201000000000004</v>
      </c>
      <c r="F36" s="4">
        <v>0.77554999999999996</v>
      </c>
      <c r="G36" s="4">
        <v>0.90845854070510001</v>
      </c>
    </row>
    <row r="37" spans="1:7" ht="14.1" customHeight="1" x14ac:dyDescent="0.2">
      <c r="A37" s="49"/>
      <c r="B37" s="10" t="s">
        <v>11</v>
      </c>
      <c r="C37" s="7">
        <v>352</v>
      </c>
      <c r="D37" s="8">
        <v>726286</v>
      </c>
      <c r="E37" s="4">
        <v>0.92401999999999995</v>
      </c>
      <c r="F37" s="4">
        <v>0.88922000000000001</v>
      </c>
      <c r="G37" s="4">
        <v>0.95882999999999996</v>
      </c>
    </row>
    <row r="38" spans="1:7" ht="14.1" customHeight="1" x14ac:dyDescent="0.2">
      <c r="A38" s="49"/>
      <c r="B38" s="10" t="s">
        <v>12</v>
      </c>
      <c r="C38" s="7">
        <v>347</v>
      </c>
      <c r="D38" s="8">
        <v>554912</v>
      </c>
      <c r="E38" s="4">
        <v>0.69584999999999997</v>
      </c>
      <c r="F38" s="4">
        <v>0.62358999999999998</v>
      </c>
      <c r="G38" s="4">
        <v>0.76810999999999996</v>
      </c>
    </row>
    <row r="39" spans="1:7" ht="14.1" customHeight="1" x14ac:dyDescent="0.2">
      <c r="A39" s="50"/>
      <c r="B39" s="10" t="s">
        <v>96</v>
      </c>
      <c r="C39" s="7">
        <v>4873</v>
      </c>
      <c r="D39" s="8">
        <v>6277375</v>
      </c>
      <c r="E39" s="4">
        <v>0.90947999999999996</v>
      </c>
      <c r="F39" s="4">
        <v>0.89539136589239998</v>
      </c>
      <c r="G39" s="4">
        <v>0.92357</v>
      </c>
    </row>
    <row r="40" spans="1:7" ht="14.1" customHeight="1" x14ac:dyDescent="0.2">
      <c r="A40" s="48" t="s">
        <v>103</v>
      </c>
      <c r="B40" s="10" t="s">
        <v>9</v>
      </c>
      <c r="C40" s="7">
        <v>3928</v>
      </c>
      <c r="D40" s="8">
        <v>4463654</v>
      </c>
      <c r="E40" s="4">
        <v>0.91515000000000002</v>
      </c>
      <c r="F40" s="4">
        <v>0.90105999999999997</v>
      </c>
      <c r="G40" s="4">
        <v>0.92923999999999995</v>
      </c>
    </row>
    <row r="41" spans="1:7" ht="14.1" customHeight="1" x14ac:dyDescent="0.2">
      <c r="A41" s="49"/>
      <c r="B41" s="10" t="s">
        <v>10</v>
      </c>
      <c r="C41" s="7">
        <v>246</v>
      </c>
      <c r="D41" s="8">
        <v>337499</v>
      </c>
      <c r="E41" s="4">
        <v>0.76497000000000004</v>
      </c>
      <c r="F41" s="4">
        <v>0.68777645455610004</v>
      </c>
      <c r="G41" s="4">
        <v>0.84216000000000002</v>
      </c>
    </row>
    <row r="42" spans="1:7" ht="14.1" customHeight="1" x14ac:dyDescent="0.2">
      <c r="A42" s="49"/>
      <c r="B42" s="10" t="s">
        <v>11</v>
      </c>
      <c r="C42" s="7">
        <v>352</v>
      </c>
      <c r="D42" s="8">
        <v>701017.80862439005</v>
      </c>
      <c r="E42" s="4">
        <v>0.89188000000000001</v>
      </c>
      <c r="F42" s="4">
        <v>0.85309999999999997</v>
      </c>
      <c r="G42" s="4">
        <v>0.93064999999999998</v>
      </c>
    </row>
    <row r="43" spans="1:7" ht="14.1" customHeight="1" x14ac:dyDescent="0.2">
      <c r="A43" s="49"/>
      <c r="B43" s="10" t="s">
        <v>12</v>
      </c>
      <c r="C43" s="7">
        <v>347</v>
      </c>
      <c r="D43" s="8">
        <v>504660</v>
      </c>
      <c r="E43" s="4">
        <v>0.63283999999999996</v>
      </c>
      <c r="F43" s="4">
        <v>0.55939000000000005</v>
      </c>
      <c r="G43" s="4">
        <v>0.70628000000000002</v>
      </c>
    </row>
    <row r="44" spans="1:7" ht="14.1" customHeight="1" x14ac:dyDescent="0.2">
      <c r="A44" s="50"/>
      <c r="B44" s="10" t="s">
        <v>96</v>
      </c>
      <c r="C44" s="7">
        <v>4873</v>
      </c>
      <c r="D44" s="8">
        <v>6006830</v>
      </c>
      <c r="E44" s="4">
        <v>0.87028000000000005</v>
      </c>
      <c r="F44" s="4">
        <v>0.85455999999999999</v>
      </c>
      <c r="G44" s="4">
        <v>0.88600999999999996</v>
      </c>
    </row>
    <row r="45" spans="1:7" ht="14.1" customHeight="1" x14ac:dyDescent="0.2">
      <c r="A45" s="48" t="s">
        <v>104</v>
      </c>
      <c r="B45" s="10" t="s">
        <v>9</v>
      </c>
      <c r="C45" s="7">
        <v>3928</v>
      </c>
      <c r="D45" s="8">
        <v>350082</v>
      </c>
      <c r="E45" s="4">
        <v>7.177E-2</v>
      </c>
      <c r="F45" s="4">
        <v>6.021E-2</v>
      </c>
      <c r="G45" s="4">
        <v>8.3339999999999997E-2</v>
      </c>
    </row>
    <row r="46" spans="1:7" ht="14.1" customHeight="1" x14ac:dyDescent="0.2">
      <c r="A46" s="49"/>
      <c r="B46" s="10" t="s">
        <v>10</v>
      </c>
      <c r="C46" s="7">
        <v>246</v>
      </c>
      <c r="D46" s="8">
        <v>67626</v>
      </c>
      <c r="E46" s="4">
        <v>0.15328</v>
      </c>
      <c r="F46" s="4">
        <v>7.9939999999999997E-2</v>
      </c>
      <c r="G46" s="4">
        <v>0.22661999999999999</v>
      </c>
    </row>
    <row r="47" spans="1:7" ht="14.1" customHeight="1" x14ac:dyDescent="0.2">
      <c r="A47" s="49"/>
      <c r="B47" s="10" t="s">
        <v>11</v>
      </c>
      <c r="C47" s="7">
        <v>352</v>
      </c>
      <c r="D47" s="8">
        <v>64060</v>
      </c>
      <c r="E47" s="4">
        <v>8.1500000000000003E-2</v>
      </c>
      <c r="F47" s="4">
        <v>4.3779999999999999E-2</v>
      </c>
      <c r="G47" s="4">
        <v>0.11922000000000001</v>
      </c>
    </row>
    <row r="48" spans="1:7" ht="14.1" customHeight="1" x14ac:dyDescent="0.2">
      <c r="A48" s="49"/>
      <c r="B48" s="10" t="s">
        <v>12</v>
      </c>
      <c r="C48" s="7">
        <v>347</v>
      </c>
      <c r="D48" s="8">
        <v>147323</v>
      </c>
      <c r="E48" s="4">
        <v>0.18473999999999999</v>
      </c>
      <c r="F48" s="4">
        <v>0.12299</v>
      </c>
      <c r="G48" s="4">
        <v>0.2464907868124</v>
      </c>
    </row>
    <row r="49" spans="1:7" ht="14.1" customHeight="1" x14ac:dyDescent="0.2">
      <c r="A49" s="50"/>
      <c r="B49" s="10" t="s">
        <v>96</v>
      </c>
      <c r="C49" s="7">
        <v>4873</v>
      </c>
      <c r="D49" s="8">
        <v>629092</v>
      </c>
      <c r="E49" s="4">
        <v>9.1139999999999999E-2</v>
      </c>
      <c r="F49" s="4">
        <v>7.8289999999999998E-2</v>
      </c>
      <c r="G49" s="4">
        <v>0.104</v>
      </c>
    </row>
    <row r="50" spans="1:7" ht="14.1" customHeight="1" x14ac:dyDescent="0.2">
      <c r="A50" s="48" t="s">
        <v>105</v>
      </c>
      <c r="B50" s="10" t="s">
        <v>9</v>
      </c>
      <c r="C50" s="7">
        <v>3928</v>
      </c>
      <c r="D50" s="8">
        <v>799987</v>
      </c>
      <c r="E50" s="4">
        <v>0.16402</v>
      </c>
      <c r="F50" s="4">
        <v>0.14712</v>
      </c>
      <c r="G50" s="4">
        <v>0.18092</v>
      </c>
    </row>
    <row r="51" spans="1:7" ht="14.1" customHeight="1" x14ac:dyDescent="0.2">
      <c r="A51" s="49"/>
      <c r="B51" s="10" t="s">
        <v>10</v>
      </c>
      <c r="C51" s="7">
        <v>246</v>
      </c>
      <c r="D51" s="8">
        <v>59465.184351436001</v>
      </c>
      <c r="E51" s="4">
        <v>0.13478000000000001</v>
      </c>
      <c r="F51" s="4">
        <v>8.2189999999999999E-2</v>
      </c>
      <c r="G51" s="4">
        <v>0.18737999999999999</v>
      </c>
    </row>
    <row r="52" spans="1:7" ht="14.1" customHeight="1" x14ac:dyDescent="0.2">
      <c r="A52" s="49"/>
      <c r="B52" s="10" t="s">
        <v>11</v>
      </c>
      <c r="C52" s="7">
        <v>352</v>
      </c>
      <c r="D52" s="8">
        <v>94846</v>
      </c>
      <c r="E52" s="4">
        <v>0.12067</v>
      </c>
      <c r="F52" s="4">
        <v>8.2839999999999997E-2</v>
      </c>
      <c r="G52" s="4">
        <v>0.1585</v>
      </c>
    </row>
    <row r="53" spans="1:7" ht="14.1" customHeight="1" x14ac:dyDescent="0.2">
      <c r="A53" s="49"/>
      <c r="B53" s="10" t="s">
        <v>12</v>
      </c>
      <c r="C53" s="7">
        <v>347</v>
      </c>
      <c r="D53" s="8">
        <v>134568</v>
      </c>
      <c r="E53" s="4">
        <v>0.16875000000000001</v>
      </c>
      <c r="F53" s="4">
        <v>0.116674084139</v>
      </c>
      <c r="G53" s="4">
        <v>0.22081999999999999</v>
      </c>
    </row>
    <row r="54" spans="1:7" ht="14.1" customHeight="1" x14ac:dyDescent="0.2">
      <c r="A54" s="50"/>
      <c r="B54" s="10" t="s">
        <v>96</v>
      </c>
      <c r="C54" s="7">
        <v>4873</v>
      </c>
      <c r="D54" s="8">
        <v>1088866</v>
      </c>
      <c r="E54" s="4">
        <v>0.15776000000000001</v>
      </c>
      <c r="F54" s="4">
        <v>0.14324999999999999</v>
      </c>
      <c r="G54" s="4">
        <v>0.17226</v>
      </c>
    </row>
    <row r="56" spans="1:7" ht="14.1" customHeight="1" x14ac:dyDescent="0.2">
      <c r="A56" s="46" t="s">
        <v>55</v>
      </c>
      <c r="B56" s="45"/>
      <c r="C56" s="45"/>
      <c r="D56" s="45"/>
      <c r="E56" s="45"/>
      <c r="F56" s="45"/>
      <c r="G56" s="45"/>
    </row>
    <row r="57" spans="1:7" ht="14.1" customHeight="1" x14ac:dyDescent="0.2">
      <c r="A57" s="46" t="s">
        <v>106</v>
      </c>
      <c r="B57" s="45"/>
      <c r="C57" s="45"/>
      <c r="D57" s="45"/>
      <c r="E57" s="45"/>
      <c r="F57" s="45"/>
      <c r="G57" s="45"/>
    </row>
    <row r="58" spans="1:7" ht="14.1" customHeight="1" x14ac:dyDescent="0.2">
      <c r="A58" s="46" t="s">
        <v>107</v>
      </c>
      <c r="B58" s="45"/>
      <c r="C58" s="45"/>
      <c r="D58" s="45"/>
      <c r="E58" s="45"/>
      <c r="F58" s="45"/>
      <c r="G58" s="45"/>
    </row>
    <row r="59" spans="1:7" ht="14.1" customHeight="1" x14ac:dyDescent="0.2">
      <c r="A59" s="46" t="s">
        <v>559</v>
      </c>
      <c r="B59" s="45"/>
      <c r="C59" s="45"/>
      <c r="D59" s="45"/>
      <c r="E59" s="45"/>
      <c r="F59" s="45"/>
      <c r="G59" s="45"/>
    </row>
    <row r="60" spans="1:7" s="17" customFormat="1" ht="14.25" x14ac:dyDescent="0.2">
      <c r="A60" s="32" t="str">
        <f>HYPERLINK("#'Index'!A1","Back to Index")</f>
        <v>Back to Index</v>
      </c>
      <c r="B60" s="27"/>
    </row>
  </sheetData>
  <mergeCells count="16">
    <mergeCell ref="A59:G59"/>
    <mergeCell ref="A1:G1"/>
    <mergeCell ref="A2:G2"/>
    <mergeCell ref="A56:G56"/>
    <mergeCell ref="A57:G57"/>
    <mergeCell ref="A58:G58"/>
    <mergeCell ref="A5:A9"/>
    <mergeCell ref="A10:A14"/>
    <mergeCell ref="A15:A19"/>
    <mergeCell ref="A20:A24"/>
    <mergeCell ref="A25:A29"/>
    <mergeCell ref="A30:A34"/>
    <mergeCell ref="A35:A39"/>
    <mergeCell ref="A40:A44"/>
    <mergeCell ref="A45:A49"/>
    <mergeCell ref="A50:A54"/>
  </mergeCells>
  <pageMargins left="0.05" right="0.05" top="0.5" bottom="0.5" header="0" footer="0"/>
  <pageSetup orientation="portrait" horizontalDpi="300" verticalDpi="300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6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9" ht="13.5" customHeight="1" x14ac:dyDescent="0.25">
      <c r="A1" s="44" t="s">
        <v>345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9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9" ht="14.1" customHeight="1" x14ac:dyDescent="0.2">
      <c r="A5" s="56" t="s">
        <v>331</v>
      </c>
      <c r="B5" s="13" t="s">
        <v>24</v>
      </c>
      <c r="C5" s="7">
        <v>369</v>
      </c>
      <c r="D5" s="8">
        <v>523367.91960566002</v>
      </c>
      <c r="E5" s="4">
        <v>0.95301471504129998</v>
      </c>
      <c r="F5" s="4">
        <v>0.90952999999999995</v>
      </c>
      <c r="G5" s="4">
        <v>0.99650000000000005</v>
      </c>
    </row>
    <row r="6" spans="1:9" ht="14.1" customHeight="1" x14ac:dyDescent="0.2">
      <c r="A6" s="49"/>
      <c r="B6" s="13" t="s">
        <v>25</v>
      </c>
      <c r="C6" s="7">
        <v>476</v>
      </c>
      <c r="D6" s="8">
        <v>524302.37189564004</v>
      </c>
      <c r="E6" s="4">
        <v>0.96004</v>
      </c>
      <c r="F6" s="4">
        <v>0.92971000000000004</v>
      </c>
      <c r="G6" s="4">
        <v>0.99036999999999997</v>
      </c>
    </row>
    <row r="7" spans="1:9" ht="14.1" customHeight="1" x14ac:dyDescent="0.2">
      <c r="A7" s="49"/>
      <c r="B7" s="13" t="s">
        <v>26</v>
      </c>
      <c r="C7" s="7">
        <v>339</v>
      </c>
      <c r="D7" s="8">
        <v>600733</v>
      </c>
      <c r="E7" s="4">
        <v>0.94140000000000001</v>
      </c>
      <c r="F7" s="4">
        <v>0.89827000000000001</v>
      </c>
      <c r="G7" s="4">
        <v>0.98453000000000002</v>
      </c>
    </row>
    <row r="8" spans="1:9" ht="14.1" customHeight="1" x14ac:dyDescent="0.2">
      <c r="A8" s="50"/>
      <c r="B8" s="13" t="s">
        <v>96</v>
      </c>
      <c r="C8" s="7">
        <v>1184</v>
      </c>
      <c r="D8" s="8">
        <v>1648403</v>
      </c>
      <c r="E8" s="4">
        <v>0.95095229819850002</v>
      </c>
      <c r="F8" s="4">
        <v>0.92784</v>
      </c>
      <c r="G8" s="4">
        <v>0.97406999999999999</v>
      </c>
    </row>
    <row r="9" spans="1:9" ht="14.1" customHeight="1" x14ac:dyDescent="0.2">
      <c r="A9" s="48" t="s">
        <v>332</v>
      </c>
      <c r="B9" s="13" t="s">
        <v>24</v>
      </c>
      <c r="C9" s="7">
        <v>360</v>
      </c>
      <c r="D9" s="8">
        <v>268605</v>
      </c>
      <c r="E9" s="4">
        <v>0.51322000000000001</v>
      </c>
      <c r="F9" s="4">
        <v>0.43417</v>
      </c>
      <c r="G9" s="4">
        <v>0.59228000000000003</v>
      </c>
    </row>
    <row r="10" spans="1:9" ht="14.1" customHeight="1" x14ac:dyDescent="0.2">
      <c r="A10" s="49"/>
      <c r="B10" s="13" t="s">
        <v>25</v>
      </c>
      <c r="C10" s="7">
        <v>460</v>
      </c>
      <c r="D10" s="8">
        <v>284022</v>
      </c>
      <c r="E10" s="4">
        <v>0.54171000000000002</v>
      </c>
      <c r="F10" s="4">
        <v>0.46930301952390002</v>
      </c>
      <c r="G10" s="4">
        <v>0.61412999999999995</v>
      </c>
    </row>
    <row r="11" spans="1:9" ht="14.1" customHeight="1" x14ac:dyDescent="0.2">
      <c r="A11" s="49"/>
      <c r="B11" s="13" t="s">
        <v>26</v>
      </c>
      <c r="C11" s="7">
        <v>324</v>
      </c>
      <c r="D11" s="8">
        <v>301068</v>
      </c>
      <c r="E11" s="4">
        <v>0.50117</v>
      </c>
      <c r="F11" s="4">
        <v>0.41911999999999999</v>
      </c>
      <c r="G11" s="4">
        <v>0.58321000000000001</v>
      </c>
    </row>
    <row r="12" spans="1:9" ht="14.1" customHeight="1" x14ac:dyDescent="0.2">
      <c r="A12" s="50"/>
      <c r="B12" s="13" t="s">
        <v>96</v>
      </c>
      <c r="C12" s="7">
        <v>1144</v>
      </c>
      <c r="D12" s="8">
        <v>853695</v>
      </c>
      <c r="E12" s="4">
        <v>0.51788999999999996</v>
      </c>
      <c r="F12" s="4">
        <v>0.47258</v>
      </c>
      <c r="G12" s="4">
        <v>0.56320999999999999</v>
      </c>
    </row>
    <row r="13" spans="1:9" ht="14.1" customHeight="1" x14ac:dyDescent="0.2">
      <c r="A13" s="48" t="s">
        <v>333</v>
      </c>
      <c r="B13" s="13" t="s">
        <v>24</v>
      </c>
      <c r="C13" s="7">
        <v>360</v>
      </c>
      <c r="D13" s="8">
        <v>160592</v>
      </c>
      <c r="E13" s="4">
        <v>0.30684</v>
      </c>
      <c r="F13" s="4">
        <v>0.23608999999999999</v>
      </c>
      <c r="G13" s="4">
        <v>0.37759999999999999</v>
      </c>
    </row>
    <row r="14" spans="1:9" ht="14.1" customHeight="1" x14ac:dyDescent="0.2">
      <c r="A14" s="49"/>
      <c r="B14" s="13" t="s">
        <v>25</v>
      </c>
      <c r="C14" s="7">
        <v>460</v>
      </c>
      <c r="D14" s="8">
        <v>194134</v>
      </c>
      <c r="E14" s="4">
        <v>0.37026999999999999</v>
      </c>
      <c r="F14" s="4">
        <v>0.30107</v>
      </c>
      <c r="G14" s="4">
        <v>0.43947306190430002</v>
      </c>
    </row>
    <row r="15" spans="1:9" ht="14.1" customHeight="1" x14ac:dyDescent="0.2">
      <c r="A15" s="49"/>
      <c r="B15" s="13" t="s">
        <v>26</v>
      </c>
      <c r="C15" s="7">
        <v>324</v>
      </c>
      <c r="D15" s="8">
        <v>210953</v>
      </c>
      <c r="E15" s="4">
        <v>0.35116000000000003</v>
      </c>
      <c r="F15" s="4">
        <v>0.27198</v>
      </c>
      <c r="G15" s="4">
        <v>0.43034</v>
      </c>
    </row>
    <row r="16" spans="1:9" ht="14.1" customHeight="1" x14ac:dyDescent="0.2">
      <c r="A16" s="50"/>
      <c r="B16" s="13" t="s">
        <v>96</v>
      </c>
      <c r="C16" s="7">
        <v>1144</v>
      </c>
      <c r="D16" s="8">
        <v>565679</v>
      </c>
      <c r="E16" s="4">
        <v>0.34316999999999998</v>
      </c>
      <c r="F16" s="4">
        <v>0.30034</v>
      </c>
      <c r="G16" s="4">
        <v>0.38600000000000001</v>
      </c>
    </row>
    <row r="17" spans="1:7" ht="14.1" customHeight="1" x14ac:dyDescent="0.2">
      <c r="A17" s="48" t="s">
        <v>334</v>
      </c>
      <c r="B17" s="13" t="s">
        <v>24</v>
      </c>
      <c r="C17" s="7">
        <v>360</v>
      </c>
      <c r="D17" s="8">
        <v>112053</v>
      </c>
      <c r="E17" s="4">
        <v>0.21410000000000001</v>
      </c>
      <c r="F17" s="4">
        <v>0.14979000000000001</v>
      </c>
      <c r="G17" s="4">
        <v>0.27840999999999999</v>
      </c>
    </row>
    <row r="18" spans="1:7" ht="14.1" customHeight="1" x14ac:dyDescent="0.2">
      <c r="A18" s="49"/>
      <c r="B18" s="13" t="s">
        <v>25</v>
      </c>
      <c r="C18" s="7">
        <v>460</v>
      </c>
      <c r="D18" s="8">
        <v>120821</v>
      </c>
      <c r="E18" s="4">
        <v>0.23044000000000001</v>
      </c>
      <c r="F18" s="4">
        <v>0.17296</v>
      </c>
      <c r="G18" s="4">
        <v>0.28792000000000001</v>
      </c>
    </row>
    <row r="19" spans="1:7" ht="14.1" customHeight="1" x14ac:dyDescent="0.2">
      <c r="A19" s="49"/>
      <c r="B19" s="13" t="s">
        <v>26</v>
      </c>
      <c r="C19" s="7">
        <v>324</v>
      </c>
      <c r="D19" s="8">
        <v>163328</v>
      </c>
      <c r="E19" s="4">
        <v>0.27188000000000001</v>
      </c>
      <c r="F19" s="4">
        <v>0.20269999999999999</v>
      </c>
      <c r="G19" s="4">
        <v>0.34105999999999997</v>
      </c>
    </row>
    <row r="20" spans="1:7" ht="14.1" customHeight="1" x14ac:dyDescent="0.2">
      <c r="A20" s="50"/>
      <c r="B20" s="13" t="s">
        <v>96</v>
      </c>
      <c r="C20" s="7">
        <v>1144</v>
      </c>
      <c r="D20" s="8">
        <v>396201</v>
      </c>
      <c r="E20" s="4">
        <v>0.24035000000000001</v>
      </c>
      <c r="F20" s="4">
        <v>0.20315</v>
      </c>
      <c r="G20" s="4">
        <v>0.27755999999999997</v>
      </c>
    </row>
    <row r="21" spans="1:7" ht="14.1" customHeight="1" x14ac:dyDescent="0.2">
      <c r="A21" s="48" t="s">
        <v>335</v>
      </c>
      <c r="B21" s="13" t="s">
        <v>24</v>
      </c>
      <c r="C21" s="7">
        <v>360</v>
      </c>
      <c r="D21" s="8">
        <v>71164.674313647003</v>
      </c>
      <c r="E21" s="4">
        <v>0.13597000000000001</v>
      </c>
      <c r="F21" s="4">
        <v>7.6410000000000006E-2</v>
      </c>
      <c r="G21" s="4">
        <v>0.19553999999999999</v>
      </c>
    </row>
    <row r="22" spans="1:7" ht="14.1" customHeight="1" x14ac:dyDescent="0.2">
      <c r="A22" s="49"/>
      <c r="B22" s="13" t="s">
        <v>25</v>
      </c>
      <c r="C22" s="7">
        <v>460</v>
      </c>
      <c r="D22" s="8">
        <v>140801.76414719</v>
      </c>
      <c r="E22" s="4">
        <v>0.26855000000000001</v>
      </c>
      <c r="F22" s="4">
        <v>0.19578999999999999</v>
      </c>
      <c r="G22" s="4">
        <v>0.34132000000000001</v>
      </c>
    </row>
    <row r="23" spans="1:7" ht="14.1" customHeight="1" x14ac:dyDescent="0.2">
      <c r="A23" s="49"/>
      <c r="B23" s="13" t="s">
        <v>26</v>
      </c>
      <c r="C23" s="7">
        <v>324</v>
      </c>
      <c r="D23" s="8">
        <v>97164</v>
      </c>
      <c r="E23" s="4">
        <v>0.16173999999999999</v>
      </c>
      <c r="F23" s="4">
        <v>9.8860000000000003E-2</v>
      </c>
      <c r="G23" s="4">
        <v>0.22463</v>
      </c>
    </row>
    <row r="24" spans="1:7" ht="14.1" customHeight="1" x14ac:dyDescent="0.2">
      <c r="A24" s="50"/>
      <c r="B24" s="13" t="s">
        <v>96</v>
      </c>
      <c r="C24" s="7">
        <v>1144</v>
      </c>
      <c r="D24" s="8">
        <v>309130</v>
      </c>
      <c r="E24" s="4">
        <v>0.18753</v>
      </c>
      <c r="F24" s="4">
        <v>0.14913000000000001</v>
      </c>
      <c r="G24" s="4">
        <v>0.22594</v>
      </c>
    </row>
    <row r="25" spans="1:7" ht="14.1" customHeight="1" x14ac:dyDescent="0.2">
      <c r="A25" s="48" t="s">
        <v>336</v>
      </c>
      <c r="B25" s="13" t="s">
        <v>24</v>
      </c>
      <c r="C25" s="7">
        <v>360</v>
      </c>
      <c r="D25" s="8">
        <v>110016</v>
      </c>
      <c r="E25" s="4">
        <v>0.21021000000000001</v>
      </c>
      <c r="F25" s="4">
        <v>0.14133000000000001</v>
      </c>
      <c r="G25" s="4">
        <v>0.27909</v>
      </c>
    </row>
    <row r="26" spans="1:7" ht="14.1" customHeight="1" x14ac:dyDescent="0.2">
      <c r="A26" s="49"/>
      <c r="B26" s="13" t="s">
        <v>25</v>
      </c>
      <c r="C26" s="7">
        <v>460</v>
      </c>
      <c r="D26" s="8">
        <v>121061</v>
      </c>
      <c r="E26" s="4">
        <v>0.23089999999999999</v>
      </c>
      <c r="F26" s="4">
        <v>0.17527000000000001</v>
      </c>
      <c r="G26" s="4">
        <v>0.28652</v>
      </c>
    </row>
    <row r="27" spans="1:7" ht="14.1" customHeight="1" x14ac:dyDescent="0.2">
      <c r="A27" s="49"/>
      <c r="B27" s="13" t="s">
        <v>26</v>
      </c>
      <c r="C27" s="7">
        <v>324</v>
      </c>
      <c r="D27" s="8">
        <v>152583</v>
      </c>
      <c r="E27" s="4">
        <v>0.25399459881910003</v>
      </c>
      <c r="F27" s="4">
        <v>0.18307000000000001</v>
      </c>
      <c r="G27" s="4">
        <v>0.32491999999999999</v>
      </c>
    </row>
    <row r="28" spans="1:7" ht="14.1" customHeight="1" x14ac:dyDescent="0.2">
      <c r="A28" s="50"/>
      <c r="B28" s="13" t="s">
        <v>96</v>
      </c>
      <c r="C28" s="7">
        <v>1144</v>
      </c>
      <c r="D28" s="8">
        <v>383660</v>
      </c>
      <c r="E28" s="4">
        <v>0.23275000000000001</v>
      </c>
      <c r="F28" s="4">
        <v>0.19457037900099999</v>
      </c>
      <c r="G28" s="4">
        <v>0.27091999999999999</v>
      </c>
    </row>
    <row r="29" spans="1:7" ht="14.1" customHeight="1" x14ac:dyDescent="0.2">
      <c r="A29" s="48" t="s">
        <v>337</v>
      </c>
      <c r="B29" s="13" t="s">
        <v>24</v>
      </c>
      <c r="C29" s="7">
        <v>360</v>
      </c>
      <c r="D29" s="8">
        <v>64451.007088092003</v>
      </c>
      <c r="E29" s="4">
        <v>0.12315</v>
      </c>
      <c r="F29" s="4">
        <v>7.0319999999999994E-2</v>
      </c>
      <c r="G29" s="4">
        <v>0.17596999999999999</v>
      </c>
    </row>
    <row r="30" spans="1:7" ht="14.1" customHeight="1" x14ac:dyDescent="0.2">
      <c r="A30" s="49"/>
      <c r="B30" s="13" t="s">
        <v>25</v>
      </c>
      <c r="C30" s="7">
        <v>460</v>
      </c>
      <c r="D30" s="8">
        <v>60881</v>
      </c>
      <c r="E30" s="4">
        <v>0.1161173472213</v>
      </c>
      <c r="F30" s="4">
        <v>7.5490000000000002E-2</v>
      </c>
      <c r="G30" s="4">
        <v>0.15673999999999999</v>
      </c>
    </row>
    <row r="31" spans="1:7" ht="14.1" customHeight="1" x14ac:dyDescent="0.2">
      <c r="A31" s="49"/>
      <c r="B31" s="13" t="s">
        <v>26</v>
      </c>
      <c r="C31" s="7">
        <v>324</v>
      </c>
      <c r="D31" s="8">
        <v>48792</v>
      </c>
      <c r="E31" s="4">
        <v>8.1220000000000001E-2</v>
      </c>
      <c r="F31" s="4">
        <v>3.3919999999999999E-2</v>
      </c>
      <c r="G31" s="4">
        <v>0.12852</v>
      </c>
    </row>
    <row r="32" spans="1:7" ht="14.1" customHeight="1" x14ac:dyDescent="0.2">
      <c r="A32" s="50"/>
      <c r="B32" s="13" t="s">
        <v>96</v>
      </c>
      <c r="C32" s="7">
        <v>1144</v>
      </c>
      <c r="D32" s="8">
        <v>174124</v>
      </c>
      <c r="E32" s="4">
        <v>0.10563</v>
      </c>
      <c r="F32" s="4">
        <v>7.8320000000000001E-2</v>
      </c>
      <c r="G32" s="4">
        <v>0.13294282565919999</v>
      </c>
    </row>
    <row r="34" spans="1:7" ht="14.1" customHeight="1" x14ac:dyDescent="0.2">
      <c r="A34" s="46" t="s">
        <v>55</v>
      </c>
      <c r="B34" s="45"/>
      <c r="C34" s="45"/>
      <c r="D34" s="45"/>
      <c r="E34" s="45"/>
      <c r="F34" s="45"/>
      <c r="G34" s="45"/>
    </row>
    <row r="35" spans="1:7" ht="14.1" customHeight="1" x14ac:dyDescent="0.2">
      <c r="A35" s="46" t="s">
        <v>106</v>
      </c>
      <c r="B35" s="45"/>
      <c r="C35" s="45"/>
      <c r="D35" s="45"/>
      <c r="E35" s="45"/>
      <c r="F35" s="45"/>
      <c r="G35" s="45"/>
    </row>
    <row r="36" spans="1:7" ht="14.1" customHeight="1" x14ac:dyDescent="0.2">
      <c r="A36" s="46" t="s">
        <v>107</v>
      </c>
      <c r="B36" s="45"/>
      <c r="C36" s="45"/>
      <c r="D36" s="45"/>
      <c r="E36" s="45"/>
      <c r="F36" s="45"/>
      <c r="G36" s="45"/>
    </row>
    <row r="37" spans="1:7" ht="14.1" customHeight="1" x14ac:dyDescent="0.2">
      <c r="A37" s="46" t="s">
        <v>559</v>
      </c>
      <c r="B37" s="45"/>
      <c r="C37" s="45"/>
      <c r="D37" s="45"/>
      <c r="E37" s="45"/>
      <c r="F37" s="45"/>
      <c r="G37" s="45"/>
    </row>
    <row r="38" spans="1:7" s="17" customFormat="1" ht="14.25" x14ac:dyDescent="0.2">
      <c r="A38" s="32" t="str">
        <f>HYPERLINK("#'Index'!A1","Back to Index")</f>
        <v>Back to Index</v>
      </c>
      <c r="B38" s="27"/>
    </row>
    <row r="69" spans="1:1" ht="12" customHeight="1" x14ac:dyDescent="0.2">
      <c r="A69" t="s">
        <v>559</v>
      </c>
    </row>
  </sheetData>
  <mergeCells count="13">
    <mergeCell ref="A1:I1"/>
    <mergeCell ref="A37:G37"/>
    <mergeCell ref="A2:G2"/>
    <mergeCell ref="A34:G34"/>
    <mergeCell ref="A35:G35"/>
    <mergeCell ref="A36:G36"/>
    <mergeCell ref="A5:A8"/>
    <mergeCell ref="A9:A12"/>
    <mergeCell ref="A13:A16"/>
    <mergeCell ref="A17:A20"/>
    <mergeCell ref="A21:A24"/>
    <mergeCell ref="A25:A28"/>
    <mergeCell ref="A29:A32"/>
  </mergeCells>
  <pageMargins left="0.05" right="0.05" top="0.5" bottom="0.5" header="0" footer="0"/>
  <pageSetup orientation="portrait" horizontalDpi="300" verticalDpi="30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customHeight="1" x14ac:dyDescent="0.25">
      <c r="A1" s="44" t="s">
        <v>346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347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348</v>
      </c>
      <c r="B5" s="6" t="s">
        <v>3</v>
      </c>
      <c r="C5" s="7">
        <v>104</v>
      </c>
      <c r="D5" s="8">
        <v>10733</v>
      </c>
      <c r="E5" s="4">
        <v>3.8949051444000002E-2</v>
      </c>
      <c r="F5" s="4">
        <v>6.0000000000000002E-5</v>
      </c>
      <c r="G5" s="4">
        <v>7.7840000000000006E-2</v>
      </c>
    </row>
    <row r="6" spans="1:10" ht="14.1" customHeight="1" x14ac:dyDescent="0.2">
      <c r="A6" s="49"/>
      <c r="B6" s="6" t="s">
        <v>4</v>
      </c>
      <c r="C6" s="7">
        <v>514</v>
      </c>
      <c r="D6" s="8">
        <v>54714</v>
      </c>
      <c r="E6" s="4">
        <v>7.263E-2</v>
      </c>
      <c r="F6" s="4">
        <v>4.4049999999999999E-2</v>
      </c>
      <c r="G6" s="4">
        <v>0.1012110019116</v>
      </c>
    </row>
    <row r="7" spans="1:10" ht="14.1" customHeight="1" x14ac:dyDescent="0.2">
      <c r="A7" s="49"/>
      <c r="B7" s="6" t="s">
        <v>5</v>
      </c>
      <c r="C7" s="7">
        <v>125</v>
      </c>
      <c r="D7" s="8">
        <v>12895.66820428</v>
      </c>
      <c r="E7" s="4">
        <v>0.11932</v>
      </c>
      <c r="F7" s="4">
        <v>1.392E-2</v>
      </c>
      <c r="G7" s="4">
        <v>0.22470999999999999</v>
      </c>
    </row>
    <row r="8" spans="1:10" ht="14.1" customHeight="1" x14ac:dyDescent="0.2">
      <c r="A8" s="50"/>
      <c r="B8" s="6" t="s">
        <v>96</v>
      </c>
      <c r="C8" s="7">
        <v>743</v>
      </c>
      <c r="D8" s="8">
        <v>78343</v>
      </c>
      <c r="E8" s="4">
        <v>6.8900000000000003E-2</v>
      </c>
      <c r="F8" s="4">
        <v>4.53E-2</v>
      </c>
      <c r="G8" s="4">
        <v>9.2509999999999995E-2</v>
      </c>
    </row>
    <row r="9" spans="1:10" ht="14.1" customHeight="1" x14ac:dyDescent="0.2">
      <c r="A9" s="48" t="s">
        <v>349</v>
      </c>
      <c r="B9" s="6" t="s">
        <v>3</v>
      </c>
      <c r="C9" s="7">
        <v>104</v>
      </c>
      <c r="D9" s="8">
        <v>250196</v>
      </c>
      <c r="E9" s="4">
        <v>0.90791999999999995</v>
      </c>
      <c r="F9" s="4">
        <v>0.84787999999999997</v>
      </c>
      <c r="G9" s="4">
        <v>0.96796348271940003</v>
      </c>
    </row>
    <row r="10" spans="1:10" ht="14.1" customHeight="1" x14ac:dyDescent="0.2">
      <c r="A10" s="49"/>
      <c r="B10" s="6" t="s">
        <v>4</v>
      </c>
      <c r="C10" s="7">
        <v>514</v>
      </c>
      <c r="D10" s="8">
        <v>619526</v>
      </c>
      <c r="E10" s="4">
        <v>0.82237000000000005</v>
      </c>
      <c r="F10" s="4">
        <v>0.77195999999999998</v>
      </c>
      <c r="G10" s="4">
        <v>0.87278</v>
      </c>
    </row>
    <row r="11" spans="1:10" ht="14.1" customHeight="1" x14ac:dyDescent="0.2">
      <c r="A11" s="49"/>
      <c r="B11" s="6" t="s">
        <v>5</v>
      </c>
      <c r="C11" s="7">
        <v>125</v>
      </c>
      <c r="D11" s="8">
        <v>92103</v>
      </c>
      <c r="E11" s="4">
        <v>0.85219999999999996</v>
      </c>
      <c r="F11" s="4">
        <v>0.74580999999999997</v>
      </c>
      <c r="G11" s="4">
        <v>0.95858219638840003</v>
      </c>
    </row>
    <row r="12" spans="1:10" ht="14.1" customHeight="1" x14ac:dyDescent="0.2">
      <c r="A12" s="50"/>
      <c r="B12" s="6" t="s">
        <v>96</v>
      </c>
      <c r="C12" s="7">
        <v>743</v>
      </c>
      <c r="D12" s="8">
        <v>961825</v>
      </c>
      <c r="E12" s="4">
        <v>0.84594000000000003</v>
      </c>
      <c r="F12" s="4">
        <v>0.80769999999999997</v>
      </c>
      <c r="G12" s="4">
        <v>0.88417999999999997</v>
      </c>
    </row>
    <row r="13" spans="1:10" ht="14.1" customHeight="1" x14ac:dyDescent="0.2">
      <c r="A13" s="48" t="s">
        <v>350</v>
      </c>
      <c r="B13" s="6" t="s">
        <v>3</v>
      </c>
      <c r="C13" s="7">
        <v>104</v>
      </c>
      <c r="D13" s="8">
        <v>14641</v>
      </c>
      <c r="E13" s="4">
        <v>5.3129999999999997E-2</v>
      </c>
      <c r="F13" s="4">
        <v>6.2700000000000004E-3</v>
      </c>
      <c r="G13" s="4">
        <v>9.9989999999999996E-2</v>
      </c>
    </row>
    <row r="14" spans="1:10" ht="14.1" customHeight="1" x14ac:dyDescent="0.2">
      <c r="A14" s="49"/>
      <c r="B14" s="6" t="s">
        <v>4</v>
      </c>
      <c r="C14" s="7">
        <v>514</v>
      </c>
      <c r="D14" s="8">
        <v>79102</v>
      </c>
      <c r="E14" s="4">
        <v>0.105</v>
      </c>
      <c r="F14" s="4">
        <v>6.0400000000000002E-2</v>
      </c>
      <c r="G14" s="4">
        <v>0.14960000000000001</v>
      </c>
    </row>
    <row r="15" spans="1:10" ht="14.1" customHeight="1" x14ac:dyDescent="0.2">
      <c r="A15" s="49"/>
      <c r="B15" s="6" t="s">
        <v>5</v>
      </c>
      <c r="C15" s="7">
        <v>125</v>
      </c>
      <c r="D15" s="8">
        <v>3078</v>
      </c>
      <c r="E15" s="4">
        <v>2.8479999999999998E-2</v>
      </c>
      <c r="F15" s="4">
        <v>6.2399999999999999E-3</v>
      </c>
      <c r="G15" s="4">
        <v>5.0729999999999997E-2</v>
      </c>
    </row>
    <row r="16" spans="1:10" ht="14.1" customHeight="1" x14ac:dyDescent="0.2">
      <c r="A16" s="50"/>
      <c r="B16" s="6" t="s">
        <v>96</v>
      </c>
      <c r="C16" s="7">
        <v>743</v>
      </c>
      <c r="D16" s="8">
        <v>96821</v>
      </c>
      <c r="E16" s="4">
        <v>8.516E-2</v>
      </c>
      <c r="F16" s="4">
        <v>5.305E-2</v>
      </c>
      <c r="G16" s="4">
        <v>0.1172572238962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108</v>
      </c>
      <c r="B22" s="45"/>
      <c r="C22" s="45"/>
      <c r="D22" s="45"/>
      <c r="E22" s="45"/>
      <c r="F22" s="45"/>
      <c r="G22" s="45"/>
    </row>
    <row r="23" spans="1:7" s="17" customFormat="1" ht="14.25" x14ac:dyDescent="0.2">
      <c r="A23" s="32" t="str">
        <f>HYPERLINK("#'Index'!A1","Back to Index")</f>
        <v>Back to Index</v>
      </c>
      <c r="B23" s="27"/>
    </row>
    <row r="69" spans="1:1" ht="12" customHeight="1" x14ac:dyDescent="0.2">
      <c r="A69" t="s">
        <v>559</v>
      </c>
    </row>
  </sheetData>
  <mergeCells count="10">
    <mergeCell ref="A1:J1"/>
    <mergeCell ref="A21:G21"/>
    <mergeCell ref="A22:G22"/>
    <mergeCell ref="A2:G2"/>
    <mergeCell ref="A18:G18"/>
    <mergeCell ref="A19:G19"/>
    <mergeCell ref="A20:G20"/>
    <mergeCell ref="A5:A8"/>
    <mergeCell ref="A9:A12"/>
    <mergeCell ref="A13:A16"/>
  </mergeCells>
  <pageMargins left="0.05" right="0.05" top="0.5" bottom="0.5" header="0" footer="0"/>
  <pageSetup orientation="portrait" horizontalDpi="300" verticalDpi="30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customHeight="1" x14ac:dyDescent="0.25">
      <c r="A1" s="44" t="s">
        <v>351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352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348</v>
      </c>
      <c r="B5" s="9" t="s">
        <v>58</v>
      </c>
      <c r="C5" s="7">
        <v>333</v>
      </c>
      <c r="D5" s="8">
        <v>24360</v>
      </c>
      <c r="E5" s="4">
        <v>4.5490000000000003E-2</v>
      </c>
      <c r="F5" s="4">
        <v>1.9064819200399999E-2</v>
      </c>
      <c r="G5" s="4">
        <v>7.1911636565700002E-2</v>
      </c>
    </row>
    <row r="6" spans="1:10" ht="14.1" customHeight="1" x14ac:dyDescent="0.2">
      <c r="A6" s="49"/>
      <c r="B6" s="9" t="s">
        <v>7</v>
      </c>
      <c r="C6" s="7">
        <v>410</v>
      </c>
      <c r="D6" s="8">
        <v>53982</v>
      </c>
      <c r="E6" s="4">
        <v>8.9749999999999996E-2</v>
      </c>
      <c r="F6" s="4">
        <v>5.2240000000000002E-2</v>
      </c>
      <c r="G6" s="4">
        <v>0.12726999999999999</v>
      </c>
    </row>
    <row r="7" spans="1:10" ht="14.1" customHeight="1" x14ac:dyDescent="0.2">
      <c r="A7" s="50"/>
      <c r="B7" s="9" t="s">
        <v>96</v>
      </c>
      <c r="C7" s="7">
        <v>743</v>
      </c>
      <c r="D7" s="8">
        <v>78343</v>
      </c>
      <c r="E7" s="4">
        <v>6.8900000000000003E-2</v>
      </c>
      <c r="F7" s="4">
        <v>4.53E-2</v>
      </c>
      <c r="G7" s="4">
        <v>9.2509999999999995E-2</v>
      </c>
    </row>
    <row r="8" spans="1:10" ht="14.1" customHeight="1" x14ac:dyDescent="0.2">
      <c r="A8" s="48" t="s">
        <v>349</v>
      </c>
      <c r="B8" s="9" t="s">
        <v>58</v>
      </c>
      <c r="C8" s="7">
        <v>333</v>
      </c>
      <c r="D8" s="8">
        <v>471043</v>
      </c>
      <c r="E8" s="4">
        <v>0.87958000000000003</v>
      </c>
      <c r="F8" s="4">
        <v>0.83316000000000001</v>
      </c>
      <c r="G8" s="4">
        <v>0.92598999999999998</v>
      </c>
    </row>
    <row r="9" spans="1:10" ht="14.1" customHeight="1" x14ac:dyDescent="0.2">
      <c r="A9" s="49"/>
      <c r="B9" s="9" t="s">
        <v>7</v>
      </c>
      <c r="C9" s="7">
        <v>410</v>
      </c>
      <c r="D9" s="8">
        <v>490782</v>
      </c>
      <c r="E9" s="4">
        <v>0.81598999999999999</v>
      </c>
      <c r="F9" s="4">
        <v>0.75780999999999998</v>
      </c>
      <c r="G9" s="4">
        <v>0.87417</v>
      </c>
    </row>
    <row r="10" spans="1:10" ht="14.1" customHeight="1" x14ac:dyDescent="0.2">
      <c r="A10" s="50"/>
      <c r="B10" s="9" t="s">
        <v>96</v>
      </c>
      <c r="C10" s="7">
        <v>743</v>
      </c>
      <c r="D10" s="8">
        <v>961825</v>
      </c>
      <c r="E10" s="4">
        <v>0.84594000000000003</v>
      </c>
      <c r="F10" s="4">
        <v>0.80769999999999997</v>
      </c>
      <c r="G10" s="4">
        <v>0.88417999999999997</v>
      </c>
    </row>
    <row r="11" spans="1:10" ht="14.1" customHeight="1" x14ac:dyDescent="0.2">
      <c r="A11" s="48" t="s">
        <v>350</v>
      </c>
      <c r="B11" s="9" t="s">
        <v>58</v>
      </c>
      <c r="C11" s="7">
        <v>333</v>
      </c>
      <c r="D11" s="8">
        <v>40130</v>
      </c>
      <c r="E11" s="4">
        <v>7.4940000000000007E-2</v>
      </c>
      <c r="F11" s="4">
        <v>3.5830000000000001E-2</v>
      </c>
      <c r="G11" s="4">
        <v>0.11405</v>
      </c>
    </row>
    <row r="12" spans="1:10" ht="14.1" customHeight="1" x14ac:dyDescent="0.2">
      <c r="A12" s="49"/>
      <c r="B12" s="9" t="s">
        <v>7</v>
      </c>
      <c r="C12" s="7">
        <v>410</v>
      </c>
      <c r="D12" s="8">
        <v>56691</v>
      </c>
      <c r="E12" s="4">
        <v>9.4259999999999997E-2</v>
      </c>
      <c r="F12" s="4">
        <v>4.4839999999999998E-2</v>
      </c>
      <c r="G12" s="4">
        <v>0.14368</v>
      </c>
    </row>
    <row r="13" spans="1:10" ht="14.1" customHeight="1" x14ac:dyDescent="0.2">
      <c r="A13" s="50"/>
      <c r="B13" s="9" t="s">
        <v>96</v>
      </c>
      <c r="C13" s="7">
        <v>743</v>
      </c>
      <c r="D13" s="8">
        <v>96821</v>
      </c>
      <c r="E13" s="4">
        <v>8.516E-2</v>
      </c>
      <c r="F13" s="4">
        <v>5.305E-2</v>
      </c>
      <c r="G13" s="4">
        <v>0.1172572238962</v>
      </c>
    </row>
    <row r="15" spans="1:10" ht="14.1" customHeight="1" x14ac:dyDescent="0.2">
      <c r="A15" s="46" t="s">
        <v>55</v>
      </c>
      <c r="B15" s="45"/>
      <c r="C15" s="45"/>
      <c r="D15" s="45"/>
      <c r="E15" s="45"/>
      <c r="F15" s="45"/>
      <c r="G15" s="45"/>
    </row>
    <row r="16" spans="1:10" ht="14.1" customHeight="1" x14ac:dyDescent="0.2">
      <c r="A16" s="46" t="s">
        <v>106</v>
      </c>
      <c r="B16" s="45"/>
      <c r="C16" s="45"/>
      <c r="D16" s="45"/>
      <c r="E16" s="45"/>
      <c r="F16" s="45"/>
      <c r="G16" s="45"/>
    </row>
    <row r="17" spans="1:7" ht="14.1" customHeight="1" x14ac:dyDescent="0.2">
      <c r="A17" s="46" t="s">
        <v>107</v>
      </c>
      <c r="B17" s="45"/>
      <c r="C17" s="45"/>
      <c r="D17" s="45"/>
      <c r="E17" s="45"/>
      <c r="F17" s="45"/>
      <c r="G17" s="45"/>
    </row>
    <row r="18" spans="1:7" ht="14.1" customHeight="1" x14ac:dyDescent="0.2">
      <c r="A18" s="46" t="s">
        <v>559</v>
      </c>
      <c r="B18" s="45"/>
      <c r="C18" s="45"/>
      <c r="D18" s="45"/>
      <c r="E18" s="45"/>
      <c r="F18" s="45"/>
      <c r="G18" s="45"/>
    </row>
    <row r="19" spans="1:7" s="17" customFormat="1" ht="14.25" x14ac:dyDescent="0.2">
      <c r="A19" s="32" t="str">
        <f>HYPERLINK("#'Index'!A1","Back to Index")</f>
        <v>Back to Index</v>
      </c>
      <c r="B19" s="27"/>
    </row>
    <row r="69" spans="1:1" ht="12" customHeight="1" x14ac:dyDescent="0.2">
      <c r="A69" t="s">
        <v>559</v>
      </c>
    </row>
  </sheetData>
  <mergeCells count="9">
    <mergeCell ref="A1:J1"/>
    <mergeCell ref="A18:G18"/>
    <mergeCell ref="A2:G2"/>
    <mergeCell ref="A15:G15"/>
    <mergeCell ref="A16:G16"/>
    <mergeCell ref="A17:G17"/>
    <mergeCell ref="A5:A7"/>
    <mergeCell ref="A8:A10"/>
    <mergeCell ref="A11:A13"/>
  </mergeCells>
  <pageMargins left="0.05" right="0.05" top="0.5" bottom="0.5" header="0" footer="0"/>
  <pageSetup orientation="portrait" horizontalDpi="300" verticalDpi="30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customHeight="1" x14ac:dyDescent="0.25">
      <c r="A1" s="44" t="s">
        <v>353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354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348</v>
      </c>
      <c r="B5" s="10" t="s">
        <v>9</v>
      </c>
      <c r="C5" s="7">
        <v>599</v>
      </c>
      <c r="D5" s="8">
        <v>49050</v>
      </c>
      <c r="E5" s="4">
        <v>5.8409999999999997E-2</v>
      </c>
      <c r="F5" s="4">
        <v>3.4549999999999997E-2</v>
      </c>
      <c r="G5" s="4">
        <v>8.2274992993499996E-2</v>
      </c>
    </row>
    <row r="6" spans="1:10" ht="14.1" customHeight="1" x14ac:dyDescent="0.2">
      <c r="A6" s="49"/>
      <c r="B6" s="10" t="s">
        <v>10</v>
      </c>
      <c r="C6" s="7" t="s">
        <v>558</v>
      </c>
      <c r="D6" s="7" t="s">
        <v>558</v>
      </c>
      <c r="E6" s="7" t="s">
        <v>558</v>
      </c>
      <c r="F6" s="7" t="s">
        <v>558</v>
      </c>
      <c r="G6" s="7" t="s">
        <v>558</v>
      </c>
    </row>
    <row r="7" spans="1:10" ht="14.1" customHeight="1" x14ac:dyDescent="0.2">
      <c r="A7" s="49"/>
      <c r="B7" s="10" t="s">
        <v>11</v>
      </c>
      <c r="C7" s="7" t="s">
        <v>558</v>
      </c>
      <c r="D7" s="7" t="s">
        <v>558</v>
      </c>
      <c r="E7" s="7" t="s">
        <v>558</v>
      </c>
      <c r="F7" s="7" t="s">
        <v>558</v>
      </c>
      <c r="G7" s="7" t="s">
        <v>558</v>
      </c>
    </row>
    <row r="8" spans="1:10" ht="14.1" customHeight="1" x14ac:dyDescent="0.2">
      <c r="A8" s="49"/>
      <c r="B8" s="10" t="s">
        <v>12</v>
      </c>
      <c r="C8" s="7">
        <v>52</v>
      </c>
      <c r="D8" s="8">
        <v>12268</v>
      </c>
      <c r="E8" s="4">
        <v>0.10824</v>
      </c>
      <c r="F8" s="4">
        <v>1.1679999999999999E-2</v>
      </c>
      <c r="G8" s="4">
        <v>0.20480414287929999</v>
      </c>
    </row>
    <row r="9" spans="1:10" ht="14.1" customHeight="1" x14ac:dyDescent="0.2">
      <c r="A9" s="50"/>
      <c r="B9" s="10" t="s">
        <v>96</v>
      </c>
      <c r="C9" s="7">
        <v>743</v>
      </c>
      <c r="D9" s="8">
        <v>78343</v>
      </c>
      <c r="E9" s="4">
        <v>6.8900000000000003E-2</v>
      </c>
      <c r="F9" s="4">
        <v>4.53E-2</v>
      </c>
      <c r="G9" s="4">
        <v>9.2509999999999995E-2</v>
      </c>
    </row>
    <row r="10" spans="1:10" ht="14.1" customHeight="1" x14ac:dyDescent="0.2">
      <c r="A10" s="48" t="s">
        <v>349</v>
      </c>
      <c r="B10" s="10" t="s">
        <v>9</v>
      </c>
      <c r="C10" s="7">
        <v>599</v>
      </c>
      <c r="D10" s="8">
        <v>725223</v>
      </c>
      <c r="E10" s="4">
        <v>0.86365000000000003</v>
      </c>
      <c r="F10" s="4">
        <v>0.82093000000000005</v>
      </c>
      <c r="G10" s="4">
        <v>0.90637000000000001</v>
      </c>
    </row>
    <row r="11" spans="1:10" ht="14.1" customHeight="1" x14ac:dyDescent="0.2">
      <c r="A11" s="49"/>
      <c r="B11" s="10" t="s">
        <v>10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10" ht="14.1" customHeight="1" x14ac:dyDescent="0.2">
      <c r="A12" s="49"/>
      <c r="B12" s="10" t="s">
        <v>11</v>
      </c>
      <c r="C12" s="7" t="s">
        <v>558</v>
      </c>
      <c r="D12" s="7" t="s">
        <v>558</v>
      </c>
      <c r="E12" s="7" t="s">
        <v>558</v>
      </c>
      <c r="F12" s="7" t="s">
        <v>558</v>
      </c>
      <c r="G12" s="7" t="s">
        <v>558</v>
      </c>
    </row>
    <row r="13" spans="1:10" ht="14.1" customHeight="1" x14ac:dyDescent="0.2">
      <c r="A13" s="49"/>
      <c r="B13" s="10" t="s">
        <v>12</v>
      </c>
      <c r="C13" s="7">
        <v>52</v>
      </c>
      <c r="D13" s="8">
        <v>91039</v>
      </c>
      <c r="E13" s="4">
        <v>0.80327000000000004</v>
      </c>
      <c r="F13" s="4">
        <v>0.6804287627144</v>
      </c>
      <c r="G13" s="4">
        <v>0.92610972670010006</v>
      </c>
    </row>
    <row r="14" spans="1:10" ht="14.1" customHeight="1" x14ac:dyDescent="0.2">
      <c r="A14" s="50"/>
      <c r="B14" s="10" t="s">
        <v>96</v>
      </c>
      <c r="C14" s="7">
        <v>743</v>
      </c>
      <c r="D14" s="8">
        <v>961825</v>
      </c>
      <c r="E14" s="4">
        <v>0.84594000000000003</v>
      </c>
      <c r="F14" s="4">
        <v>0.80769999999999997</v>
      </c>
      <c r="G14" s="4">
        <v>0.88417999999999997</v>
      </c>
    </row>
    <row r="15" spans="1:10" ht="14.1" customHeight="1" x14ac:dyDescent="0.2">
      <c r="A15" s="48" t="s">
        <v>350</v>
      </c>
      <c r="B15" s="10" t="s">
        <v>9</v>
      </c>
      <c r="C15" s="7">
        <v>599</v>
      </c>
      <c r="D15" s="8">
        <v>65445</v>
      </c>
      <c r="E15" s="4">
        <v>7.7939999999999995E-2</v>
      </c>
      <c r="F15" s="4">
        <v>4.0649999999999999E-2</v>
      </c>
      <c r="G15" s="4">
        <v>0.11523</v>
      </c>
    </row>
    <row r="16" spans="1:10" ht="14.1" customHeight="1" x14ac:dyDescent="0.2">
      <c r="A16" s="49"/>
      <c r="B16" s="10" t="s">
        <v>10</v>
      </c>
      <c r="C16" s="7" t="s">
        <v>558</v>
      </c>
      <c r="D16" s="7" t="s">
        <v>558</v>
      </c>
      <c r="E16" s="7" t="s">
        <v>558</v>
      </c>
      <c r="F16" s="7" t="s">
        <v>558</v>
      </c>
      <c r="G16" s="7" t="s">
        <v>558</v>
      </c>
    </row>
    <row r="17" spans="1:7" ht="14.1" customHeight="1" x14ac:dyDescent="0.2">
      <c r="A17" s="49"/>
      <c r="B17" s="10" t="s">
        <v>11</v>
      </c>
      <c r="C17" s="7" t="s">
        <v>558</v>
      </c>
      <c r="D17" s="7" t="s">
        <v>558</v>
      </c>
      <c r="E17" s="7" t="s">
        <v>558</v>
      </c>
      <c r="F17" s="7" t="s">
        <v>558</v>
      </c>
      <c r="G17" s="7" t="s">
        <v>558</v>
      </c>
    </row>
    <row r="18" spans="1:7" ht="14.1" customHeight="1" x14ac:dyDescent="0.2">
      <c r="A18" s="49"/>
      <c r="B18" s="10" t="s">
        <v>12</v>
      </c>
      <c r="C18" s="7">
        <v>52</v>
      </c>
      <c r="D18" s="8">
        <v>10028.862618682</v>
      </c>
      <c r="E18" s="4">
        <v>8.8489999999999999E-2</v>
      </c>
      <c r="F18" s="4">
        <v>5.3800000000000002E-3</v>
      </c>
      <c r="G18" s="4">
        <v>0.1716</v>
      </c>
    </row>
    <row r="19" spans="1:7" ht="14.1" customHeight="1" x14ac:dyDescent="0.2">
      <c r="A19" s="50"/>
      <c r="B19" s="10" t="s">
        <v>96</v>
      </c>
      <c r="C19" s="7">
        <v>743</v>
      </c>
      <c r="D19" s="8">
        <v>96821</v>
      </c>
      <c r="E19" s="4">
        <v>8.516E-2</v>
      </c>
      <c r="F19" s="4">
        <v>5.305E-2</v>
      </c>
      <c r="G19" s="4">
        <v>0.1172572238962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s="17" customFormat="1" ht="14.25" x14ac:dyDescent="0.2">
      <c r="A25" s="32" t="str">
        <f>HYPERLINK("#'Index'!A1","Back to Index")</f>
        <v>Back to Index</v>
      </c>
      <c r="B25" s="27"/>
    </row>
    <row r="69" spans="1:1" ht="12" customHeight="1" x14ac:dyDescent="0.2">
      <c r="A69" t="s">
        <v>559</v>
      </c>
    </row>
  </sheetData>
  <mergeCells count="9">
    <mergeCell ref="A1:J1"/>
    <mergeCell ref="A24:G24"/>
    <mergeCell ref="A2:G2"/>
    <mergeCell ref="A21:G21"/>
    <mergeCell ref="A22:G22"/>
    <mergeCell ref="A23:G23"/>
    <mergeCell ref="A5:A9"/>
    <mergeCell ref="A10:A14"/>
    <mergeCell ref="A15:A19"/>
  </mergeCells>
  <pageMargins left="0.05" right="0.05" top="0.5" bottom="0.5" header="0" footer="0"/>
  <pageSetup orientation="portrait" horizontalDpi="300" verticalDpi="30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customHeight="1" x14ac:dyDescent="0.25">
      <c r="A1" s="44" t="s">
        <v>355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356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348</v>
      </c>
      <c r="B5" s="11" t="s">
        <v>378</v>
      </c>
      <c r="C5" s="7">
        <v>426</v>
      </c>
      <c r="D5" s="8">
        <v>33245</v>
      </c>
      <c r="E5" s="4">
        <v>4.7849999999999997E-2</v>
      </c>
      <c r="F5" s="4">
        <v>2.2939999999999999E-2</v>
      </c>
      <c r="G5" s="4">
        <v>7.2770000000000001E-2</v>
      </c>
    </row>
    <row r="6" spans="1:10" ht="14.1" customHeight="1" x14ac:dyDescent="0.2">
      <c r="A6" s="49"/>
      <c r="B6" s="11" t="s">
        <v>379</v>
      </c>
      <c r="C6" s="7">
        <v>204</v>
      </c>
      <c r="D6" s="8">
        <v>13926</v>
      </c>
      <c r="E6" s="4">
        <v>4.80338870776E-2</v>
      </c>
      <c r="F6" s="4">
        <v>1.3610000000000001E-2</v>
      </c>
      <c r="G6" s="4">
        <v>8.2449999999999996E-2</v>
      </c>
    </row>
    <row r="7" spans="1:10" ht="14.1" customHeight="1" x14ac:dyDescent="0.2">
      <c r="A7" s="49"/>
      <c r="B7" s="11" t="s">
        <v>380</v>
      </c>
      <c r="C7" s="7">
        <v>113</v>
      </c>
      <c r="D7" s="8">
        <v>31172</v>
      </c>
      <c r="E7" s="4">
        <v>0.20460999999999999</v>
      </c>
      <c r="F7" s="4">
        <v>9.4064211846000001E-2</v>
      </c>
      <c r="G7" s="4">
        <v>0.31514999999999999</v>
      </c>
    </row>
    <row r="8" spans="1:10" ht="14.1" customHeight="1" x14ac:dyDescent="0.2">
      <c r="A8" s="50"/>
      <c r="B8" s="11" t="s">
        <v>96</v>
      </c>
      <c r="C8" s="7">
        <v>743</v>
      </c>
      <c r="D8" s="8">
        <v>78343</v>
      </c>
      <c r="E8" s="4">
        <v>6.8900000000000003E-2</v>
      </c>
      <c r="F8" s="4">
        <v>4.53E-2</v>
      </c>
      <c r="G8" s="4">
        <v>9.2509999999999995E-2</v>
      </c>
    </row>
    <row r="9" spans="1:10" ht="14.1" customHeight="1" x14ac:dyDescent="0.2">
      <c r="A9" s="48" t="s">
        <v>349</v>
      </c>
      <c r="B9" s="11" t="s">
        <v>378</v>
      </c>
      <c r="C9" s="7">
        <v>426</v>
      </c>
      <c r="D9" s="8">
        <v>618932</v>
      </c>
      <c r="E9" s="4">
        <v>0.89090999999999998</v>
      </c>
      <c r="F9" s="4">
        <v>0.85238036283230001</v>
      </c>
      <c r="G9" s="4">
        <v>0.92942999999999998</v>
      </c>
    </row>
    <row r="10" spans="1:10" ht="14.1" customHeight="1" x14ac:dyDescent="0.2">
      <c r="A10" s="49"/>
      <c r="B10" s="11" t="s">
        <v>379</v>
      </c>
      <c r="C10" s="7">
        <v>204</v>
      </c>
      <c r="D10" s="8">
        <v>234829</v>
      </c>
      <c r="E10" s="4">
        <v>0.81</v>
      </c>
      <c r="F10" s="4">
        <v>0.71977000000000002</v>
      </c>
      <c r="G10" s="4">
        <v>0.90022000000000002</v>
      </c>
    </row>
    <row r="11" spans="1:10" ht="14.1" customHeight="1" x14ac:dyDescent="0.2">
      <c r="A11" s="49"/>
      <c r="B11" s="11" t="s">
        <v>380</v>
      </c>
      <c r="C11" s="7">
        <v>113</v>
      </c>
      <c r="D11" s="8">
        <v>108064</v>
      </c>
      <c r="E11" s="4">
        <v>0.70930000000000004</v>
      </c>
      <c r="F11" s="4">
        <v>0.57833999999999997</v>
      </c>
      <c r="G11" s="4">
        <v>0.84026000000000001</v>
      </c>
    </row>
    <row r="12" spans="1:10" ht="14.1" customHeight="1" x14ac:dyDescent="0.2">
      <c r="A12" s="50"/>
      <c r="B12" s="11" t="s">
        <v>96</v>
      </c>
      <c r="C12" s="7">
        <v>743</v>
      </c>
      <c r="D12" s="8">
        <v>961825</v>
      </c>
      <c r="E12" s="4">
        <v>0.84594000000000003</v>
      </c>
      <c r="F12" s="4">
        <v>0.80769999999999997</v>
      </c>
      <c r="G12" s="4">
        <v>0.88417999999999997</v>
      </c>
    </row>
    <row r="13" spans="1:10" ht="14.1" customHeight="1" x14ac:dyDescent="0.2">
      <c r="A13" s="48" t="s">
        <v>350</v>
      </c>
      <c r="B13" s="11" t="s">
        <v>378</v>
      </c>
      <c r="C13" s="7">
        <v>426</v>
      </c>
      <c r="D13" s="8">
        <v>42545</v>
      </c>
      <c r="E13" s="4">
        <v>6.1240000000000003E-2</v>
      </c>
      <c r="F13" s="4">
        <v>3.0790000000000001E-2</v>
      </c>
      <c r="G13" s="4">
        <v>9.1700000000000004E-2</v>
      </c>
    </row>
    <row r="14" spans="1:10" ht="14.1" customHeight="1" x14ac:dyDescent="0.2">
      <c r="A14" s="49"/>
      <c r="B14" s="11" t="s">
        <v>379</v>
      </c>
      <c r="C14" s="7">
        <v>204</v>
      </c>
      <c r="D14" s="8">
        <v>41159</v>
      </c>
      <c r="E14" s="4">
        <v>0.14197000000000001</v>
      </c>
      <c r="F14" s="4">
        <v>5.491E-2</v>
      </c>
      <c r="G14" s="4">
        <v>0.22903000000000001</v>
      </c>
    </row>
    <row r="15" spans="1:10" ht="14.1" customHeight="1" x14ac:dyDescent="0.2">
      <c r="A15" s="49"/>
      <c r="B15" s="11" t="s">
        <v>380</v>
      </c>
      <c r="C15" s="7">
        <v>113</v>
      </c>
      <c r="D15" s="8">
        <v>13117</v>
      </c>
      <c r="E15" s="4">
        <v>8.609E-2</v>
      </c>
      <c r="F15" s="4">
        <v>0</v>
      </c>
      <c r="G15" s="4">
        <v>0.17856</v>
      </c>
    </row>
    <row r="16" spans="1:10" ht="14.1" customHeight="1" x14ac:dyDescent="0.2">
      <c r="A16" s="50"/>
      <c r="B16" s="11" t="s">
        <v>96</v>
      </c>
      <c r="C16" s="7">
        <v>743</v>
      </c>
      <c r="D16" s="8">
        <v>96821</v>
      </c>
      <c r="E16" s="4">
        <v>8.516E-2</v>
      </c>
      <c r="F16" s="4">
        <v>5.305E-2</v>
      </c>
      <c r="G16" s="4">
        <v>0.1172572238962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s="17" customFormat="1" ht="14.25" x14ac:dyDescent="0.2">
      <c r="A22" s="32" t="str">
        <f>HYPERLINK("#'Index'!A1","Back to Index")</f>
        <v>Back to Index</v>
      </c>
      <c r="B22" s="27"/>
    </row>
    <row r="69" spans="1:1" ht="12" customHeight="1" x14ac:dyDescent="0.2">
      <c r="A69" t="s">
        <v>559</v>
      </c>
    </row>
  </sheetData>
  <mergeCells count="9">
    <mergeCell ref="A1:J1"/>
    <mergeCell ref="A21:G21"/>
    <mergeCell ref="A2:G2"/>
    <mergeCell ref="A18:G18"/>
    <mergeCell ref="A19:G19"/>
    <mergeCell ref="A20:G20"/>
    <mergeCell ref="A5:A8"/>
    <mergeCell ref="A9:A12"/>
    <mergeCell ref="A13:A16"/>
  </mergeCells>
  <pageMargins left="0.05" right="0.05" top="0.5" bottom="0.5" header="0" footer="0"/>
  <pageSetup orientation="portrait" horizontalDpi="300" verticalDpi="30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customHeight="1" x14ac:dyDescent="0.25">
      <c r="A1" s="44" t="s">
        <v>357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358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348</v>
      </c>
      <c r="B5" s="12" t="s">
        <v>40</v>
      </c>
      <c r="C5" s="7">
        <v>92</v>
      </c>
      <c r="D5" s="8">
        <v>19530</v>
      </c>
      <c r="E5" s="4">
        <v>0.12639</v>
      </c>
      <c r="F5" s="4">
        <v>2.7959999999999999E-2</v>
      </c>
      <c r="G5" s="4">
        <v>0.22481999999999999</v>
      </c>
    </row>
    <row r="6" spans="1:10" ht="14.1" customHeight="1" x14ac:dyDescent="0.2">
      <c r="A6" s="49"/>
      <c r="B6" s="12" t="s">
        <v>41</v>
      </c>
      <c r="C6" s="7">
        <v>183</v>
      </c>
      <c r="D6" s="8">
        <v>28080</v>
      </c>
      <c r="E6" s="4">
        <v>9.0200000000000002E-2</v>
      </c>
      <c r="F6" s="4">
        <v>4.088E-2</v>
      </c>
      <c r="G6" s="4">
        <v>0.13952000000000001</v>
      </c>
    </row>
    <row r="7" spans="1:10" ht="14.1" customHeight="1" x14ac:dyDescent="0.2">
      <c r="A7" s="49"/>
      <c r="B7" s="12" t="s">
        <v>42</v>
      </c>
      <c r="C7" s="7">
        <v>111</v>
      </c>
      <c r="D7" s="8">
        <v>7809</v>
      </c>
      <c r="E7" s="4">
        <v>4.79681812804E-2</v>
      </c>
      <c r="F7" s="4">
        <v>6.0400000000000002E-3</v>
      </c>
      <c r="G7" s="4">
        <v>8.9889999999999998E-2</v>
      </c>
    </row>
    <row r="8" spans="1:10" ht="14.1" customHeight="1" x14ac:dyDescent="0.2">
      <c r="A8" s="49"/>
      <c r="B8" s="12" t="s">
        <v>43</v>
      </c>
      <c r="C8" s="7">
        <v>357</v>
      </c>
      <c r="D8" s="8">
        <v>22923</v>
      </c>
      <c r="E8" s="4">
        <v>4.5089999999999998E-2</v>
      </c>
      <c r="F8" s="4">
        <v>1.7590000000000001E-2</v>
      </c>
      <c r="G8" s="4">
        <v>7.2590000000000002E-2</v>
      </c>
    </row>
    <row r="9" spans="1:10" ht="14.1" customHeight="1" x14ac:dyDescent="0.2">
      <c r="A9" s="50"/>
      <c r="B9" s="12" t="s">
        <v>96</v>
      </c>
      <c r="C9" s="7">
        <v>743</v>
      </c>
      <c r="D9" s="8">
        <v>78343</v>
      </c>
      <c r="E9" s="4">
        <v>6.8900000000000003E-2</v>
      </c>
      <c r="F9" s="4">
        <v>4.53E-2</v>
      </c>
      <c r="G9" s="4">
        <v>9.2509999999999995E-2</v>
      </c>
    </row>
    <row r="10" spans="1:10" ht="14.1" customHeight="1" x14ac:dyDescent="0.2">
      <c r="A10" s="48" t="s">
        <v>349</v>
      </c>
      <c r="B10" s="12" t="s">
        <v>40</v>
      </c>
      <c r="C10" s="7">
        <v>92</v>
      </c>
      <c r="D10" s="8">
        <v>120494</v>
      </c>
      <c r="E10" s="4">
        <v>0.77978000000000003</v>
      </c>
      <c r="F10" s="4">
        <v>0.66402000000000005</v>
      </c>
      <c r="G10" s="4">
        <v>0.89554</v>
      </c>
    </row>
    <row r="11" spans="1:10" ht="14.1" customHeight="1" x14ac:dyDescent="0.2">
      <c r="A11" s="49"/>
      <c r="B11" s="12" t="s">
        <v>41</v>
      </c>
      <c r="C11" s="7">
        <v>183</v>
      </c>
      <c r="D11" s="8">
        <v>238762</v>
      </c>
      <c r="E11" s="4">
        <v>0.76697000000000004</v>
      </c>
      <c r="F11" s="4">
        <v>0.66988999999999999</v>
      </c>
      <c r="G11" s="4">
        <v>0.86405346794969995</v>
      </c>
    </row>
    <row r="12" spans="1:10" ht="14.1" customHeight="1" x14ac:dyDescent="0.2">
      <c r="A12" s="49"/>
      <c r="B12" s="12" t="s">
        <v>42</v>
      </c>
      <c r="C12" s="7">
        <v>111</v>
      </c>
      <c r="D12" s="8">
        <v>139726</v>
      </c>
      <c r="E12" s="4">
        <v>0.85826000000000002</v>
      </c>
      <c r="F12" s="4">
        <v>0.77176</v>
      </c>
      <c r="G12" s="4">
        <v>0.94475723016900004</v>
      </c>
    </row>
    <row r="13" spans="1:10" ht="14.1" customHeight="1" x14ac:dyDescent="0.2">
      <c r="A13" s="49"/>
      <c r="B13" s="12" t="s">
        <v>43</v>
      </c>
      <c r="C13" s="7">
        <v>357</v>
      </c>
      <c r="D13" s="8">
        <v>462842.37691911001</v>
      </c>
      <c r="E13" s="4">
        <v>0.91046000000000005</v>
      </c>
      <c r="F13" s="4">
        <v>0.87351999999999996</v>
      </c>
      <c r="G13" s="4">
        <v>0.94740999999999997</v>
      </c>
    </row>
    <row r="14" spans="1:10" ht="14.1" customHeight="1" x14ac:dyDescent="0.2">
      <c r="A14" s="50"/>
      <c r="B14" s="12" t="s">
        <v>96</v>
      </c>
      <c r="C14" s="7">
        <v>743</v>
      </c>
      <c r="D14" s="8">
        <v>961825</v>
      </c>
      <c r="E14" s="4">
        <v>0.84594000000000003</v>
      </c>
      <c r="F14" s="4">
        <v>0.80769999999999997</v>
      </c>
      <c r="G14" s="4">
        <v>0.88417999999999997</v>
      </c>
    </row>
    <row r="15" spans="1:10" ht="14.1" customHeight="1" x14ac:dyDescent="0.2">
      <c r="A15" s="48" t="s">
        <v>350</v>
      </c>
      <c r="B15" s="12" t="s">
        <v>40</v>
      </c>
      <c r="C15" s="7">
        <v>92</v>
      </c>
      <c r="D15" s="8">
        <v>14500</v>
      </c>
      <c r="E15" s="4">
        <v>9.3840000000000007E-2</v>
      </c>
      <c r="F15" s="4">
        <v>2.342E-2</v>
      </c>
      <c r="G15" s="4">
        <v>0.16425000000000001</v>
      </c>
    </row>
    <row r="16" spans="1:10" ht="14.1" customHeight="1" x14ac:dyDescent="0.2">
      <c r="A16" s="49"/>
      <c r="B16" s="12" t="s">
        <v>41</v>
      </c>
      <c r="C16" s="7">
        <v>183</v>
      </c>
      <c r="D16" s="8">
        <v>44463</v>
      </c>
      <c r="E16" s="4">
        <v>0.14283000000000001</v>
      </c>
      <c r="F16" s="4">
        <v>5.1069999999999997E-2</v>
      </c>
      <c r="G16" s="4">
        <v>0.23458000000000001</v>
      </c>
    </row>
    <row r="17" spans="1:7" ht="14.1" customHeight="1" x14ac:dyDescent="0.2">
      <c r="A17" s="49"/>
      <c r="B17" s="12" t="s">
        <v>42</v>
      </c>
      <c r="C17" s="7">
        <v>111</v>
      </c>
      <c r="D17" s="8">
        <v>15266.355819008</v>
      </c>
      <c r="E17" s="4">
        <v>9.3770000000000006E-2</v>
      </c>
      <c r="F17" s="4">
        <v>1.687E-2</v>
      </c>
      <c r="G17" s="4">
        <v>0.17066999999999999</v>
      </c>
    </row>
    <row r="18" spans="1:7" ht="14.1" customHeight="1" x14ac:dyDescent="0.2">
      <c r="A18" s="49"/>
      <c r="B18" s="12" t="s">
        <v>43</v>
      </c>
      <c r="C18" s="7">
        <v>357</v>
      </c>
      <c r="D18" s="8">
        <v>22593</v>
      </c>
      <c r="E18" s="4">
        <v>4.444E-2</v>
      </c>
      <c r="F18" s="4">
        <v>1.8970000000000001E-2</v>
      </c>
      <c r="G18" s="4">
        <v>6.991E-2</v>
      </c>
    </row>
    <row r="19" spans="1:7" ht="14.1" customHeight="1" x14ac:dyDescent="0.2">
      <c r="A19" s="50"/>
      <c r="B19" s="12" t="s">
        <v>96</v>
      </c>
      <c r="C19" s="7">
        <v>743</v>
      </c>
      <c r="D19" s="8">
        <v>96821</v>
      </c>
      <c r="E19" s="4">
        <v>8.516E-2</v>
      </c>
      <c r="F19" s="4">
        <v>5.305E-2</v>
      </c>
      <c r="G19" s="4">
        <v>0.1172572238962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s="17" customFormat="1" ht="14.25" x14ac:dyDescent="0.2">
      <c r="A25" s="32" t="str">
        <f>HYPERLINK("#'Index'!A1","Back to Index")</f>
        <v>Back to Index</v>
      </c>
      <c r="B25" s="27"/>
    </row>
    <row r="69" spans="1:1" ht="12" customHeight="1" x14ac:dyDescent="0.2">
      <c r="A69" t="s">
        <v>559</v>
      </c>
    </row>
  </sheetData>
  <mergeCells count="9">
    <mergeCell ref="A1:J1"/>
    <mergeCell ref="A24:G24"/>
    <mergeCell ref="A2:G2"/>
    <mergeCell ref="A21:G21"/>
    <mergeCell ref="A22:G22"/>
    <mergeCell ref="A23:G23"/>
    <mergeCell ref="A5:A9"/>
    <mergeCell ref="A10:A14"/>
    <mergeCell ref="A15:A19"/>
  </mergeCells>
  <pageMargins left="0.05" right="0.05" top="0.5" bottom="0.5" header="0" footer="0"/>
  <pageSetup orientation="portrait" horizontalDpi="300" verticalDpi="30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customHeight="1" x14ac:dyDescent="0.25">
      <c r="A1" s="44" t="s">
        <v>359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360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348</v>
      </c>
      <c r="B5" s="9" t="s">
        <v>47</v>
      </c>
      <c r="C5" s="7">
        <v>108</v>
      </c>
      <c r="D5" s="8">
        <v>18536</v>
      </c>
      <c r="E5" s="4">
        <v>0.13178056509030001</v>
      </c>
      <c r="F5" s="4">
        <v>3.5680000000000003E-2</v>
      </c>
      <c r="G5" s="4">
        <v>0.22788</v>
      </c>
    </row>
    <row r="6" spans="1:10" ht="14.1" customHeight="1" x14ac:dyDescent="0.2">
      <c r="A6" s="49"/>
      <c r="B6" s="9" t="s">
        <v>48</v>
      </c>
      <c r="C6" s="7">
        <v>87</v>
      </c>
      <c r="D6" s="8">
        <v>5823</v>
      </c>
      <c r="E6" s="4">
        <v>4.2119999999999998E-2</v>
      </c>
      <c r="F6" s="4">
        <v>1.47E-3</v>
      </c>
      <c r="G6" s="4">
        <v>8.2769999999999996E-2</v>
      </c>
    </row>
    <row r="7" spans="1:10" ht="14.1" customHeight="1" x14ac:dyDescent="0.2">
      <c r="A7" s="49"/>
      <c r="B7" s="9" t="s">
        <v>49</v>
      </c>
      <c r="C7" s="7">
        <v>133</v>
      </c>
      <c r="D7" s="8">
        <v>7990</v>
      </c>
      <c r="E7" s="4">
        <v>2.809E-2</v>
      </c>
      <c r="F7" s="4">
        <v>0</v>
      </c>
      <c r="G7" s="4">
        <v>6.2960000000000002E-2</v>
      </c>
    </row>
    <row r="8" spans="1:10" ht="14.1" customHeight="1" x14ac:dyDescent="0.2">
      <c r="A8" s="49"/>
      <c r="B8" s="9" t="s">
        <v>50</v>
      </c>
      <c r="C8" s="7">
        <v>80</v>
      </c>
      <c r="D8" s="8">
        <v>9748</v>
      </c>
      <c r="E8" s="4">
        <v>8.4989999999999996E-2</v>
      </c>
      <c r="F8" s="4">
        <v>8.8900000000000003E-3</v>
      </c>
      <c r="G8" s="4">
        <v>0.16108417892390001</v>
      </c>
    </row>
    <row r="9" spans="1:10" ht="14.1" customHeight="1" x14ac:dyDescent="0.2">
      <c r="A9" s="49"/>
      <c r="B9" s="9" t="s">
        <v>51</v>
      </c>
      <c r="C9" s="7">
        <v>101</v>
      </c>
      <c r="D9" s="8">
        <v>7620</v>
      </c>
      <c r="E9" s="4">
        <v>4.7780000000000003E-2</v>
      </c>
      <c r="F9" s="4">
        <v>0</v>
      </c>
      <c r="G9" s="4">
        <v>9.8530000000000006E-2</v>
      </c>
    </row>
    <row r="10" spans="1:10" ht="14.1" customHeight="1" x14ac:dyDescent="0.2">
      <c r="A10" s="49"/>
      <c r="B10" s="9" t="s">
        <v>52</v>
      </c>
      <c r="C10" s="7">
        <v>122</v>
      </c>
      <c r="D10" s="8">
        <v>14078</v>
      </c>
      <c r="E10" s="4">
        <v>8.7340000000000001E-2</v>
      </c>
      <c r="F10" s="4">
        <v>3.4549999999999997E-2</v>
      </c>
      <c r="G10" s="4">
        <v>0.14013999999999999</v>
      </c>
    </row>
    <row r="11" spans="1:10" ht="14.1" customHeight="1" x14ac:dyDescent="0.2">
      <c r="A11" s="49"/>
      <c r="B11" s="9" t="s">
        <v>53</v>
      </c>
      <c r="C11" s="7">
        <v>56</v>
      </c>
      <c r="D11" s="8">
        <v>5100</v>
      </c>
      <c r="E11" s="4">
        <v>5.5930000000000001E-2</v>
      </c>
      <c r="F11" s="4">
        <v>0</v>
      </c>
      <c r="G11" s="4">
        <v>0.16189999999999999</v>
      </c>
    </row>
    <row r="12" spans="1:10" ht="14.1" customHeight="1" x14ac:dyDescent="0.2">
      <c r="A12" s="49"/>
      <c r="B12" s="9" t="s">
        <v>54</v>
      </c>
      <c r="C12" s="7">
        <v>56</v>
      </c>
      <c r="D12" s="8">
        <v>9448.1935691340004</v>
      </c>
      <c r="E12" s="4">
        <v>0.20053566758550001</v>
      </c>
      <c r="F12" s="4">
        <v>2.562E-2</v>
      </c>
      <c r="G12" s="4">
        <v>0.37545000000000001</v>
      </c>
    </row>
    <row r="13" spans="1:10" ht="14.1" customHeight="1" x14ac:dyDescent="0.2">
      <c r="A13" s="50"/>
      <c r="B13" s="9" t="s">
        <v>96</v>
      </c>
      <c r="C13" s="7">
        <v>743</v>
      </c>
      <c r="D13" s="8">
        <v>78343</v>
      </c>
      <c r="E13" s="4">
        <v>6.8900000000000003E-2</v>
      </c>
      <c r="F13" s="4">
        <v>4.53E-2</v>
      </c>
      <c r="G13" s="4">
        <v>9.2509999999999995E-2</v>
      </c>
    </row>
    <row r="14" spans="1:10" ht="14.1" customHeight="1" x14ac:dyDescent="0.2">
      <c r="A14" s="48" t="s">
        <v>349</v>
      </c>
      <c r="B14" s="9" t="s">
        <v>47</v>
      </c>
      <c r="C14" s="7">
        <v>108</v>
      </c>
      <c r="D14" s="8">
        <v>110616</v>
      </c>
      <c r="E14" s="4">
        <v>0.78642999999999996</v>
      </c>
      <c r="F14" s="4">
        <v>0.67098000000000002</v>
      </c>
      <c r="G14" s="4">
        <v>0.90186999999999995</v>
      </c>
    </row>
    <row r="15" spans="1:10" ht="14.1" customHeight="1" x14ac:dyDescent="0.2">
      <c r="A15" s="49"/>
      <c r="B15" s="9" t="s">
        <v>48</v>
      </c>
      <c r="C15" s="7">
        <v>87</v>
      </c>
      <c r="D15" s="8">
        <v>127503</v>
      </c>
      <c r="E15" s="4">
        <v>0.92220999999999997</v>
      </c>
      <c r="F15" s="4">
        <v>0.86690999999999996</v>
      </c>
      <c r="G15" s="4">
        <v>0.97750000000000004</v>
      </c>
    </row>
    <row r="16" spans="1:10" ht="14.1" customHeight="1" x14ac:dyDescent="0.2">
      <c r="A16" s="49"/>
      <c r="B16" s="9" t="s">
        <v>49</v>
      </c>
      <c r="C16" s="7">
        <v>133</v>
      </c>
      <c r="D16" s="8">
        <v>253128</v>
      </c>
      <c r="E16" s="4">
        <v>0.89005999999999996</v>
      </c>
      <c r="F16" s="4">
        <v>0.81718000000000002</v>
      </c>
      <c r="G16" s="4">
        <v>0.96294000000000002</v>
      </c>
    </row>
    <row r="17" spans="1:7" ht="14.1" customHeight="1" x14ac:dyDescent="0.2">
      <c r="A17" s="49"/>
      <c r="B17" s="9" t="s">
        <v>50</v>
      </c>
      <c r="C17" s="7">
        <v>80</v>
      </c>
      <c r="D17" s="8">
        <v>100128</v>
      </c>
      <c r="E17" s="4">
        <v>0.87295</v>
      </c>
      <c r="F17" s="4">
        <v>0.78603000000000001</v>
      </c>
      <c r="G17" s="4">
        <v>0.95987</v>
      </c>
    </row>
    <row r="18" spans="1:7" ht="14.1" customHeight="1" x14ac:dyDescent="0.2">
      <c r="A18" s="49"/>
      <c r="B18" s="9" t="s">
        <v>51</v>
      </c>
      <c r="C18" s="7">
        <v>101</v>
      </c>
      <c r="D18" s="8">
        <v>133414</v>
      </c>
      <c r="E18" s="4">
        <v>0.83645000000000003</v>
      </c>
      <c r="F18" s="4">
        <v>0.73172000000000004</v>
      </c>
      <c r="G18" s="4">
        <v>0.94118000000000002</v>
      </c>
    </row>
    <row r="19" spans="1:7" ht="14.1" customHeight="1" x14ac:dyDescent="0.2">
      <c r="A19" s="49"/>
      <c r="B19" s="9" t="s">
        <v>52</v>
      </c>
      <c r="C19" s="7">
        <v>122</v>
      </c>
      <c r="D19" s="8">
        <v>134948</v>
      </c>
      <c r="E19" s="4">
        <v>0.83723999999999998</v>
      </c>
      <c r="F19" s="4">
        <v>0.75490999999999997</v>
      </c>
      <c r="G19" s="4">
        <v>0.91957</v>
      </c>
    </row>
    <row r="20" spans="1:7" ht="14.1" customHeight="1" x14ac:dyDescent="0.2">
      <c r="A20" s="49"/>
      <c r="B20" s="9" t="s">
        <v>53</v>
      </c>
      <c r="C20" s="7">
        <v>56</v>
      </c>
      <c r="D20" s="8">
        <v>66299</v>
      </c>
      <c r="E20" s="4">
        <v>0.72711000000000003</v>
      </c>
      <c r="F20" s="4">
        <v>0.50983000000000001</v>
      </c>
      <c r="G20" s="4">
        <v>0.94438</v>
      </c>
    </row>
    <row r="21" spans="1:7" ht="14.1" customHeight="1" x14ac:dyDescent="0.2">
      <c r="A21" s="49"/>
      <c r="B21" s="9" t="s">
        <v>54</v>
      </c>
      <c r="C21" s="7">
        <v>56</v>
      </c>
      <c r="D21" s="8">
        <v>35789</v>
      </c>
      <c r="E21" s="4">
        <v>0.75960000000000005</v>
      </c>
      <c r="F21" s="4">
        <v>0.58379999999999999</v>
      </c>
      <c r="G21" s="4">
        <v>0.93540999999999996</v>
      </c>
    </row>
    <row r="22" spans="1:7" ht="14.1" customHeight="1" x14ac:dyDescent="0.2">
      <c r="A22" s="50"/>
      <c r="B22" s="9" t="s">
        <v>96</v>
      </c>
      <c r="C22" s="7">
        <v>743</v>
      </c>
      <c r="D22" s="8">
        <v>961825</v>
      </c>
      <c r="E22" s="4">
        <v>0.84594000000000003</v>
      </c>
      <c r="F22" s="4">
        <v>0.80769999999999997</v>
      </c>
      <c r="G22" s="4">
        <v>0.88417999999999997</v>
      </c>
    </row>
    <row r="23" spans="1:7" ht="14.1" customHeight="1" x14ac:dyDescent="0.2">
      <c r="A23" s="48" t="s">
        <v>350</v>
      </c>
      <c r="B23" s="9" t="s">
        <v>47</v>
      </c>
      <c r="C23" s="7">
        <v>108</v>
      </c>
      <c r="D23" s="8">
        <v>11505</v>
      </c>
      <c r="E23" s="4">
        <v>8.1790000000000002E-2</v>
      </c>
      <c r="F23" s="4">
        <v>7.0200000000000002E-3</v>
      </c>
      <c r="G23" s="4">
        <v>0.15656999999999999</v>
      </c>
    </row>
    <row r="24" spans="1:7" ht="14.1" customHeight="1" x14ac:dyDescent="0.2">
      <c r="A24" s="49"/>
      <c r="B24" s="9" t="s">
        <v>48</v>
      </c>
      <c r="C24" s="7">
        <v>87</v>
      </c>
      <c r="D24" s="8">
        <v>4932</v>
      </c>
      <c r="E24" s="4">
        <v>3.567E-2</v>
      </c>
      <c r="F24" s="4">
        <v>0</v>
      </c>
      <c r="G24" s="4">
        <v>7.281E-2</v>
      </c>
    </row>
    <row r="25" spans="1:7" ht="14.1" customHeight="1" x14ac:dyDescent="0.2">
      <c r="A25" s="49"/>
      <c r="B25" s="9" t="s">
        <v>49</v>
      </c>
      <c r="C25" s="7">
        <v>133</v>
      </c>
      <c r="D25" s="8">
        <v>23276.756170821998</v>
      </c>
      <c r="E25" s="4">
        <v>8.1850000000000006E-2</v>
      </c>
      <c r="F25" s="4">
        <v>1.6250125373899998E-2</v>
      </c>
      <c r="G25" s="4">
        <v>0.14743999999999999</v>
      </c>
    </row>
    <row r="26" spans="1:7" ht="14.1" customHeight="1" x14ac:dyDescent="0.2">
      <c r="A26" s="49"/>
      <c r="B26" s="9" t="s">
        <v>50</v>
      </c>
      <c r="C26" s="7">
        <v>80</v>
      </c>
      <c r="D26" s="8">
        <v>4825</v>
      </c>
      <c r="E26" s="4">
        <v>4.2070000000000003E-2</v>
      </c>
      <c r="F26" s="4">
        <v>0</v>
      </c>
      <c r="G26" s="4">
        <v>8.8270000000000001E-2</v>
      </c>
    </row>
    <row r="27" spans="1:7" ht="14.1" customHeight="1" x14ac:dyDescent="0.2">
      <c r="A27" s="49"/>
      <c r="B27" s="9" t="s">
        <v>51</v>
      </c>
      <c r="C27" s="7">
        <v>101</v>
      </c>
      <c r="D27" s="8">
        <v>18465</v>
      </c>
      <c r="E27" s="4">
        <v>0.11577</v>
      </c>
      <c r="F27" s="4">
        <v>2.0979999999999999E-2</v>
      </c>
      <c r="G27" s="4">
        <v>0.21056</v>
      </c>
    </row>
    <row r="28" spans="1:7" ht="14.1" customHeight="1" x14ac:dyDescent="0.2">
      <c r="A28" s="49"/>
      <c r="B28" s="9" t="s">
        <v>52</v>
      </c>
      <c r="C28" s="7">
        <v>122</v>
      </c>
      <c r="D28" s="8">
        <v>12156</v>
      </c>
      <c r="E28" s="4">
        <v>7.5420000000000001E-2</v>
      </c>
      <c r="F28" s="4">
        <v>9.7599999999999996E-3</v>
      </c>
      <c r="G28" s="4">
        <v>0.14108000000000001</v>
      </c>
    </row>
    <row r="29" spans="1:7" ht="14.1" customHeight="1" x14ac:dyDescent="0.2">
      <c r="A29" s="49"/>
      <c r="B29" s="9" t="s">
        <v>53</v>
      </c>
      <c r="C29" s="7">
        <v>56</v>
      </c>
      <c r="D29" s="8">
        <v>19783</v>
      </c>
      <c r="E29" s="4">
        <v>0.21695999999999999</v>
      </c>
      <c r="F29" s="4">
        <v>5.8900000000000003E-3</v>
      </c>
      <c r="G29" s="4">
        <v>0.42803641655500002</v>
      </c>
    </row>
    <row r="30" spans="1:7" ht="14.1" customHeight="1" x14ac:dyDescent="0.2">
      <c r="A30" s="49"/>
      <c r="B30" s="9" t="s">
        <v>54</v>
      </c>
      <c r="C30" s="7">
        <v>56</v>
      </c>
      <c r="D30" s="8">
        <v>1878</v>
      </c>
      <c r="E30" s="4">
        <v>3.986E-2</v>
      </c>
      <c r="F30" s="4">
        <v>0</v>
      </c>
      <c r="G30" s="4">
        <v>8.9090000000000003E-2</v>
      </c>
    </row>
    <row r="31" spans="1:7" ht="14.1" customHeight="1" x14ac:dyDescent="0.2">
      <c r="A31" s="50"/>
      <c r="B31" s="9" t="s">
        <v>96</v>
      </c>
      <c r="C31" s="7">
        <v>743</v>
      </c>
      <c r="D31" s="8">
        <v>96821</v>
      </c>
      <c r="E31" s="4">
        <v>8.516E-2</v>
      </c>
      <c r="F31" s="4">
        <v>5.305E-2</v>
      </c>
      <c r="G31" s="4">
        <v>0.1172572238962</v>
      </c>
    </row>
    <row r="33" spans="1:7" ht="14.1" customHeight="1" x14ac:dyDescent="0.2">
      <c r="A33" s="46" t="s">
        <v>55</v>
      </c>
      <c r="B33" s="45"/>
      <c r="C33" s="45"/>
      <c r="D33" s="45"/>
      <c r="E33" s="45"/>
      <c r="F33" s="45"/>
      <c r="G33" s="45"/>
    </row>
    <row r="34" spans="1:7" ht="14.1" customHeight="1" x14ac:dyDescent="0.2">
      <c r="A34" s="46" t="s">
        <v>106</v>
      </c>
      <c r="B34" s="45"/>
      <c r="C34" s="45"/>
      <c r="D34" s="45"/>
      <c r="E34" s="45"/>
      <c r="F34" s="45"/>
      <c r="G34" s="45"/>
    </row>
    <row r="35" spans="1:7" ht="14.1" customHeight="1" x14ac:dyDescent="0.2">
      <c r="A35" s="46" t="s">
        <v>107</v>
      </c>
      <c r="B35" s="45"/>
      <c r="C35" s="45"/>
      <c r="D35" s="45"/>
      <c r="E35" s="45"/>
      <c r="F35" s="45"/>
      <c r="G35" s="45"/>
    </row>
    <row r="36" spans="1:7" ht="14.1" customHeight="1" x14ac:dyDescent="0.2">
      <c r="A36" s="46" t="s">
        <v>559</v>
      </c>
      <c r="B36" s="45"/>
      <c r="C36" s="45"/>
      <c r="D36" s="45"/>
      <c r="E36" s="45"/>
      <c r="F36" s="45"/>
      <c r="G36" s="45"/>
    </row>
    <row r="37" spans="1:7" s="17" customFormat="1" ht="14.25" x14ac:dyDescent="0.2">
      <c r="A37" s="32" t="str">
        <f>HYPERLINK("#'Index'!A1","Back to Index")</f>
        <v>Back to Index</v>
      </c>
      <c r="B37" s="27"/>
    </row>
    <row r="69" spans="1:1" ht="12" customHeight="1" x14ac:dyDescent="0.2">
      <c r="A69" t="s">
        <v>559</v>
      </c>
    </row>
  </sheetData>
  <mergeCells count="9">
    <mergeCell ref="A1:J1"/>
    <mergeCell ref="A36:G36"/>
    <mergeCell ref="A2:G2"/>
    <mergeCell ref="A33:G33"/>
    <mergeCell ref="A34:G34"/>
    <mergeCell ref="A35:G35"/>
    <mergeCell ref="A5:A13"/>
    <mergeCell ref="A14:A22"/>
    <mergeCell ref="A23:A31"/>
  </mergeCells>
  <pageMargins left="0.05" right="0.05" top="0.5" bottom="0.5" header="0" footer="0"/>
  <pageSetup orientation="portrait" horizontalDpi="300" verticalDpi="30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activeCell="A25" sqref="A25"/>
    </sheetView>
  </sheetViews>
  <sheetFormatPr defaultColWidth="10.85546875" defaultRowHeight="12" customHeight="1" x14ac:dyDescent="0.2"/>
  <cols>
    <col min="1" max="1" width="35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customHeight="1" x14ac:dyDescent="0.25">
      <c r="A1" s="44" t="s">
        <v>361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362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7" t="s">
        <v>348</v>
      </c>
      <c r="B5" s="14" t="s">
        <v>168</v>
      </c>
      <c r="C5" s="7" t="s">
        <v>558</v>
      </c>
      <c r="D5" s="7" t="s">
        <v>558</v>
      </c>
      <c r="E5" s="7" t="s">
        <v>558</v>
      </c>
      <c r="F5" s="7" t="s">
        <v>558</v>
      </c>
      <c r="G5" s="7" t="s">
        <v>558</v>
      </c>
    </row>
    <row r="6" spans="1:10" ht="14.1" customHeight="1" x14ac:dyDescent="0.2">
      <c r="A6" s="58"/>
      <c r="B6" s="14" t="s">
        <v>169</v>
      </c>
      <c r="C6" s="7">
        <v>705</v>
      </c>
      <c r="D6" s="8">
        <v>50876</v>
      </c>
      <c r="E6" s="4">
        <v>4.8529999999999997E-2</v>
      </c>
      <c r="F6" s="4">
        <v>2.8989999999999998E-2</v>
      </c>
      <c r="G6" s="4">
        <v>6.8059999999999996E-2</v>
      </c>
    </row>
    <row r="7" spans="1:10" ht="14.1" customHeight="1" x14ac:dyDescent="0.2">
      <c r="A7" s="59"/>
      <c r="B7" s="14" t="s">
        <v>96</v>
      </c>
      <c r="C7" s="7">
        <v>743</v>
      </c>
      <c r="D7" s="8">
        <v>78343</v>
      </c>
      <c r="E7" s="4">
        <v>6.8900000000000003E-2</v>
      </c>
      <c r="F7" s="4">
        <v>4.53E-2</v>
      </c>
      <c r="G7" s="4">
        <v>9.2509999999999995E-2</v>
      </c>
    </row>
    <row r="8" spans="1:10" ht="14.1" customHeight="1" x14ac:dyDescent="0.2">
      <c r="A8" s="65" t="s">
        <v>349</v>
      </c>
      <c r="B8" s="14" t="s">
        <v>168</v>
      </c>
      <c r="C8" s="7" t="s">
        <v>558</v>
      </c>
      <c r="D8" s="7" t="s">
        <v>558</v>
      </c>
      <c r="E8" s="7" t="s">
        <v>558</v>
      </c>
      <c r="F8" s="7" t="s">
        <v>558</v>
      </c>
      <c r="G8" s="7" t="s">
        <v>558</v>
      </c>
    </row>
    <row r="9" spans="1:10" ht="14.1" customHeight="1" x14ac:dyDescent="0.2">
      <c r="A9" s="58"/>
      <c r="B9" s="14" t="s">
        <v>169</v>
      </c>
      <c r="C9" s="7">
        <v>705</v>
      </c>
      <c r="D9" s="8">
        <v>919239</v>
      </c>
      <c r="E9" s="4">
        <v>0.87678999999999996</v>
      </c>
      <c r="F9" s="4">
        <v>0.84192999999999996</v>
      </c>
      <c r="G9" s="4">
        <v>0.91164999999999996</v>
      </c>
    </row>
    <row r="10" spans="1:10" ht="14.1" customHeight="1" x14ac:dyDescent="0.2">
      <c r="A10" s="59"/>
      <c r="B10" s="14" t="s">
        <v>96</v>
      </c>
      <c r="C10" s="7">
        <v>743</v>
      </c>
      <c r="D10" s="8">
        <v>961825</v>
      </c>
      <c r="E10" s="4">
        <v>0.84594000000000003</v>
      </c>
      <c r="F10" s="4">
        <v>0.80769999999999997</v>
      </c>
      <c r="G10" s="4">
        <v>0.88417999999999997</v>
      </c>
    </row>
    <row r="11" spans="1:10" ht="14.1" customHeight="1" x14ac:dyDescent="0.2">
      <c r="A11" s="65" t="s">
        <v>350</v>
      </c>
      <c r="B11" s="14" t="s">
        <v>168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10" ht="14.1" customHeight="1" x14ac:dyDescent="0.2">
      <c r="A12" s="58"/>
      <c r="B12" s="14" t="s">
        <v>169</v>
      </c>
      <c r="C12" s="7">
        <v>705</v>
      </c>
      <c r="D12" s="8">
        <v>78302</v>
      </c>
      <c r="E12" s="4">
        <v>7.4690000000000006E-2</v>
      </c>
      <c r="F12" s="4">
        <v>4.4659999999999998E-2</v>
      </c>
      <c r="G12" s="4">
        <v>0.10471</v>
      </c>
    </row>
    <row r="13" spans="1:10" ht="14.1" customHeight="1" x14ac:dyDescent="0.2">
      <c r="A13" s="37"/>
      <c r="B13" s="14" t="s">
        <v>96</v>
      </c>
      <c r="C13" s="7">
        <v>743</v>
      </c>
      <c r="D13" s="8">
        <v>96821</v>
      </c>
      <c r="E13" s="4">
        <v>8.516E-2</v>
      </c>
      <c r="F13" s="4">
        <v>5.305E-2</v>
      </c>
      <c r="G13" s="4">
        <v>0.1172572238962</v>
      </c>
    </row>
    <row r="15" spans="1:10" ht="14.1" customHeight="1" x14ac:dyDescent="0.2">
      <c r="A15" s="46" t="s">
        <v>55</v>
      </c>
      <c r="B15" s="45"/>
      <c r="C15" s="45"/>
      <c r="D15" s="45"/>
      <c r="E15" s="45"/>
      <c r="F15" s="45"/>
      <c r="G15" s="45"/>
    </row>
    <row r="16" spans="1:10" ht="14.1" customHeight="1" x14ac:dyDescent="0.2">
      <c r="A16" s="46" t="s">
        <v>106</v>
      </c>
      <c r="B16" s="45"/>
      <c r="C16" s="45"/>
      <c r="D16" s="45"/>
      <c r="E16" s="45"/>
      <c r="F16" s="45"/>
      <c r="G16" s="45"/>
    </row>
    <row r="17" spans="1:7" ht="14.1" customHeight="1" x14ac:dyDescent="0.2">
      <c r="A17" s="46" t="s">
        <v>107</v>
      </c>
      <c r="B17" s="45"/>
      <c r="C17" s="45"/>
      <c r="D17" s="45"/>
      <c r="E17" s="45"/>
      <c r="F17" s="45"/>
      <c r="G17" s="45"/>
    </row>
    <row r="18" spans="1:7" ht="14.1" customHeight="1" x14ac:dyDescent="0.2">
      <c r="A18" s="46" t="s">
        <v>559</v>
      </c>
      <c r="B18" s="45"/>
      <c r="C18" s="45"/>
      <c r="D18" s="45"/>
      <c r="E18" s="45"/>
      <c r="F18" s="45"/>
      <c r="G18" s="45"/>
    </row>
    <row r="19" spans="1:7" s="17" customFormat="1" ht="14.25" x14ac:dyDescent="0.2">
      <c r="A19" s="32" t="str">
        <f>HYPERLINK("#'Index'!A1","Back to Index")</f>
        <v>Back to Index</v>
      </c>
      <c r="B19" s="27"/>
    </row>
    <row r="69" spans="1:1" ht="12" customHeight="1" x14ac:dyDescent="0.2">
      <c r="A69" t="s">
        <v>559</v>
      </c>
    </row>
  </sheetData>
  <mergeCells count="9">
    <mergeCell ref="A1:J1"/>
    <mergeCell ref="A11:A12"/>
    <mergeCell ref="A18:G18"/>
    <mergeCell ref="A2:G2"/>
    <mergeCell ref="A15:G15"/>
    <mergeCell ref="A16:G16"/>
    <mergeCell ref="A17:G17"/>
    <mergeCell ref="A5:A7"/>
    <mergeCell ref="A8:A10"/>
  </mergeCells>
  <pageMargins left="0.05" right="0.05" top="0.5" bottom="0.5" header="0" footer="0"/>
  <pageSetup orientation="portrait" horizontalDpi="300" verticalDpi="30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activeCell="A5" activeCellId="2" sqref="A11:A13 A8:A10 A5:A7"/>
    </sheetView>
  </sheetViews>
  <sheetFormatPr defaultColWidth="10.85546875" defaultRowHeight="12" customHeight="1" x14ac:dyDescent="0.2"/>
  <cols>
    <col min="1" max="1" width="35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customHeight="1" x14ac:dyDescent="0.25">
      <c r="A1" s="44" t="s">
        <v>363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362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348</v>
      </c>
      <c r="B5" s="15" t="s">
        <v>171</v>
      </c>
      <c r="C5" s="7" t="s">
        <v>558</v>
      </c>
      <c r="D5" s="7" t="s">
        <v>558</v>
      </c>
      <c r="E5" s="7" t="s">
        <v>558</v>
      </c>
      <c r="F5" s="7" t="s">
        <v>558</v>
      </c>
      <c r="G5" s="7" t="s">
        <v>558</v>
      </c>
    </row>
    <row r="6" spans="1:10" ht="14.1" customHeight="1" x14ac:dyDescent="0.2">
      <c r="A6" s="49"/>
      <c r="B6" s="15" t="s">
        <v>172</v>
      </c>
      <c r="C6" s="7">
        <v>731</v>
      </c>
      <c r="D6" s="8">
        <v>71266</v>
      </c>
      <c r="E6" s="4">
        <v>6.4759999999999998E-2</v>
      </c>
      <c r="F6" s="4">
        <v>4.1149999999999999E-2</v>
      </c>
      <c r="G6" s="4">
        <v>8.8370000000000004E-2</v>
      </c>
    </row>
    <row r="7" spans="1:10" ht="14.1" customHeight="1" x14ac:dyDescent="0.2">
      <c r="A7" s="50"/>
      <c r="B7" s="15" t="s">
        <v>96</v>
      </c>
      <c r="C7" s="7">
        <v>743</v>
      </c>
      <c r="D7" s="8">
        <v>78343</v>
      </c>
      <c r="E7" s="4">
        <v>6.8900000000000003E-2</v>
      </c>
      <c r="F7" s="4">
        <v>4.53E-2</v>
      </c>
      <c r="G7" s="4">
        <v>9.2509999999999995E-2</v>
      </c>
    </row>
    <row r="8" spans="1:10" ht="14.1" customHeight="1" x14ac:dyDescent="0.2">
      <c r="A8" s="48" t="s">
        <v>349</v>
      </c>
      <c r="B8" s="15" t="s">
        <v>171</v>
      </c>
      <c r="C8" s="7" t="s">
        <v>558</v>
      </c>
      <c r="D8" s="7" t="s">
        <v>558</v>
      </c>
      <c r="E8" s="7" t="s">
        <v>558</v>
      </c>
      <c r="F8" s="7" t="s">
        <v>558</v>
      </c>
      <c r="G8" s="7" t="s">
        <v>558</v>
      </c>
    </row>
    <row r="9" spans="1:10" ht="14.1" customHeight="1" x14ac:dyDescent="0.2">
      <c r="A9" s="49"/>
      <c r="B9" s="15" t="s">
        <v>172</v>
      </c>
      <c r="C9" s="7">
        <v>731</v>
      </c>
      <c r="D9" s="8">
        <v>939114</v>
      </c>
      <c r="E9" s="4">
        <v>0.85338000000000003</v>
      </c>
      <c r="F9" s="4">
        <v>0.81571000000000005</v>
      </c>
      <c r="G9" s="4">
        <v>0.89105000000000001</v>
      </c>
    </row>
    <row r="10" spans="1:10" ht="14.1" customHeight="1" x14ac:dyDescent="0.2">
      <c r="A10" s="50"/>
      <c r="B10" s="15" t="s">
        <v>96</v>
      </c>
      <c r="C10" s="7">
        <v>743</v>
      </c>
      <c r="D10" s="8">
        <v>961825</v>
      </c>
      <c r="E10" s="4">
        <v>0.84594000000000003</v>
      </c>
      <c r="F10" s="4">
        <v>0.80769999999999997</v>
      </c>
      <c r="G10" s="4">
        <v>0.88417999999999997</v>
      </c>
    </row>
    <row r="11" spans="1:10" ht="14.1" customHeight="1" x14ac:dyDescent="0.2">
      <c r="A11" s="48" t="s">
        <v>350</v>
      </c>
      <c r="B11" s="15" t="s">
        <v>171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10" ht="14.1" customHeight="1" x14ac:dyDescent="0.2">
      <c r="A12" s="49"/>
      <c r="B12" s="15" t="s">
        <v>172</v>
      </c>
      <c r="C12" s="7">
        <v>731</v>
      </c>
      <c r="D12" s="8">
        <v>90081</v>
      </c>
      <c r="E12" s="4">
        <v>8.1860000000000002E-2</v>
      </c>
      <c r="F12" s="4">
        <v>5.0610000000000002E-2</v>
      </c>
      <c r="G12" s="4">
        <v>0.11310000000000001</v>
      </c>
    </row>
    <row r="13" spans="1:10" ht="14.1" customHeight="1" x14ac:dyDescent="0.2">
      <c r="A13" s="50"/>
      <c r="B13" s="15" t="s">
        <v>96</v>
      </c>
      <c r="C13" s="7">
        <v>743</v>
      </c>
      <c r="D13" s="8">
        <v>96821</v>
      </c>
      <c r="E13" s="4">
        <v>8.516E-2</v>
      </c>
      <c r="F13" s="4">
        <v>5.305E-2</v>
      </c>
      <c r="G13" s="4">
        <v>0.1172572238962</v>
      </c>
    </row>
    <row r="15" spans="1:10" ht="14.1" customHeight="1" x14ac:dyDescent="0.2">
      <c r="A15" s="46" t="s">
        <v>55</v>
      </c>
      <c r="B15" s="45"/>
      <c r="C15" s="45"/>
      <c r="D15" s="45"/>
      <c r="E15" s="45"/>
      <c r="F15" s="45"/>
      <c r="G15" s="45"/>
    </row>
    <row r="16" spans="1:10" ht="14.1" customHeight="1" x14ac:dyDescent="0.2">
      <c r="A16" s="46" t="s">
        <v>106</v>
      </c>
      <c r="B16" s="45"/>
      <c r="C16" s="45"/>
      <c r="D16" s="45"/>
      <c r="E16" s="45"/>
      <c r="F16" s="45"/>
      <c r="G16" s="45"/>
    </row>
    <row r="17" spans="1:7" ht="14.1" customHeight="1" x14ac:dyDescent="0.2">
      <c r="A17" s="46" t="s">
        <v>107</v>
      </c>
      <c r="B17" s="45"/>
      <c r="C17" s="45"/>
      <c r="D17" s="45"/>
      <c r="E17" s="45"/>
      <c r="F17" s="45"/>
      <c r="G17" s="45"/>
    </row>
    <row r="18" spans="1:7" ht="14.1" customHeight="1" x14ac:dyDescent="0.2">
      <c r="A18" s="46" t="s">
        <v>559</v>
      </c>
      <c r="B18" s="45"/>
      <c r="C18" s="45"/>
      <c r="D18" s="45"/>
      <c r="E18" s="45"/>
      <c r="F18" s="45"/>
      <c r="G18" s="45"/>
    </row>
    <row r="19" spans="1:7" s="17" customFormat="1" ht="14.25" x14ac:dyDescent="0.2">
      <c r="A19" s="32" t="str">
        <f>HYPERLINK("#'Index'!A1","Back to Index")</f>
        <v>Back to Index</v>
      </c>
      <c r="B19" s="27"/>
    </row>
    <row r="69" spans="1:1" ht="12" customHeight="1" x14ac:dyDescent="0.2">
      <c r="A69" t="s">
        <v>559</v>
      </c>
    </row>
  </sheetData>
  <mergeCells count="9">
    <mergeCell ref="A1:J1"/>
    <mergeCell ref="A18:G18"/>
    <mergeCell ref="A2:G2"/>
    <mergeCell ref="A15:G15"/>
    <mergeCell ref="A16:G16"/>
    <mergeCell ref="A17:G17"/>
    <mergeCell ref="A5:A7"/>
    <mergeCell ref="A8:A10"/>
    <mergeCell ref="A11:A13"/>
  </mergeCells>
  <pageMargins left="0.05" right="0.05" top="0.5" bottom="0.5" header="0" footer="0"/>
  <pageSetup orientation="portrait" horizontalDpi="300" verticalDpi="30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customHeight="1" x14ac:dyDescent="0.25">
      <c r="A1" s="44" t="s">
        <v>364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365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348</v>
      </c>
      <c r="B5" s="13" t="s">
        <v>24</v>
      </c>
      <c r="C5" s="7">
        <v>230</v>
      </c>
      <c r="D5" s="8">
        <v>27094</v>
      </c>
      <c r="E5" s="4">
        <v>7.8888290489099996E-2</v>
      </c>
      <c r="F5" s="4">
        <v>3.4369999999999998E-2</v>
      </c>
      <c r="G5" s="4">
        <v>0.1234</v>
      </c>
    </row>
    <row r="6" spans="1:10" ht="14.1" customHeight="1" x14ac:dyDescent="0.2">
      <c r="A6" s="49"/>
      <c r="B6" s="13" t="s">
        <v>25</v>
      </c>
      <c r="C6" s="7">
        <v>269</v>
      </c>
      <c r="D6" s="8">
        <v>35026</v>
      </c>
      <c r="E6" s="4">
        <v>0.11008</v>
      </c>
      <c r="F6" s="4">
        <v>5.6329999999999998E-2</v>
      </c>
      <c r="G6" s="4">
        <v>0.16383</v>
      </c>
    </row>
    <row r="7" spans="1:10" ht="14.1" customHeight="1" x14ac:dyDescent="0.2">
      <c r="A7" s="49"/>
      <c r="B7" s="13" t="s">
        <v>26</v>
      </c>
      <c r="C7" s="7">
        <v>244</v>
      </c>
      <c r="D7" s="8">
        <v>16223</v>
      </c>
      <c r="E7" s="4">
        <v>3.4130000000000001E-2</v>
      </c>
      <c r="F7" s="4">
        <v>6.0099999999999997E-3</v>
      </c>
      <c r="G7" s="4">
        <v>6.225E-2</v>
      </c>
    </row>
    <row r="8" spans="1:10" ht="14.1" customHeight="1" x14ac:dyDescent="0.2">
      <c r="A8" s="50"/>
      <c r="B8" s="13" t="s">
        <v>96</v>
      </c>
      <c r="C8" s="7">
        <v>743</v>
      </c>
      <c r="D8" s="8">
        <v>78343</v>
      </c>
      <c r="E8" s="4">
        <v>6.8900000000000003E-2</v>
      </c>
      <c r="F8" s="4">
        <v>4.53E-2</v>
      </c>
      <c r="G8" s="4">
        <v>9.2509999999999995E-2</v>
      </c>
    </row>
    <row r="9" spans="1:10" ht="14.1" customHeight="1" x14ac:dyDescent="0.2">
      <c r="A9" s="48" t="s">
        <v>349</v>
      </c>
      <c r="B9" s="13" t="s">
        <v>24</v>
      </c>
      <c r="C9" s="7">
        <v>230</v>
      </c>
      <c r="D9" s="8">
        <v>298525.92391737999</v>
      </c>
      <c r="E9" s="4">
        <v>0.86921999999999999</v>
      </c>
      <c r="F9" s="4">
        <v>0.81018000000000001</v>
      </c>
      <c r="G9" s="4">
        <v>0.92825572697930003</v>
      </c>
    </row>
    <row r="10" spans="1:10" ht="14.1" customHeight="1" x14ac:dyDescent="0.2">
      <c r="A10" s="49"/>
      <c r="B10" s="13" t="s">
        <v>25</v>
      </c>
      <c r="C10" s="7">
        <v>269</v>
      </c>
      <c r="D10" s="8">
        <v>252199</v>
      </c>
      <c r="E10" s="4">
        <v>0.79262999999999995</v>
      </c>
      <c r="F10" s="4">
        <v>0.71533000000000002</v>
      </c>
      <c r="G10" s="4">
        <v>0.86992999999999998</v>
      </c>
    </row>
    <row r="11" spans="1:10" ht="14.1" customHeight="1" x14ac:dyDescent="0.2">
      <c r="A11" s="49"/>
      <c r="B11" s="13" t="s">
        <v>26</v>
      </c>
      <c r="C11" s="7">
        <v>244</v>
      </c>
      <c r="D11" s="8">
        <v>411099</v>
      </c>
      <c r="E11" s="4">
        <v>0.86480000000000001</v>
      </c>
      <c r="F11" s="4">
        <v>0.80374209680969999</v>
      </c>
      <c r="G11" s="4">
        <v>0.92586999999999997</v>
      </c>
    </row>
    <row r="12" spans="1:10" ht="14.1" customHeight="1" x14ac:dyDescent="0.2">
      <c r="A12" s="50"/>
      <c r="B12" s="13" t="s">
        <v>96</v>
      </c>
      <c r="C12" s="7">
        <v>743</v>
      </c>
      <c r="D12" s="8">
        <v>961825</v>
      </c>
      <c r="E12" s="4">
        <v>0.84594000000000003</v>
      </c>
      <c r="F12" s="4">
        <v>0.80769999999999997</v>
      </c>
      <c r="G12" s="4">
        <v>0.88417999999999997</v>
      </c>
    </row>
    <row r="13" spans="1:10" ht="14.1" customHeight="1" x14ac:dyDescent="0.2">
      <c r="A13" s="48" t="s">
        <v>350</v>
      </c>
      <c r="B13" s="13" t="s">
        <v>24</v>
      </c>
      <c r="C13" s="7">
        <v>230</v>
      </c>
      <c r="D13" s="8">
        <v>17823</v>
      </c>
      <c r="E13" s="4">
        <v>5.1900000000000002E-2</v>
      </c>
      <c r="F13" s="4">
        <v>1.039E-2</v>
      </c>
      <c r="G13" s="4">
        <v>9.3400991936500005E-2</v>
      </c>
    </row>
    <row r="14" spans="1:10" ht="14.1" customHeight="1" x14ac:dyDescent="0.2">
      <c r="A14" s="49"/>
      <c r="B14" s="13" t="s">
        <v>25</v>
      </c>
      <c r="C14" s="7">
        <v>269</v>
      </c>
      <c r="D14" s="8">
        <v>30954.050765431999</v>
      </c>
      <c r="E14" s="4">
        <v>9.7280000000000005E-2</v>
      </c>
      <c r="F14" s="4">
        <v>3.3529999999999997E-2</v>
      </c>
      <c r="G14" s="4">
        <v>0.16103999999999999</v>
      </c>
    </row>
    <row r="15" spans="1:10" ht="14.1" customHeight="1" x14ac:dyDescent="0.2">
      <c r="A15" s="49"/>
      <c r="B15" s="13" t="s">
        <v>26</v>
      </c>
      <c r="C15" s="7">
        <v>244</v>
      </c>
      <c r="D15" s="8">
        <v>48044</v>
      </c>
      <c r="E15" s="4">
        <v>0.10106999999999999</v>
      </c>
      <c r="F15" s="4">
        <v>4.5220000000000003E-2</v>
      </c>
      <c r="G15" s="4">
        <v>0.15692</v>
      </c>
    </row>
    <row r="16" spans="1:10" ht="14.1" customHeight="1" x14ac:dyDescent="0.2">
      <c r="A16" s="50"/>
      <c r="B16" s="13" t="s">
        <v>96</v>
      </c>
      <c r="C16" s="7">
        <v>743</v>
      </c>
      <c r="D16" s="8">
        <v>96821</v>
      </c>
      <c r="E16" s="4">
        <v>8.516E-2</v>
      </c>
      <c r="F16" s="4">
        <v>5.305E-2</v>
      </c>
      <c r="G16" s="4">
        <v>0.1172572238962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s="17" customFormat="1" ht="14.25" x14ac:dyDescent="0.2">
      <c r="A22" s="32" t="str">
        <f>HYPERLINK("#'Index'!A1","Back to Index")</f>
        <v>Back to Index</v>
      </c>
      <c r="B22" s="27"/>
    </row>
    <row r="69" spans="1:1" ht="12" customHeight="1" x14ac:dyDescent="0.2">
      <c r="A69" t="s">
        <v>559</v>
      </c>
    </row>
  </sheetData>
  <mergeCells count="9">
    <mergeCell ref="A1:J1"/>
    <mergeCell ref="A21:G21"/>
    <mergeCell ref="A2:G2"/>
    <mergeCell ref="A18:G18"/>
    <mergeCell ref="A19:G19"/>
    <mergeCell ref="A20:G20"/>
    <mergeCell ref="A5:A8"/>
    <mergeCell ref="A9:A12"/>
    <mergeCell ref="A13:A16"/>
  </mergeCells>
  <pageMargins left="0.05" right="0.05" top="0.5" bottom="0.5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6" width="6.85546875" bestFit="1" customWidth="1"/>
    <col min="7" max="7" width="7.28515625" bestFit="1" customWidth="1"/>
  </cols>
  <sheetData>
    <row r="1" spans="1:7" ht="13.5" x14ac:dyDescent="0.25">
      <c r="A1" s="44" t="s">
        <v>112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95</v>
      </c>
      <c r="B5" s="11" t="s">
        <v>378</v>
      </c>
      <c r="C5" s="7">
        <v>3401</v>
      </c>
      <c r="D5" s="8">
        <v>4867211</v>
      </c>
      <c r="E5" s="4">
        <v>0.97609086765440001</v>
      </c>
      <c r="F5" s="4">
        <v>0.96708000000000005</v>
      </c>
      <c r="G5" s="4">
        <v>0.98509999999999998</v>
      </c>
    </row>
    <row r="6" spans="1:7" ht="14.1" customHeight="1" x14ac:dyDescent="0.2">
      <c r="A6" s="49"/>
      <c r="B6" s="11" t="s">
        <v>379</v>
      </c>
      <c r="C6" s="7">
        <v>987</v>
      </c>
      <c r="D6" s="8">
        <v>1227097</v>
      </c>
      <c r="E6" s="4">
        <v>0.94325999999999999</v>
      </c>
      <c r="F6" s="4">
        <v>0.91678999999999999</v>
      </c>
      <c r="G6" s="4">
        <v>0.96974000000000005</v>
      </c>
    </row>
    <row r="7" spans="1:7" ht="14.1" customHeight="1" x14ac:dyDescent="0.2">
      <c r="A7" s="49"/>
      <c r="B7" s="11" t="s">
        <v>380</v>
      </c>
      <c r="C7" s="7">
        <v>485</v>
      </c>
      <c r="D7" s="8">
        <v>607615</v>
      </c>
      <c r="E7" s="4">
        <v>0.98829</v>
      </c>
      <c r="F7" s="4">
        <v>0.97768999999999995</v>
      </c>
      <c r="G7" s="4">
        <v>0.99890000000000001</v>
      </c>
    </row>
    <row r="8" spans="1:7" ht="14.1" customHeight="1" x14ac:dyDescent="0.2">
      <c r="A8" s="50"/>
      <c r="B8" s="11" t="s">
        <v>96</v>
      </c>
      <c r="C8" s="7">
        <v>4873</v>
      </c>
      <c r="D8" s="8">
        <v>6701923</v>
      </c>
      <c r="E8" s="4">
        <v>0.97099000000000002</v>
      </c>
      <c r="F8" s="4">
        <v>0.96269000000000005</v>
      </c>
      <c r="G8" s="4">
        <v>0.97928999999999999</v>
      </c>
    </row>
    <row r="9" spans="1:7" ht="14.1" customHeight="1" x14ac:dyDescent="0.2">
      <c r="A9" s="48" t="s">
        <v>97</v>
      </c>
      <c r="B9" s="11" t="s">
        <v>378</v>
      </c>
      <c r="C9" s="7">
        <v>3401</v>
      </c>
      <c r="D9" s="8">
        <v>4914170</v>
      </c>
      <c r="E9" s="4">
        <v>0.98551</v>
      </c>
      <c r="F9" s="4">
        <v>0.97811999999999999</v>
      </c>
      <c r="G9" s="4">
        <v>0.99289000000000005</v>
      </c>
    </row>
    <row r="10" spans="1:7" ht="14.1" customHeight="1" x14ac:dyDescent="0.2">
      <c r="A10" s="49"/>
      <c r="B10" s="11" t="s">
        <v>379</v>
      </c>
      <c r="C10" s="7">
        <v>987</v>
      </c>
      <c r="D10" s="8">
        <v>1257788.5028653999</v>
      </c>
      <c r="E10" s="4">
        <v>0.96686000000000005</v>
      </c>
      <c r="F10" s="4">
        <v>0.94854000000000005</v>
      </c>
      <c r="G10" s="4">
        <v>0.98516999999999999</v>
      </c>
    </row>
    <row r="11" spans="1:7" ht="14.1" customHeight="1" x14ac:dyDescent="0.2">
      <c r="A11" s="49"/>
      <c r="B11" s="11" t="s">
        <v>380</v>
      </c>
      <c r="C11" s="7">
        <v>485</v>
      </c>
      <c r="D11" s="8">
        <v>612565</v>
      </c>
      <c r="E11" s="4">
        <v>0.99634999999999996</v>
      </c>
      <c r="F11" s="4">
        <v>0.99187999999999998</v>
      </c>
      <c r="G11" s="4">
        <v>1</v>
      </c>
    </row>
    <row r="12" spans="1:7" ht="14.1" customHeight="1" x14ac:dyDescent="0.2">
      <c r="A12" s="50"/>
      <c r="B12" s="11" t="s">
        <v>96</v>
      </c>
      <c r="C12" s="7">
        <v>4873</v>
      </c>
      <c r="D12" s="8">
        <v>6784524</v>
      </c>
      <c r="E12" s="4">
        <v>0.98295999999999994</v>
      </c>
      <c r="F12" s="4">
        <v>0.97658</v>
      </c>
      <c r="G12" s="4">
        <v>0.98933000000000004</v>
      </c>
    </row>
    <row r="13" spans="1:7" ht="14.1" customHeight="1" x14ac:dyDescent="0.2">
      <c r="A13" s="48" t="s">
        <v>98</v>
      </c>
      <c r="B13" s="11" t="s">
        <v>378</v>
      </c>
      <c r="C13" s="7">
        <v>3401</v>
      </c>
      <c r="D13" s="8">
        <v>109713.73462057</v>
      </c>
      <c r="E13" s="4">
        <v>2.1999999999999999E-2</v>
      </c>
      <c r="F13" s="4">
        <v>1.268E-2</v>
      </c>
      <c r="G13" s="4">
        <v>3.1325417103999997E-2</v>
      </c>
    </row>
    <row r="14" spans="1:7" ht="14.1" customHeight="1" x14ac:dyDescent="0.2">
      <c r="A14" s="49"/>
      <c r="B14" s="11" t="s">
        <v>379</v>
      </c>
      <c r="C14" s="7">
        <v>987</v>
      </c>
      <c r="D14" s="8">
        <v>62947</v>
      </c>
      <c r="E14" s="4">
        <v>4.8390000000000002E-2</v>
      </c>
      <c r="F14" s="4">
        <v>2.6132102823500002E-2</v>
      </c>
      <c r="G14" s="4">
        <v>7.0639999999999994E-2</v>
      </c>
    </row>
    <row r="15" spans="1:7" ht="14.1" customHeight="1" x14ac:dyDescent="0.2">
      <c r="A15" s="49"/>
      <c r="B15" s="11" t="s">
        <v>380</v>
      </c>
      <c r="C15" s="7">
        <v>485</v>
      </c>
      <c r="D15" s="8">
        <v>15400</v>
      </c>
      <c r="E15" s="4">
        <v>2.5049999999999999E-2</v>
      </c>
      <c r="F15" s="4">
        <v>1.6000000000000001E-4</v>
      </c>
      <c r="G15" s="4">
        <v>4.9939999999999998E-2</v>
      </c>
    </row>
    <row r="16" spans="1:7" ht="14.1" customHeight="1" x14ac:dyDescent="0.2">
      <c r="A16" s="50"/>
      <c r="B16" s="11" t="s">
        <v>96</v>
      </c>
      <c r="C16" s="7">
        <v>4873</v>
      </c>
      <c r="D16" s="8">
        <v>188061</v>
      </c>
      <c r="E16" s="4">
        <v>2.725E-2</v>
      </c>
      <c r="F16" s="4">
        <v>1.9E-2</v>
      </c>
      <c r="G16" s="4">
        <v>3.5490000000000001E-2</v>
      </c>
    </row>
    <row r="17" spans="1:7" ht="14.1" customHeight="1" x14ac:dyDescent="0.2">
      <c r="A17" s="48" t="s">
        <v>99</v>
      </c>
      <c r="B17" s="11" t="s">
        <v>378</v>
      </c>
      <c r="C17" s="7">
        <v>3401</v>
      </c>
      <c r="D17" s="8">
        <v>4876719</v>
      </c>
      <c r="E17" s="4">
        <v>0.97799999999999998</v>
      </c>
      <c r="F17" s="4">
        <v>0.96867458289599995</v>
      </c>
      <c r="G17" s="4">
        <v>0.98731999999999998</v>
      </c>
    </row>
    <row r="18" spans="1:7" ht="14.1" customHeight="1" x14ac:dyDescent="0.2">
      <c r="A18" s="49"/>
      <c r="B18" s="11" t="s">
        <v>379</v>
      </c>
      <c r="C18" s="7">
        <v>987</v>
      </c>
      <c r="D18" s="8">
        <v>1237957</v>
      </c>
      <c r="E18" s="4">
        <v>0.95160999999999996</v>
      </c>
      <c r="F18" s="4">
        <v>0.92935999999999996</v>
      </c>
      <c r="G18" s="4">
        <v>0.97386789717650002</v>
      </c>
    </row>
    <row r="19" spans="1:7" ht="14.1" customHeight="1" x14ac:dyDescent="0.2">
      <c r="A19" s="49"/>
      <c r="B19" s="11" t="s">
        <v>380</v>
      </c>
      <c r="C19" s="7">
        <v>485</v>
      </c>
      <c r="D19" s="8">
        <v>599412.47996107</v>
      </c>
      <c r="E19" s="4">
        <v>0.97494999999999998</v>
      </c>
      <c r="F19" s="4">
        <v>0.95006000000000002</v>
      </c>
      <c r="G19" s="4">
        <v>0.99983999999999995</v>
      </c>
    </row>
    <row r="20" spans="1:7" ht="14.1" customHeight="1" x14ac:dyDescent="0.2">
      <c r="A20" s="50"/>
      <c r="B20" s="11" t="s">
        <v>96</v>
      </c>
      <c r="C20" s="7">
        <v>4873</v>
      </c>
      <c r="D20" s="8">
        <v>6714088</v>
      </c>
      <c r="E20" s="4">
        <v>0.97275</v>
      </c>
      <c r="F20" s="4">
        <v>0.96450999999999998</v>
      </c>
      <c r="G20" s="4">
        <v>0.98099999999999998</v>
      </c>
    </row>
    <row r="21" spans="1:7" ht="14.1" customHeight="1" x14ac:dyDescent="0.2">
      <c r="A21" s="48" t="s">
        <v>100</v>
      </c>
      <c r="B21" s="11" t="s">
        <v>378</v>
      </c>
      <c r="C21" s="7">
        <v>3401</v>
      </c>
      <c r="D21" s="8">
        <v>4692430.0687632002</v>
      </c>
      <c r="E21" s="4">
        <v>0.94103999999999999</v>
      </c>
      <c r="F21" s="4">
        <v>0.92659999999999998</v>
      </c>
      <c r="G21" s="4">
        <v>0.95547000000000004</v>
      </c>
    </row>
    <row r="22" spans="1:7" ht="14.1" customHeight="1" x14ac:dyDescent="0.2">
      <c r="A22" s="49"/>
      <c r="B22" s="11" t="s">
        <v>379</v>
      </c>
      <c r="C22" s="7">
        <v>987</v>
      </c>
      <c r="D22" s="8">
        <v>1129307</v>
      </c>
      <c r="E22" s="4">
        <v>0.86809000000000003</v>
      </c>
      <c r="F22" s="4">
        <v>0.83103000000000005</v>
      </c>
      <c r="G22" s="4">
        <v>0.90515999999999996</v>
      </c>
    </row>
    <row r="23" spans="1:7" ht="14.1" customHeight="1" x14ac:dyDescent="0.2">
      <c r="A23" s="49"/>
      <c r="B23" s="11" t="s">
        <v>380</v>
      </c>
      <c r="C23" s="7">
        <v>485</v>
      </c>
      <c r="D23" s="8">
        <v>561529</v>
      </c>
      <c r="E23" s="4">
        <v>0.91332999999999998</v>
      </c>
      <c r="F23" s="4">
        <v>0.87246999999999997</v>
      </c>
      <c r="G23" s="4">
        <v>0.95418999999999998</v>
      </c>
    </row>
    <row r="24" spans="1:7" ht="14.1" customHeight="1" x14ac:dyDescent="0.2">
      <c r="A24" s="50"/>
      <c r="B24" s="11" t="s">
        <v>96</v>
      </c>
      <c r="C24" s="7">
        <v>4873</v>
      </c>
      <c r="D24" s="8">
        <v>6383266</v>
      </c>
      <c r="E24" s="4">
        <v>0.92481999999999998</v>
      </c>
      <c r="F24" s="4">
        <v>0.91169</v>
      </c>
      <c r="G24" s="4">
        <v>0.93796059689540001</v>
      </c>
    </row>
    <row r="25" spans="1:7" ht="14.1" customHeight="1" x14ac:dyDescent="0.2">
      <c r="A25" s="48" t="s">
        <v>101</v>
      </c>
      <c r="B25" s="11" t="s">
        <v>378</v>
      </c>
      <c r="C25" s="7">
        <v>3401</v>
      </c>
      <c r="D25" s="8">
        <v>174780.95903416999</v>
      </c>
      <c r="E25" s="4">
        <v>3.5049999999999998E-2</v>
      </c>
      <c r="F25" s="4">
        <v>2.341E-2</v>
      </c>
      <c r="G25" s="4">
        <v>4.6690000000000002E-2</v>
      </c>
    </row>
    <row r="26" spans="1:7" ht="14.1" customHeight="1" x14ac:dyDescent="0.2">
      <c r="A26" s="49"/>
      <c r="B26" s="11" t="s">
        <v>379</v>
      </c>
      <c r="C26" s="7">
        <v>987</v>
      </c>
      <c r="D26" s="8">
        <v>97790</v>
      </c>
      <c r="E26" s="4">
        <v>7.5170000000000001E-2</v>
      </c>
      <c r="F26" s="4">
        <v>4.6789999999999998E-2</v>
      </c>
      <c r="G26" s="4">
        <v>0.10355</v>
      </c>
    </row>
    <row r="27" spans="1:7" ht="14.1" customHeight="1" x14ac:dyDescent="0.2">
      <c r="A27" s="49"/>
      <c r="B27" s="11" t="s">
        <v>380</v>
      </c>
      <c r="C27" s="7">
        <v>485</v>
      </c>
      <c r="D27" s="8">
        <v>46086</v>
      </c>
      <c r="E27" s="4">
        <v>7.4959999999999999E-2</v>
      </c>
      <c r="F27" s="4">
        <v>3.5200000000000002E-2</v>
      </c>
      <c r="G27" s="4">
        <v>0.11471000000000001</v>
      </c>
    </row>
    <row r="28" spans="1:7" ht="14.1" customHeight="1" x14ac:dyDescent="0.2">
      <c r="A28" s="50"/>
      <c r="B28" s="11" t="s">
        <v>96</v>
      </c>
      <c r="C28" s="7">
        <v>4873</v>
      </c>
      <c r="D28" s="8">
        <v>318657</v>
      </c>
      <c r="E28" s="4">
        <v>4.6170000000000003E-2</v>
      </c>
      <c r="F28" s="4">
        <v>3.5569999999999997E-2</v>
      </c>
      <c r="G28" s="4">
        <v>5.6767992790500002E-2</v>
      </c>
    </row>
    <row r="29" spans="1:7" ht="14.1" customHeight="1" x14ac:dyDescent="0.2">
      <c r="A29" s="48" t="s">
        <v>102</v>
      </c>
      <c r="B29" s="11" t="s">
        <v>378</v>
      </c>
      <c r="C29" s="7">
        <v>3401</v>
      </c>
      <c r="D29" s="8">
        <v>4625347</v>
      </c>
      <c r="E29" s="4">
        <v>0.92759000000000003</v>
      </c>
      <c r="F29" s="4">
        <v>0.91200999999999999</v>
      </c>
      <c r="G29" s="4">
        <v>0.94316</v>
      </c>
    </row>
    <row r="30" spans="1:7" ht="14.1" customHeight="1" x14ac:dyDescent="0.2">
      <c r="A30" s="49"/>
      <c r="B30" s="11" t="s">
        <v>379</v>
      </c>
      <c r="C30" s="7">
        <v>987</v>
      </c>
      <c r="D30" s="8">
        <v>1097317</v>
      </c>
      <c r="E30" s="4">
        <v>0.84350000000000003</v>
      </c>
      <c r="F30" s="4">
        <v>0.80403041169959999</v>
      </c>
      <c r="G30" s="4">
        <v>0.88297999999999999</v>
      </c>
    </row>
    <row r="31" spans="1:7" ht="14.1" customHeight="1" x14ac:dyDescent="0.2">
      <c r="A31" s="49"/>
      <c r="B31" s="11" t="s">
        <v>380</v>
      </c>
      <c r="C31" s="7">
        <v>485</v>
      </c>
      <c r="D31" s="8">
        <v>554710</v>
      </c>
      <c r="E31" s="4">
        <v>0.90224000000000004</v>
      </c>
      <c r="F31" s="4">
        <v>0.86011000000000004</v>
      </c>
      <c r="G31" s="4">
        <v>0.94437000000000004</v>
      </c>
    </row>
    <row r="32" spans="1:7" ht="14.1" customHeight="1" x14ac:dyDescent="0.2">
      <c r="A32" s="50"/>
      <c r="B32" s="11" t="s">
        <v>96</v>
      </c>
      <c r="C32" s="7">
        <v>4873</v>
      </c>
      <c r="D32" s="8">
        <v>6277375</v>
      </c>
      <c r="E32" s="4">
        <v>0.90947999999999996</v>
      </c>
      <c r="F32" s="4">
        <v>0.89539136589239998</v>
      </c>
      <c r="G32" s="4">
        <v>0.92357</v>
      </c>
    </row>
    <row r="33" spans="1:7" ht="14.1" customHeight="1" x14ac:dyDescent="0.2">
      <c r="A33" s="48" t="s">
        <v>103</v>
      </c>
      <c r="B33" s="11" t="s">
        <v>378</v>
      </c>
      <c r="C33" s="7">
        <v>3401</v>
      </c>
      <c r="D33" s="8">
        <v>4419354</v>
      </c>
      <c r="E33" s="4">
        <v>0.88627999999999996</v>
      </c>
      <c r="F33" s="4">
        <v>0.86838000000000004</v>
      </c>
      <c r="G33" s="4">
        <v>0.90417491741199996</v>
      </c>
    </row>
    <row r="34" spans="1:7" ht="14.1" customHeight="1" x14ac:dyDescent="0.2">
      <c r="A34" s="49"/>
      <c r="B34" s="11" t="s">
        <v>379</v>
      </c>
      <c r="C34" s="7">
        <v>987</v>
      </c>
      <c r="D34" s="8">
        <v>1051918</v>
      </c>
      <c r="E34" s="4">
        <v>0.80861000000000005</v>
      </c>
      <c r="F34" s="4">
        <v>0.76698</v>
      </c>
      <c r="G34" s="4">
        <v>0.85023000000000004</v>
      </c>
    </row>
    <row r="35" spans="1:7" ht="14.1" customHeight="1" x14ac:dyDescent="0.2">
      <c r="A35" s="49"/>
      <c r="B35" s="11" t="s">
        <v>380</v>
      </c>
      <c r="C35" s="7">
        <v>485</v>
      </c>
      <c r="D35" s="8">
        <v>535559</v>
      </c>
      <c r="E35" s="4">
        <v>0.87109270709300002</v>
      </c>
      <c r="F35" s="4">
        <v>0.82574000000000003</v>
      </c>
      <c r="G35" s="4">
        <v>0.91644999999999999</v>
      </c>
    </row>
    <row r="36" spans="1:7" ht="14.1" customHeight="1" x14ac:dyDescent="0.2">
      <c r="A36" s="50"/>
      <c r="B36" s="11" t="s">
        <v>96</v>
      </c>
      <c r="C36" s="7">
        <v>4873</v>
      </c>
      <c r="D36" s="8">
        <v>6006830</v>
      </c>
      <c r="E36" s="4">
        <v>0.87028000000000005</v>
      </c>
      <c r="F36" s="4">
        <v>0.85455999999999999</v>
      </c>
      <c r="G36" s="4">
        <v>0.88600999999999996</v>
      </c>
    </row>
    <row r="37" spans="1:7" ht="14.1" customHeight="1" x14ac:dyDescent="0.2">
      <c r="A37" s="48" t="s">
        <v>104</v>
      </c>
      <c r="B37" s="11" t="s">
        <v>378</v>
      </c>
      <c r="C37" s="7">
        <v>3401</v>
      </c>
      <c r="D37" s="8">
        <v>370985</v>
      </c>
      <c r="E37" s="4">
        <v>7.4399999999999994E-2</v>
      </c>
      <c r="F37" s="4">
        <v>6.02135199946E-2</v>
      </c>
      <c r="G37" s="4">
        <v>8.8580000000000006E-2</v>
      </c>
    </row>
    <row r="38" spans="1:7" ht="14.1" customHeight="1" x14ac:dyDescent="0.2">
      <c r="A38" s="49"/>
      <c r="B38" s="11" t="s">
        <v>379</v>
      </c>
      <c r="C38" s="7">
        <v>987</v>
      </c>
      <c r="D38" s="8">
        <v>179898.77775964999</v>
      </c>
      <c r="E38" s="4">
        <v>0.13829</v>
      </c>
      <c r="F38" s="4">
        <v>0.10274999999999999</v>
      </c>
      <c r="G38" s="4">
        <v>0.17383000000000001</v>
      </c>
    </row>
    <row r="39" spans="1:7" ht="14.1" customHeight="1" x14ac:dyDescent="0.2">
      <c r="A39" s="49"/>
      <c r="B39" s="11" t="s">
        <v>380</v>
      </c>
      <c r="C39" s="7">
        <v>485</v>
      </c>
      <c r="D39" s="8">
        <v>78207.623378275006</v>
      </c>
      <c r="E39" s="4">
        <v>0.12720999999999999</v>
      </c>
      <c r="F39" s="4">
        <v>8.4870000000000001E-2</v>
      </c>
      <c r="G39" s="4">
        <v>0.16954</v>
      </c>
    </row>
    <row r="40" spans="1:7" ht="14.1" customHeight="1" x14ac:dyDescent="0.2">
      <c r="A40" s="50"/>
      <c r="B40" s="11" t="s">
        <v>96</v>
      </c>
      <c r="C40" s="7">
        <v>4873</v>
      </c>
      <c r="D40" s="8">
        <v>629092</v>
      </c>
      <c r="E40" s="4">
        <v>9.1139999999999999E-2</v>
      </c>
      <c r="F40" s="4">
        <v>7.8289999999999998E-2</v>
      </c>
      <c r="G40" s="4">
        <v>0.104</v>
      </c>
    </row>
    <row r="41" spans="1:7" ht="14.1" customHeight="1" x14ac:dyDescent="0.2">
      <c r="A41" s="48" t="s">
        <v>105</v>
      </c>
      <c r="B41" s="11" t="s">
        <v>378</v>
      </c>
      <c r="C41" s="7">
        <v>3401</v>
      </c>
      <c r="D41" s="8">
        <v>693834</v>
      </c>
      <c r="E41" s="4">
        <v>0.13914000000000001</v>
      </c>
      <c r="F41" s="4">
        <v>0.12254</v>
      </c>
      <c r="G41" s="4">
        <v>0.15573999999999999</v>
      </c>
    </row>
    <row r="42" spans="1:7" ht="14.1" customHeight="1" x14ac:dyDescent="0.2">
      <c r="A42" s="49"/>
      <c r="B42" s="11" t="s">
        <v>379</v>
      </c>
      <c r="C42" s="7">
        <v>987</v>
      </c>
      <c r="D42" s="8">
        <v>236517</v>
      </c>
      <c r="E42" s="4">
        <v>0.18181</v>
      </c>
      <c r="F42" s="4">
        <v>0.14973</v>
      </c>
      <c r="G42" s="4">
        <v>0.21389</v>
      </c>
    </row>
    <row r="43" spans="1:7" ht="14.1" customHeight="1" x14ac:dyDescent="0.2">
      <c r="A43" s="49"/>
      <c r="B43" s="11" t="s">
        <v>380</v>
      </c>
      <c r="C43" s="7">
        <v>485</v>
      </c>
      <c r="D43" s="8">
        <v>158516</v>
      </c>
      <c r="E43" s="4">
        <v>0.2578281768988</v>
      </c>
      <c r="F43" s="4">
        <v>0.19797999999999999</v>
      </c>
      <c r="G43" s="4">
        <v>0.31768000000000002</v>
      </c>
    </row>
    <row r="44" spans="1:7" ht="14.1" customHeight="1" x14ac:dyDescent="0.2">
      <c r="A44" s="50"/>
      <c r="B44" s="11" t="s">
        <v>96</v>
      </c>
      <c r="C44" s="7">
        <v>4873</v>
      </c>
      <c r="D44" s="8">
        <v>1088866</v>
      </c>
      <c r="E44" s="4">
        <v>0.15776000000000001</v>
      </c>
      <c r="F44" s="4">
        <v>0.14324999999999999</v>
      </c>
      <c r="G44" s="4">
        <v>0.17226</v>
      </c>
    </row>
    <row r="46" spans="1:7" ht="14.1" customHeight="1" x14ac:dyDescent="0.2">
      <c r="A46" s="46" t="s">
        <v>55</v>
      </c>
      <c r="B46" s="45"/>
      <c r="C46" s="45"/>
      <c r="D46" s="45"/>
      <c r="E46" s="45"/>
      <c r="F46" s="45"/>
      <c r="G46" s="45"/>
    </row>
    <row r="47" spans="1:7" ht="14.1" customHeight="1" x14ac:dyDescent="0.2">
      <c r="A47" s="46" t="s">
        <v>106</v>
      </c>
      <c r="B47" s="45"/>
      <c r="C47" s="45"/>
      <c r="D47" s="45"/>
      <c r="E47" s="45"/>
      <c r="F47" s="45"/>
      <c r="G47" s="45"/>
    </row>
    <row r="48" spans="1:7" ht="14.1" customHeight="1" x14ac:dyDescent="0.2">
      <c r="A48" s="46" t="s">
        <v>107</v>
      </c>
      <c r="B48" s="45"/>
      <c r="C48" s="45"/>
      <c r="D48" s="45"/>
      <c r="E48" s="45"/>
      <c r="F48" s="45"/>
      <c r="G48" s="45"/>
    </row>
    <row r="49" spans="1:7" ht="14.1" customHeight="1" x14ac:dyDescent="0.2">
      <c r="A49" s="46" t="s">
        <v>559</v>
      </c>
      <c r="B49" s="45"/>
      <c r="C49" s="45"/>
      <c r="D49" s="45"/>
      <c r="E49" s="45"/>
      <c r="F49" s="45"/>
      <c r="G49" s="45"/>
    </row>
    <row r="50" spans="1:7" s="17" customFormat="1" ht="14.25" x14ac:dyDescent="0.2">
      <c r="A50" s="32" t="str">
        <f>HYPERLINK("#'Index'!A1","Back to Index")</f>
        <v>Back to Index</v>
      </c>
      <c r="B50" s="27"/>
    </row>
  </sheetData>
  <mergeCells count="16">
    <mergeCell ref="A49:G49"/>
    <mergeCell ref="A1:G1"/>
    <mergeCell ref="A2:G2"/>
    <mergeCell ref="A46:G46"/>
    <mergeCell ref="A47:G47"/>
    <mergeCell ref="A48:G48"/>
    <mergeCell ref="A41:A44"/>
    <mergeCell ref="A37:A40"/>
    <mergeCell ref="A33:A36"/>
    <mergeCell ref="A29:A32"/>
    <mergeCell ref="A25:A28"/>
    <mergeCell ref="A21:A24"/>
    <mergeCell ref="A17:A20"/>
    <mergeCell ref="A13:A16"/>
    <mergeCell ref="A9:A12"/>
    <mergeCell ref="A5:A8"/>
  </mergeCells>
  <pageMargins left="0.05" right="0.05" top="0.5" bottom="0.5" header="0" footer="0"/>
  <pageSetup orientation="portrait" horizontalDpi="300" verticalDpi="30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Normal="100" workbookViewId="0">
      <pane ySplit="4" topLeftCell="A5" activePane="bottomLeft" state="frozen"/>
      <selection sqref="A1:L1"/>
      <selection pane="bottomLeft" sqref="A1:M1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3" ht="15" customHeight="1" x14ac:dyDescent="0.25">
      <c r="A1" s="44" t="s">
        <v>366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3.5" x14ac:dyDescent="0.25">
      <c r="A2" s="44" t="s">
        <v>1</v>
      </c>
      <c r="B2" s="45"/>
      <c r="C2" s="45"/>
      <c r="D2" s="45"/>
      <c r="E2" s="45"/>
      <c r="F2" s="45"/>
      <c r="G2" s="45"/>
    </row>
    <row r="4" spans="1:13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3" ht="14.1" customHeight="1" x14ac:dyDescent="0.2">
      <c r="A5" s="56" t="s">
        <v>367</v>
      </c>
      <c r="B5" s="6" t="s">
        <v>3</v>
      </c>
      <c r="C5" s="7">
        <v>99</v>
      </c>
      <c r="D5" s="8">
        <v>122197</v>
      </c>
      <c r="E5" s="4">
        <v>0.46140999999999999</v>
      </c>
      <c r="F5" s="4">
        <v>0.3391459331619</v>
      </c>
      <c r="G5" s="4">
        <v>0.58367000000000002</v>
      </c>
    </row>
    <row r="6" spans="1:13" ht="14.1" customHeight="1" x14ac:dyDescent="0.2">
      <c r="A6" s="49"/>
      <c r="B6" s="6" t="s">
        <v>4</v>
      </c>
      <c r="C6" s="7">
        <v>469</v>
      </c>
      <c r="D6" s="8">
        <v>361686</v>
      </c>
      <c r="E6" s="4">
        <v>0.52068000000000003</v>
      </c>
      <c r="F6" s="4">
        <v>0.4536</v>
      </c>
      <c r="G6" s="4">
        <v>0.58774999999999999</v>
      </c>
    </row>
    <row r="7" spans="1:13" ht="14.1" customHeight="1" x14ac:dyDescent="0.2">
      <c r="A7" s="49"/>
      <c r="B7" s="6" t="s">
        <v>5</v>
      </c>
      <c r="C7" s="7">
        <v>112</v>
      </c>
      <c r="D7" s="8">
        <v>55211</v>
      </c>
      <c r="E7" s="4">
        <v>0.58359000000000005</v>
      </c>
      <c r="F7" s="4">
        <v>0.43034</v>
      </c>
      <c r="G7" s="4">
        <v>0.73682999999999998</v>
      </c>
    </row>
    <row r="8" spans="1:13" ht="14.1" customHeight="1" x14ac:dyDescent="0.2">
      <c r="A8" s="50"/>
      <c r="B8" s="6" t="s">
        <v>96</v>
      </c>
      <c r="C8" s="7">
        <v>680</v>
      </c>
      <c r="D8" s="8">
        <v>539094</v>
      </c>
      <c r="E8" s="4">
        <v>0.51143000000000005</v>
      </c>
      <c r="F8" s="4">
        <v>0.45572693044930002</v>
      </c>
      <c r="G8" s="4">
        <v>0.56713999999999998</v>
      </c>
    </row>
    <row r="9" spans="1:13" ht="14.1" customHeight="1" x14ac:dyDescent="0.2">
      <c r="A9" s="48" t="s">
        <v>368</v>
      </c>
      <c r="B9" s="6" t="s">
        <v>3</v>
      </c>
      <c r="C9" s="7">
        <v>99</v>
      </c>
      <c r="D9" s="8">
        <v>162167</v>
      </c>
      <c r="E9" s="4">
        <v>0.61233062490040002</v>
      </c>
      <c r="F9" s="4">
        <v>0.48984</v>
      </c>
      <c r="G9" s="4">
        <v>0.73482000000000003</v>
      </c>
    </row>
    <row r="10" spans="1:13" ht="14.1" customHeight="1" x14ac:dyDescent="0.2">
      <c r="A10" s="49"/>
      <c r="B10" s="6" t="s">
        <v>4</v>
      </c>
      <c r="C10" s="7">
        <v>469</v>
      </c>
      <c r="D10" s="8">
        <v>432134.89805984002</v>
      </c>
      <c r="E10" s="4">
        <v>0.62209000000000003</v>
      </c>
      <c r="F10" s="4">
        <v>0.55681000000000003</v>
      </c>
      <c r="G10" s="4">
        <v>0.68737999999999999</v>
      </c>
    </row>
    <row r="11" spans="1:13" ht="14.1" customHeight="1" x14ac:dyDescent="0.2">
      <c r="A11" s="49"/>
      <c r="B11" s="6" t="s">
        <v>5</v>
      </c>
      <c r="C11" s="7">
        <v>112</v>
      </c>
      <c r="D11" s="8">
        <v>65655</v>
      </c>
      <c r="E11" s="4">
        <v>0.69399</v>
      </c>
      <c r="F11" s="4">
        <v>0.56615000000000004</v>
      </c>
      <c r="G11" s="4">
        <v>0.82181999999999999</v>
      </c>
    </row>
    <row r="12" spans="1:13" ht="14.1" customHeight="1" x14ac:dyDescent="0.2">
      <c r="A12" s="50"/>
      <c r="B12" s="6" t="s">
        <v>96</v>
      </c>
      <c r="C12" s="7">
        <v>680</v>
      </c>
      <c r="D12" s="8">
        <v>659957</v>
      </c>
      <c r="E12" s="4">
        <v>0.62609000000000004</v>
      </c>
      <c r="F12" s="4">
        <v>0.57179999999999997</v>
      </c>
      <c r="G12" s="4">
        <v>0.68039000000000005</v>
      </c>
    </row>
    <row r="13" spans="1:13" ht="14.1" customHeight="1" x14ac:dyDescent="0.2">
      <c r="A13" s="48" t="s">
        <v>369</v>
      </c>
      <c r="B13" s="6" t="s">
        <v>3</v>
      </c>
      <c r="C13" s="7">
        <v>99</v>
      </c>
      <c r="D13" s="8">
        <v>179936</v>
      </c>
      <c r="E13" s="4">
        <v>0.67942000000000002</v>
      </c>
      <c r="F13" s="4">
        <v>0.56581000000000004</v>
      </c>
      <c r="G13" s="4">
        <v>0.79303415357520002</v>
      </c>
    </row>
    <row r="14" spans="1:13" ht="14.1" customHeight="1" x14ac:dyDescent="0.2">
      <c r="A14" s="49"/>
      <c r="B14" s="6" t="s">
        <v>4</v>
      </c>
      <c r="C14" s="7">
        <v>469</v>
      </c>
      <c r="D14" s="8">
        <v>488122</v>
      </c>
      <c r="E14" s="4">
        <v>0.70269000000000004</v>
      </c>
      <c r="F14" s="4">
        <v>0.63907999999999998</v>
      </c>
      <c r="G14" s="4">
        <v>0.76631000000000005</v>
      </c>
    </row>
    <row r="15" spans="1:13" ht="14.1" customHeight="1" x14ac:dyDescent="0.2">
      <c r="A15" s="49"/>
      <c r="B15" s="6" t="s">
        <v>5</v>
      </c>
      <c r="C15" s="7">
        <v>112</v>
      </c>
      <c r="D15" s="8">
        <v>58822</v>
      </c>
      <c r="E15" s="4">
        <v>0.62175999999999998</v>
      </c>
      <c r="F15" s="4">
        <v>0.48338999999999999</v>
      </c>
      <c r="G15" s="4">
        <v>0.76012999999999997</v>
      </c>
    </row>
    <row r="16" spans="1:13" ht="14.1" customHeight="1" x14ac:dyDescent="0.2">
      <c r="A16" s="50"/>
      <c r="B16" s="6" t="s">
        <v>96</v>
      </c>
      <c r="C16" s="7">
        <v>680</v>
      </c>
      <c r="D16" s="8">
        <v>726880</v>
      </c>
      <c r="E16" s="4">
        <v>0.68957999999999997</v>
      </c>
      <c r="F16" s="4">
        <v>0.63749999999999996</v>
      </c>
      <c r="G16" s="4">
        <v>0.74165999999999999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108</v>
      </c>
      <c r="B22" s="45"/>
      <c r="C22" s="45"/>
      <c r="D22" s="45"/>
      <c r="E22" s="45"/>
      <c r="F22" s="45"/>
      <c r="G22" s="45"/>
    </row>
    <row r="23" spans="1:7" s="17" customFormat="1" ht="14.25" x14ac:dyDescent="0.2">
      <c r="A23" s="32" t="str">
        <f>HYPERLINK("#'Index'!A1","Back to Index")</f>
        <v>Back to Index</v>
      </c>
      <c r="B23" s="27"/>
    </row>
    <row r="69" spans="1:1" ht="12" customHeight="1" x14ac:dyDescent="0.2">
      <c r="A69" t="s">
        <v>559</v>
      </c>
    </row>
  </sheetData>
  <mergeCells count="10">
    <mergeCell ref="A1:M1"/>
    <mergeCell ref="A21:G21"/>
    <mergeCell ref="A22:G22"/>
    <mergeCell ref="A2:G2"/>
    <mergeCell ref="A18:G18"/>
    <mergeCell ref="A19:G19"/>
    <mergeCell ref="A20:G20"/>
    <mergeCell ref="A5:A8"/>
    <mergeCell ref="A9:A12"/>
    <mergeCell ref="A13:A16"/>
  </mergeCells>
  <pageMargins left="0.05" right="0.05" top="0.5" bottom="0.5" header="0" footer="0"/>
  <pageSetup orientation="portrait" horizontalDpi="300" verticalDpi="30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Normal="100" workbookViewId="0">
      <pane ySplit="4" topLeftCell="A5" activePane="bottomLeft" state="frozen"/>
      <selection sqref="A1:L1"/>
      <selection pane="bottomLeft" sqref="A1:M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3" ht="15" customHeight="1" x14ac:dyDescent="0.25">
      <c r="A1" s="44" t="s">
        <v>370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13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3" ht="14.1" customHeight="1" x14ac:dyDescent="0.2">
      <c r="A5" s="56" t="s">
        <v>367</v>
      </c>
      <c r="B5" s="9" t="s">
        <v>58</v>
      </c>
      <c r="C5" s="7">
        <v>311</v>
      </c>
      <c r="D5" s="8">
        <v>256799</v>
      </c>
      <c r="E5" s="4">
        <v>0.50439999999999996</v>
      </c>
      <c r="F5" s="4">
        <v>0.42002</v>
      </c>
      <c r="G5" s="4">
        <v>0.58877999999999997</v>
      </c>
    </row>
    <row r="6" spans="1:13" ht="14.1" customHeight="1" x14ac:dyDescent="0.2">
      <c r="A6" s="49"/>
      <c r="B6" s="9" t="s">
        <v>7</v>
      </c>
      <c r="C6" s="7">
        <v>369</v>
      </c>
      <c r="D6" s="8">
        <v>282295</v>
      </c>
      <c r="E6" s="4">
        <v>0.51800000000000002</v>
      </c>
      <c r="F6" s="4">
        <v>0.44450000000000001</v>
      </c>
      <c r="G6" s="4">
        <v>0.59150999999999998</v>
      </c>
    </row>
    <row r="7" spans="1:13" ht="14.1" customHeight="1" x14ac:dyDescent="0.2">
      <c r="A7" s="50"/>
      <c r="B7" s="9" t="s">
        <v>96</v>
      </c>
      <c r="C7" s="7">
        <v>680</v>
      </c>
      <c r="D7" s="8">
        <v>539094</v>
      </c>
      <c r="E7" s="4">
        <v>0.51143000000000005</v>
      </c>
      <c r="F7" s="4">
        <v>0.45572693044930002</v>
      </c>
      <c r="G7" s="4">
        <v>0.56713999999999998</v>
      </c>
    </row>
    <row r="8" spans="1:13" ht="14.1" customHeight="1" x14ac:dyDescent="0.2">
      <c r="A8" s="48" t="s">
        <v>368</v>
      </c>
      <c r="B8" s="9" t="s">
        <v>58</v>
      </c>
      <c r="C8" s="7">
        <v>311</v>
      </c>
      <c r="D8" s="8">
        <v>299436</v>
      </c>
      <c r="E8" s="4">
        <v>0.58814</v>
      </c>
      <c r="F8" s="4">
        <v>0.50351000000000001</v>
      </c>
      <c r="G8" s="4">
        <v>0.67278000000000004</v>
      </c>
    </row>
    <row r="9" spans="1:13" ht="14.1" customHeight="1" x14ac:dyDescent="0.2">
      <c r="A9" s="49"/>
      <c r="B9" s="9" t="s">
        <v>7</v>
      </c>
      <c r="C9" s="7">
        <v>369</v>
      </c>
      <c r="D9" s="8">
        <v>360522</v>
      </c>
      <c r="E9" s="4">
        <v>0.66154999999999997</v>
      </c>
      <c r="F9" s="4">
        <v>0.59404999999999997</v>
      </c>
      <c r="G9" s="4">
        <v>0.72904999999999998</v>
      </c>
    </row>
    <row r="10" spans="1:13" ht="14.1" customHeight="1" x14ac:dyDescent="0.2">
      <c r="A10" s="50"/>
      <c r="B10" s="9" t="s">
        <v>96</v>
      </c>
      <c r="C10" s="7">
        <v>680</v>
      </c>
      <c r="D10" s="8">
        <v>659957</v>
      </c>
      <c r="E10" s="4">
        <v>0.62609000000000004</v>
      </c>
      <c r="F10" s="4">
        <v>0.57179999999999997</v>
      </c>
      <c r="G10" s="4">
        <v>0.68039000000000005</v>
      </c>
    </row>
    <row r="11" spans="1:13" ht="14.1" customHeight="1" x14ac:dyDescent="0.2">
      <c r="A11" s="48" t="s">
        <v>369</v>
      </c>
      <c r="B11" s="9" t="s">
        <v>58</v>
      </c>
      <c r="C11" s="7">
        <v>311</v>
      </c>
      <c r="D11" s="8">
        <v>330390</v>
      </c>
      <c r="E11" s="4">
        <v>0.64893999999999996</v>
      </c>
      <c r="F11" s="4">
        <v>0.56620000000000004</v>
      </c>
      <c r="G11" s="4">
        <v>0.73168999999999995</v>
      </c>
    </row>
    <row r="12" spans="1:13" ht="14.1" customHeight="1" x14ac:dyDescent="0.2">
      <c r="A12" s="49"/>
      <c r="B12" s="9" t="s">
        <v>7</v>
      </c>
      <c r="C12" s="7">
        <v>369</v>
      </c>
      <c r="D12" s="8">
        <v>396490</v>
      </c>
      <c r="E12" s="4">
        <v>0.72754888620229996</v>
      </c>
      <c r="F12" s="4">
        <v>0.66459999999999997</v>
      </c>
      <c r="G12" s="4">
        <v>0.79049999999999998</v>
      </c>
    </row>
    <row r="13" spans="1:13" ht="14.1" customHeight="1" x14ac:dyDescent="0.2">
      <c r="A13" s="50"/>
      <c r="B13" s="9" t="s">
        <v>96</v>
      </c>
      <c r="C13" s="7">
        <v>680</v>
      </c>
      <c r="D13" s="8">
        <v>726880</v>
      </c>
      <c r="E13" s="4">
        <v>0.68957999999999997</v>
      </c>
      <c r="F13" s="4">
        <v>0.63749999999999996</v>
      </c>
      <c r="G13" s="4">
        <v>0.74165999999999999</v>
      </c>
    </row>
    <row r="15" spans="1:13" ht="14.1" customHeight="1" x14ac:dyDescent="0.2">
      <c r="A15" s="46" t="s">
        <v>55</v>
      </c>
      <c r="B15" s="45"/>
      <c r="C15" s="45"/>
      <c r="D15" s="45"/>
      <c r="E15" s="45"/>
      <c r="F15" s="45"/>
      <c r="G15" s="45"/>
    </row>
    <row r="16" spans="1:13" ht="14.1" customHeight="1" x14ac:dyDescent="0.2">
      <c r="A16" s="46" t="s">
        <v>106</v>
      </c>
      <c r="B16" s="45"/>
      <c r="C16" s="45"/>
      <c r="D16" s="45"/>
      <c r="E16" s="45"/>
      <c r="F16" s="45"/>
      <c r="G16" s="45"/>
    </row>
    <row r="17" spans="1:7" ht="14.1" customHeight="1" x14ac:dyDescent="0.2">
      <c r="A17" s="46" t="s">
        <v>107</v>
      </c>
      <c r="B17" s="45"/>
      <c r="C17" s="45"/>
      <c r="D17" s="45"/>
      <c r="E17" s="45"/>
      <c r="F17" s="45"/>
      <c r="G17" s="45"/>
    </row>
    <row r="18" spans="1:7" ht="14.1" customHeight="1" x14ac:dyDescent="0.2">
      <c r="A18" s="46" t="s">
        <v>559</v>
      </c>
      <c r="B18" s="45"/>
      <c r="C18" s="45"/>
      <c r="D18" s="45"/>
      <c r="E18" s="45"/>
      <c r="F18" s="45"/>
      <c r="G18" s="45"/>
    </row>
    <row r="19" spans="1:7" s="17" customFormat="1" ht="14.25" x14ac:dyDescent="0.2">
      <c r="A19" s="32" t="str">
        <f>HYPERLINK("#'Index'!A1","Back to Index")</f>
        <v>Back to Index</v>
      </c>
      <c r="B19" s="27"/>
    </row>
    <row r="69" spans="1:1" ht="12" customHeight="1" x14ac:dyDescent="0.2">
      <c r="A69" t="s">
        <v>559</v>
      </c>
    </row>
  </sheetData>
  <mergeCells count="9">
    <mergeCell ref="A1:M1"/>
    <mergeCell ref="A18:G18"/>
    <mergeCell ref="A2:G2"/>
    <mergeCell ref="A15:G15"/>
    <mergeCell ref="A16:G16"/>
    <mergeCell ref="A17:G17"/>
    <mergeCell ref="A5:A7"/>
    <mergeCell ref="A8:A10"/>
    <mergeCell ref="A11:A13"/>
  </mergeCells>
  <pageMargins left="0.05" right="0.05" top="0.5" bottom="0.5" header="0" footer="0"/>
  <pageSetup orientation="portrait" horizontalDpi="300" verticalDpi="30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Normal="100" workbookViewId="0">
      <pane ySplit="4" topLeftCell="A5" activePane="bottomLeft" state="frozen"/>
      <selection sqref="A1:L1"/>
      <selection pane="bottomLeft" sqref="A1:M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3" ht="15" customHeight="1" x14ac:dyDescent="0.25">
      <c r="A1" s="44" t="s">
        <v>371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13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3" ht="14.1" customHeight="1" x14ac:dyDescent="0.2">
      <c r="A5" s="56" t="s">
        <v>367</v>
      </c>
      <c r="B5" s="10" t="s">
        <v>9</v>
      </c>
      <c r="C5" s="7">
        <v>552</v>
      </c>
      <c r="D5" s="8">
        <v>399330</v>
      </c>
      <c r="E5" s="4">
        <v>0.50797999999999999</v>
      </c>
      <c r="F5" s="4">
        <v>0.44403999999999999</v>
      </c>
      <c r="G5" s="4">
        <v>0.57193000000000005</v>
      </c>
    </row>
    <row r="6" spans="1:13" ht="14.1" customHeight="1" x14ac:dyDescent="0.2">
      <c r="A6" s="49"/>
      <c r="B6" s="10" t="s">
        <v>10</v>
      </c>
      <c r="C6" s="7" t="s">
        <v>558</v>
      </c>
      <c r="D6" s="7" t="s">
        <v>558</v>
      </c>
      <c r="E6" s="7" t="s">
        <v>558</v>
      </c>
      <c r="F6" s="7" t="s">
        <v>558</v>
      </c>
      <c r="G6" s="7" t="s">
        <v>558</v>
      </c>
    </row>
    <row r="7" spans="1:13" ht="14.1" customHeight="1" x14ac:dyDescent="0.2">
      <c r="A7" s="49"/>
      <c r="B7" s="10" t="s">
        <v>11</v>
      </c>
      <c r="C7" s="7" t="s">
        <v>558</v>
      </c>
      <c r="D7" s="7" t="s">
        <v>558</v>
      </c>
      <c r="E7" s="7" t="s">
        <v>558</v>
      </c>
      <c r="F7" s="7" t="s">
        <v>558</v>
      </c>
      <c r="G7" s="7" t="s">
        <v>558</v>
      </c>
    </row>
    <row r="8" spans="1:13" ht="14.1" customHeight="1" x14ac:dyDescent="0.2">
      <c r="A8" s="49"/>
      <c r="B8" s="10" t="s">
        <v>12</v>
      </c>
      <c r="C8" s="7" t="s">
        <v>558</v>
      </c>
      <c r="D8" s="7" t="s">
        <v>558</v>
      </c>
      <c r="E8" s="7" t="s">
        <v>558</v>
      </c>
      <c r="F8" s="7" t="s">
        <v>558</v>
      </c>
      <c r="G8" s="7" t="s">
        <v>558</v>
      </c>
    </row>
    <row r="9" spans="1:13" ht="14.1" customHeight="1" x14ac:dyDescent="0.2">
      <c r="A9" s="50"/>
      <c r="B9" s="10" t="s">
        <v>96</v>
      </c>
      <c r="C9" s="7">
        <v>680</v>
      </c>
      <c r="D9" s="8">
        <v>539094</v>
      </c>
      <c r="E9" s="4">
        <v>0.51143000000000005</v>
      </c>
      <c r="F9" s="4">
        <v>0.45572693044930002</v>
      </c>
      <c r="G9" s="4">
        <v>0.56713999999999998</v>
      </c>
    </row>
    <row r="10" spans="1:13" ht="14.1" customHeight="1" x14ac:dyDescent="0.2">
      <c r="A10" s="48" t="s">
        <v>368</v>
      </c>
      <c r="B10" s="10" t="s">
        <v>9</v>
      </c>
      <c r="C10" s="7">
        <v>552</v>
      </c>
      <c r="D10" s="8">
        <v>490066</v>
      </c>
      <c r="E10" s="4">
        <v>0.6234064716887</v>
      </c>
      <c r="F10" s="4">
        <v>0.56042999999999998</v>
      </c>
      <c r="G10" s="4">
        <v>0.68637999999999999</v>
      </c>
    </row>
    <row r="11" spans="1:13" ht="14.1" customHeight="1" x14ac:dyDescent="0.2">
      <c r="A11" s="49"/>
      <c r="B11" s="10" t="s">
        <v>10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13" ht="14.1" customHeight="1" x14ac:dyDescent="0.2">
      <c r="A12" s="49"/>
      <c r="B12" s="10" t="s">
        <v>11</v>
      </c>
      <c r="C12" s="7" t="s">
        <v>558</v>
      </c>
      <c r="D12" s="7" t="s">
        <v>558</v>
      </c>
      <c r="E12" s="7" t="s">
        <v>558</v>
      </c>
      <c r="F12" s="7" t="s">
        <v>558</v>
      </c>
      <c r="G12" s="7" t="s">
        <v>558</v>
      </c>
    </row>
    <row r="13" spans="1:13" ht="14.1" customHeight="1" x14ac:dyDescent="0.2">
      <c r="A13" s="49"/>
      <c r="B13" s="10" t="s">
        <v>12</v>
      </c>
      <c r="C13" s="7" t="s">
        <v>558</v>
      </c>
      <c r="D13" s="7" t="s">
        <v>558</v>
      </c>
      <c r="E13" s="7" t="s">
        <v>558</v>
      </c>
      <c r="F13" s="7" t="s">
        <v>558</v>
      </c>
      <c r="G13" s="7" t="s">
        <v>558</v>
      </c>
    </row>
    <row r="14" spans="1:13" ht="14.1" customHeight="1" x14ac:dyDescent="0.2">
      <c r="A14" s="50"/>
      <c r="B14" s="10" t="s">
        <v>96</v>
      </c>
      <c r="C14" s="7">
        <v>680</v>
      </c>
      <c r="D14" s="8">
        <v>659957</v>
      </c>
      <c r="E14" s="4">
        <v>0.62609000000000004</v>
      </c>
      <c r="F14" s="4">
        <v>0.57179999999999997</v>
      </c>
      <c r="G14" s="4">
        <v>0.68039000000000005</v>
      </c>
    </row>
    <row r="15" spans="1:13" ht="14.1" customHeight="1" x14ac:dyDescent="0.2">
      <c r="A15" s="48" t="s">
        <v>369</v>
      </c>
      <c r="B15" s="10" t="s">
        <v>9</v>
      </c>
      <c r="C15" s="7">
        <v>552</v>
      </c>
      <c r="D15" s="8">
        <v>550134</v>
      </c>
      <c r="E15" s="4">
        <v>0.69982</v>
      </c>
      <c r="F15" s="4">
        <v>0.63980000000000004</v>
      </c>
      <c r="G15" s="4">
        <v>0.75983999999999996</v>
      </c>
    </row>
    <row r="16" spans="1:13" ht="14.1" customHeight="1" x14ac:dyDescent="0.2">
      <c r="A16" s="49"/>
      <c r="B16" s="10" t="s">
        <v>10</v>
      </c>
      <c r="C16" s="7" t="s">
        <v>558</v>
      </c>
      <c r="D16" s="7" t="s">
        <v>558</v>
      </c>
      <c r="E16" s="7" t="s">
        <v>558</v>
      </c>
      <c r="F16" s="7" t="s">
        <v>558</v>
      </c>
      <c r="G16" s="7" t="s">
        <v>558</v>
      </c>
    </row>
    <row r="17" spans="1:7" ht="14.1" customHeight="1" x14ac:dyDescent="0.2">
      <c r="A17" s="49"/>
      <c r="B17" s="10" t="s">
        <v>11</v>
      </c>
      <c r="C17" s="7" t="s">
        <v>558</v>
      </c>
      <c r="D17" s="7" t="s">
        <v>558</v>
      </c>
      <c r="E17" s="7" t="s">
        <v>558</v>
      </c>
      <c r="F17" s="7" t="s">
        <v>558</v>
      </c>
      <c r="G17" s="7" t="s">
        <v>558</v>
      </c>
    </row>
    <row r="18" spans="1:7" ht="14.1" customHeight="1" x14ac:dyDescent="0.2">
      <c r="A18" s="49"/>
      <c r="B18" s="10" t="s">
        <v>12</v>
      </c>
      <c r="C18" s="7" t="s">
        <v>558</v>
      </c>
      <c r="D18" s="7" t="s">
        <v>558</v>
      </c>
      <c r="E18" s="7" t="s">
        <v>558</v>
      </c>
      <c r="F18" s="7" t="s">
        <v>558</v>
      </c>
      <c r="G18" s="7" t="s">
        <v>558</v>
      </c>
    </row>
    <row r="19" spans="1:7" ht="14.1" customHeight="1" x14ac:dyDescent="0.2">
      <c r="A19" s="50"/>
      <c r="B19" s="10" t="s">
        <v>96</v>
      </c>
      <c r="C19" s="7">
        <v>680</v>
      </c>
      <c r="D19" s="8">
        <v>726880</v>
      </c>
      <c r="E19" s="4">
        <v>0.68957999999999997</v>
      </c>
      <c r="F19" s="4">
        <v>0.63749999999999996</v>
      </c>
      <c r="G19" s="4">
        <v>0.74165999999999999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s="17" customFormat="1" ht="14.25" x14ac:dyDescent="0.2">
      <c r="A25" s="32" t="str">
        <f>HYPERLINK("#'Index'!A1","Back to Index")</f>
        <v>Back to Index</v>
      </c>
      <c r="B25" s="27"/>
    </row>
    <row r="69" spans="1:1" ht="12" customHeight="1" x14ac:dyDescent="0.2">
      <c r="A69" t="s">
        <v>559</v>
      </c>
    </row>
  </sheetData>
  <mergeCells count="9">
    <mergeCell ref="A1:M1"/>
    <mergeCell ref="A24:G24"/>
    <mergeCell ref="A2:G2"/>
    <mergeCell ref="A21:G21"/>
    <mergeCell ref="A22:G22"/>
    <mergeCell ref="A23:G23"/>
    <mergeCell ref="A5:A9"/>
    <mergeCell ref="A10:A14"/>
    <mergeCell ref="A15:A19"/>
  </mergeCells>
  <pageMargins left="0.05" right="0.05" top="0.5" bottom="0.5" header="0" footer="0"/>
  <pageSetup orientation="portrait" horizontalDpi="300" verticalDpi="30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Normal="100" workbookViewId="0">
      <pane ySplit="4" topLeftCell="A5" activePane="bottomLeft" state="frozen"/>
      <selection sqref="A1:L1"/>
      <selection pane="bottomLeft" sqref="A1:M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3" ht="15" customHeight="1" x14ac:dyDescent="0.25">
      <c r="A1" s="44" t="s">
        <v>372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13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3" ht="14.1" customHeight="1" x14ac:dyDescent="0.2">
      <c r="A5" s="56" t="s">
        <v>367</v>
      </c>
      <c r="B5" s="11" t="s">
        <v>378</v>
      </c>
      <c r="C5" s="7">
        <v>399</v>
      </c>
      <c r="D5" s="8">
        <v>336404</v>
      </c>
      <c r="E5" s="4">
        <v>0.50988</v>
      </c>
      <c r="F5" s="4">
        <v>0.43974000000000002</v>
      </c>
      <c r="G5" s="4">
        <v>0.58001999999999998</v>
      </c>
    </row>
    <row r="6" spans="1:13" ht="14.1" customHeight="1" x14ac:dyDescent="0.2">
      <c r="A6" s="49"/>
      <c r="B6" s="11" t="s">
        <v>379</v>
      </c>
      <c r="C6" s="7">
        <v>189</v>
      </c>
      <c r="D6" s="8">
        <v>139201</v>
      </c>
      <c r="E6" s="4">
        <v>0.50754999999999995</v>
      </c>
      <c r="F6" s="4">
        <v>0.39704</v>
      </c>
      <c r="G6" s="4">
        <v>0.61804999999999999</v>
      </c>
    </row>
    <row r="7" spans="1:13" ht="14.1" customHeight="1" x14ac:dyDescent="0.2">
      <c r="A7" s="49"/>
      <c r="B7" s="11" t="s">
        <v>380</v>
      </c>
      <c r="C7" s="7">
        <v>92</v>
      </c>
      <c r="D7" s="8">
        <v>63488</v>
      </c>
      <c r="E7" s="4">
        <v>0.52883999999999998</v>
      </c>
      <c r="F7" s="4">
        <v>0.36481000000000002</v>
      </c>
      <c r="G7" s="4">
        <v>0.69286999999999999</v>
      </c>
    </row>
    <row r="8" spans="1:13" ht="14.1" customHeight="1" x14ac:dyDescent="0.2">
      <c r="A8" s="50"/>
      <c r="B8" s="11" t="s">
        <v>96</v>
      </c>
      <c r="C8" s="7">
        <v>680</v>
      </c>
      <c r="D8" s="8">
        <v>539094</v>
      </c>
      <c r="E8" s="4">
        <v>0.51143000000000005</v>
      </c>
      <c r="F8" s="4">
        <v>0.45572693044930002</v>
      </c>
      <c r="G8" s="4">
        <v>0.56713999999999998</v>
      </c>
    </row>
    <row r="9" spans="1:13" ht="14.1" customHeight="1" x14ac:dyDescent="0.2">
      <c r="A9" s="48" t="s">
        <v>368</v>
      </c>
      <c r="B9" s="11" t="s">
        <v>378</v>
      </c>
      <c r="C9" s="7">
        <v>399</v>
      </c>
      <c r="D9" s="8">
        <v>403036</v>
      </c>
      <c r="E9" s="4">
        <v>0.61087196800879995</v>
      </c>
      <c r="F9" s="4">
        <v>0.54101999999999995</v>
      </c>
      <c r="G9" s="4">
        <v>0.68071999999999999</v>
      </c>
    </row>
    <row r="10" spans="1:13" ht="14.1" customHeight="1" x14ac:dyDescent="0.2">
      <c r="A10" s="49"/>
      <c r="B10" s="11" t="s">
        <v>379</v>
      </c>
      <c r="C10" s="7">
        <v>189</v>
      </c>
      <c r="D10" s="8">
        <v>173422</v>
      </c>
      <c r="E10" s="4">
        <v>0.63231999999999999</v>
      </c>
      <c r="F10" s="4">
        <v>0.52637</v>
      </c>
      <c r="G10" s="4">
        <v>0.73826999999999998</v>
      </c>
    </row>
    <row r="11" spans="1:13" ht="14.1" customHeight="1" x14ac:dyDescent="0.2">
      <c r="A11" s="49"/>
      <c r="B11" s="11" t="s">
        <v>380</v>
      </c>
      <c r="C11" s="7">
        <v>92</v>
      </c>
      <c r="D11" s="8">
        <v>83499</v>
      </c>
      <c r="E11" s="4">
        <v>0.69552000000000003</v>
      </c>
      <c r="F11" s="4">
        <v>0.56057000000000001</v>
      </c>
      <c r="G11" s="4">
        <v>0.83047000000000004</v>
      </c>
    </row>
    <row r="12" spans="1:13" ht="14.1" customHeight="1" x14ac:dyDescent="0.2">
      <c r="A12" s="50"/>
      <c r="B12" s="11" t="s">
        <v>96</v>
      </c>
      <c r="C12" s="7">
        <v>680</v>
      </c>
      <c r="D12" s="8">
        <v>659957</v>
      </c>
      <c r="E12" s="4">
        <v>0.62609000000000004</v>
      </c>
      <c r="F12" s="4">
        <v>0.57179999999999997</v>
      </c>
      <c r="G12" s="4">
        <v>0.68039000000000005</v>
      </c>
    </row>
    <row r="13" spans="1:13" ht="14.1" customHeight="1" x14ac:dyDescent="0.2">
      <c r="A13" s="48" t="s">
        <v>369</v>
      </c>
      <c r="B13" s="11" t="s">
        <v>378</v>
      </c>
      <c r="C13" s="7">
        <v>399</v>
      </c>
      <c r="D13" s="8">
        <v>463776.82920908998</v>
      </c>
      <c r="E13" s="4">
        <v>0.70294000000000001</v>
      </c>
      <c r="F13" s="4">
        <v>0.63859999999999995</v>
      </c>
      <c r="G13" s="4">
        <v>0.76727000000000001</v>
      </c>
    </row>
    <row r="14" spans="1:13" ht="14.1" customHeight="1" x14ac:dyDescent="0.2">
      <c r="A14" s="49"/>
      <c r="B14" s="11" t="s">
        <v>379</v>
      </c>
      <c r="C14" s="7">
        <v>189</v>
      </c>
      <c r="D14" s="8">
        <v>174702</v>
      </c>
      <c r="E14" s="4">
        <v>0.63698999999999995</v>
      </c>
      <c r="F14" s="4">
        <v>0.52556000000000003</v>
      </c>
      <c r="G14" s="4">
        <v>0.74841000000000002</v>
      </c>
    </row>
    <row r="15" spans="1:13" ht="14.1" customHeight="1" x14ac:dyDescent="0.2">
      <c r="A15" s="49"/>
      <c r="B15" s="11" t="s">
        <v>380</v>
      </c>
      <c r="C15" s="7">
        <v>92</v>
      </c>
      <c r="D15" s="8">
        <v>88401</v>
      </c>
      <c r="E15" s="4">
        <v>0.73636000000000001</v>
      </c>
      <c r="F15" s="4">
        <v>0.61477999999999999</v>
      </c>
      <c r="G15" s="4">
        <v>0.85794000000000004</v>
      </c>
    </row>
    <row r="16" spans="1:13" ht="14.1" customHeight="1" x14ac:dyDescent="0.2">
      <c r="A16" s="50"/>
      <c r="B16" s="11" t="s">
        <v>96</v>
      </c>
      <c r="C16" s="7">
        <v>680</v>
      </c>
      <c r="D16" s="8">
        <v>726880</v>
      </c>
      <c r="E16" s="4">
        <v>0.68957999999999997</v>
      </c>
      <c r="F16" s="4">
        <v>0.63749999999999996</v>
      </c>
      <c r="G16" s="4">
        <v>0.74165999999999999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s="17" customFormat="1" ht="14.25" x14ac:dyDescent="0.2">
      <c r="A22" s="32" t="str">
        <f>HYPERLINK("#'Index'!A1","Back to Index")</f>
        <v>Back to Index</v>
      </c>
      <c r="B22" s="27"/>
    </row>
    <row r="69" spans="1:1" ht="12" customHeight="1" x14ac:dyDescent="0.2">
      <c r="A69" t="s">
        <v>559</v>
      </c>
    </row>
  </sheetData>
  <mergeCells count="9">
    <mergeCell ref="A1:M1"/>
    <mergeCell ref="A21:G21"/>
    <mergeCell ref="A2:G2"/>
    <mergeCell ref="A18:G18"/>
    <mergeCell ref="A19:G19"/>
    <mergeCell ref="A20:G20"/>
    <mergeCell ref="A5:A8"/>
    <mergeCell ref="A9:A12"/>
    <mergeCell ref="A13:A16"/>
  </mergeCells>
  <pageMargins left="0.05" right="0.05" top="0.5" bottom="0.5" header="0" footer="0"/>
  <pageSetup orientation="portrait" horizontalDpi="300" verticalDpi="30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Normal="100" workbookViewId="0">
      <pane ySplit="4" topLeftCell="A5" activePane="bottomLeft" state="frozen"/>
      <selection sqref="A1:L1"/>
      <selection pane="bottomLeft" sqref="A1:M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3" ht="15" customHeight="1" x14ac:dyDescent="0.25">
      <c r="A1" s="44" t="s">
        <v>373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13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3" ht="14.1" customHeight="1" x14ac:dyDescent="0.2">
      <c r="A5" s="56" t="s">
        <v>367</v>
      </c>
      <c r="B5" s="12" t="s">
        <v>40</v>
      </c>
      <c r="C5" s="7">
        <v>78</v>
      </c>
      <c r="D5" s="8">
        <v>76439</v>
      </c>
      <c r="E5" s="4">
        <v>0.57140999999999997</v>
      </c>
      <c r="F5" s="4">
        <v>0.41332999999999998</v>
      </c>
      <c r="G5" s="4">
        <v>0.72950000000000004</v>
      </c>
    </row>
    <row r="6" spans="1:13" ht="14.1" customHeight="1" x14ac:dyDescent="0.2">
      <c r="A6" s="49"/>
      <c r="B6" s="12" t="s">
        <v>41</v>
      </c>
      <c r="C6" s="7">
        <v>160</v>
      </c>
      <c r="D6" s="8">
        <v>123829.94084168</v>
      </c>
      <c r="E6" s="4">
        <v>0.43967000000000001</v>
      </c>
      <c r="F6" s="4">
        <v>0.32766000000000001</v>
      </c>
      <c r="G6" s="4">
        <v>0.55166999999999999</v>
      </c>
    </row>
    <row r="7" spans="1:13" ht="14.1" customHeight="1" x14ac:dyDescent="0.2">
      <c r="A7" s="49"/>
      <c r="B7" s="12" t="s">
        <v>42</v>
      </c>
      <c r="C7" s="7">
        <v>103</v>
      </c>
      <c r="D7" s="8">
        <v>83949</v>
      </c>
      <c r="E7" s="4">
        <v>0.54559000000000002</v>
      </c>
      <c r="F7" s="4">
        <v>0.39707999999999999</v>
      </c>
      <c r="G7" s="4">
        <v>0.69410000000000005</v>
      </c>
    </row>
    <row r="8" spans="1:13" ht="14.1" customHeight="1" x14ac:dyDescent="0.2">
      <c r="A8" s="49"/>
      <c r="B8" s="12" t="s">
        <v>43</v>
      </c>
      <c r="C8" s="7">
        <v>339</v>
      </c>
      <c r="D8" s="8">
        <v>254876</v>
      </c>
      <c r="E8" s="4">
        <v>0.52573000000000003</v>
      </c>
      <c r="F8" s="4">
        <v>0.44893</v>
      </c>
      <c r="G8" s="4">
        <v>0.60253405482709999</v>
      </c>
    </row>
    <row r="9" spans="1:13" ht="14.1" customHeight="1" x14ac:dyDescent="0.2">
      <c r="A9" s="50"/>
      <c r="B9" s="12" t="s">
        <v>96</v>
      </c>
      <c r="C9" s="7">
        <v>680</v>
      </c>
      <c r="D9" s="8">
        <v>539094</v>
      </c>
      <c r="E9" s="4">
        <v>0.51143000000000005</v>
      </c>
      <c r="F9" s="4">
        <v>0.45572693044930002</v>
      </c>
      <c r="G9" s="4">
        <v>0.56713999999999998</v>
      </c>
    </row>
    <row r="10" spans="1:13" ht="14.1" customHeight="1" x14ac:dyDescent="0.2">
      <c r="A10" s="48" t="s">
        <v>368</v>
      </c>
      <c r="B10" s="12" t="s">
        <v>40</v>
      </c>
      <c r="C10" s="7">
        <v>78</v>
      </c>
      <c r="D10" s="8">
        <v>74850.931392094993</v>
      </c>
      <c r="E10" s="4">
        <v>0.55954999999999999</v>
      </c>
      <c r="F10" s="4">
        <v>0.40167000000000003</v>
      </c>
      <c r="G10" s="4">
        <v>0.71741999999999995</v>
      </c>
    </row>
    <row r="11" spans="1:13" ht="14.1" customHeight="1" x14ac:dyDescent="0.2">
      <c r="A11" s="49"/>
      <c r="B11" s="12" t="s">
        <v>41</v>
      </c>
      <c r="C11" s="7">
        <v>160</v>
      </c>
      <c r="D11" s="8">
        <v>191012.783368</v>
      </c>
      <c r="E11" s="4">
        <v>0.67820000000000003</v>
      </c>
      <c r="F11" s="4">
        <v>0.57572999999999996</v>
      </c>
      <c r="G11" s="4">
        <v>0.78068000000000004</v>
      </c>
    </row>
    <row r="12" spans="1:13" ht="14.1" customHeight="1" x14ac:dyDescent="0.2">
      <c r="A12" s="49"/>
      <c r="B12" s="12" t="s">
        <v>42</v>
      </c>
      <c r="C12" s="7">
        <v>103</v>
      </c>
      <c r="D12" s="8">
        <v>87655</v>
      </c>
      <c r="E12" s="4">
        <v>0.56967409272820002</v>
      </c>
      <c r="F12" s="4">
        <v>0.41908000000000001</v>
      </c>
      <c r="G12" s="4">
        <v>0.72026999999999997</v>
      </c>
    </row>
    <row r="13" spans="1:13" ht="14.1" customHeight="1" x14ac:dyDescent="0.2">
      <c r="A13" s="49"/>
      <c r="B13" s="12" t="s">
        <v>43</v>
      </c>
      <c r="C13" s="7">
        <v>339</v>
      </c>
      <c r="D13" s="8">
        <v>306438</v>
      </c>
      <c r="E13" s="4">
        <v>0.63209000000000004</v>
      </c>
      <c r="F13" s="4">
        <v>0.55423999999999995</v>
      </c>
      <c r="G13" s="4">
        <v>0.70994000000000002</v>
      </c>
    </row>
    <row r="14" spans="1:13" ht="14.1" customHeight="1" x14ac:dyDescent="0.2">
      <c r="A14" s="50"/>
      <c r="B14" s="12" t="s">
        <v>96</v>
      </c>
      <c r="C14" s="7">
        <v>680</v>
      </c>
      <c r="D14" s="8">
        <v>659957</v>
      </c>
      <c r="E14" s="4">
        <v>0.62609000000000004</v>
      </c>
      <c r="F14" s="4">
        <v>0.57179999999999997</v>
      </c>
      <c r="G14" s="4">
        <v>0.68039000000000005</v>
      </c>
    </row>
    <row r="15" spans="1:13" ht="14.1" customHeight="1" x14ac:dyDescent="0.2">
      <c r="A15" s="48" t="s">
        <v>369</v>
      </c>
      <c r="B15" s="12" t="s">
        <v>40</v>
      </c>
      <c r="C15" s="7">
        <v>78</v>
      </c>
      <c r="D15" s="8">
        <v>65807</v>
      </c>
      <c r="E15" s="4">
        <v>0.49192999999999998</v>
      </c>
      <c r="F15" s="4">
        <v>0.33056999999999997</v>
      </c>
      <c r="G15" s="4">
        <v>0.65329999999999999</v>
      </c>
    </row>
    <row r="16" spans="1:13" ht="14.1" customHeight="1" x14ac:dyDescent="0.2">
      <c r="A16" s="49"/>
      <c r="B16" s="12" t="s">
        <v>41</v>
      </c>
      <c r="C16" s="7">
        <v>160</v>
      </c>
      <c r="D16" s="8">
        <v>177727</v>
      </c>
      <c r="E16" s="4">
        <v>0.63102999999999998</v>
      </c>
      <c r="F16" s="4">
        <v>0.52386674867549998</v>
      </c>
      <c r="G16" s="4">
        <v>0.73819000000000001</v>
      </c>
    </row>
    <row r="17" spans="1:7" ht="14.1" customHeight="1" x14ac:dyDescent="0.2">
      <c r="A17" s="49"/>
      <c r="B17" s="12" t="s">
        <v>42</v>
      </c>
      <c r="C17" s="7">
        <v>103</v>
      </c>
      <c r="D17" s="8">
        <v>102827</v>
      </c>
      <c r="E17" s="4">
        <v>0.66827000000000003</v>
      </c>
      <c r="F17" s="4">
        <v>0.52102000000000004</v>
      </c>
      <c r="G17" s="4">
        <v>0.81552000000000002</v>
      </c>
    </row>
    <row r="18" spans="1:7" ht="14.1" customHeight="1" x14ac:dyDescent="0.2">
      <c r="A18" s="49"/>
      <c r="B18" s="12" t="s">
        <v>43</v>
      </c>
      <c r="C18" s="7">
        <v>339</v>
      </c>
      <c r="D18" s="8">
        <v>380521</v>
      </c>
      <c r="E18" s="4">
        <v>0.78490000000000004</v>
      </c>
      <c r="F18" s="4">
        <v>0.72100709720580003</v>
      </c>
      <c r="G18" s="4">
        <v>0.84879000000000004</v>
      </c>
    </row>
    <row r="19" spans="1:7" ht="14.1" customHeight="1" x14ac:dyDescent="0.2">
      <c r="A19" s="50"/>
      <c r="B19" s="12" t="s">
        <v>96</v>
      </c>
      <c r="C19" s="7">
        <v>680</v>
      </c>
      <c r="D19" s="8">
        <v>726880</v>
      </c>
      <c r="E19" s="4">
        <v>0.68957999999999997</v>
      </c>
      <c r="F19" s="4">
        <v>0.63749999999999996</v>
      </c>
      <c r="G19" s="4">
        <v>0.74165999999999999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s="17" customFormat="1" ht="14.25" x14ac:dyDescent="0.2">
      <c r="A25" s="32" t="str">
        <f>HYPERLINK("#'Index'!A1","Back to Index")</f>
        <v>Back to Index</v>
      </c>
      <c r="B25" s="27"/>
    </row>
    <row r="69" spans="1:1" ht="12" customHeight="1" x14ac:dyDescent="0.2">
      <c r="A69" t="s">
        <v>559</v>
      </c>
    </row>
  </sheetData>
  <mergeCells count="9">
    <mergeCell ref="A1:M1"/>
    <mergeCell ref="A24:G24"/>
    <mergeCell ref="A2:G2"/>
    <mergeCell ref="A21:G21"/>
    <mergeCell ref="A22:G22"/>
    <mergeCell ref="A23:G23"/>
    <mergeCell ref="A5:A9"/>
    <mergeCell ref="A10:A14"/>
    <mergeCell ref="A15:A19"/>
  </mergeCells>
  <pageMargins left="0.05" right="0.05" top="0.5" bottom="0.5" header="0" footer="0"/>
  <pageSetup orientation="portrait" horizontalDpi="300" verticalDpi="300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Normal="100" workbookViewId="0">
      <pane ySplit="4" topLeftCell="A5" activePane="bottomLeft" state="frozen"/>
      <selection sqref="A1:L1"/>
      <selection pane="bottomLeft" sqref="A1:M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3" ht="15" customHeight="1" x14ac:dyDescent="0.25">
      <c r="A1" s="44" t="s">
        <v>374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13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3" ht="14.1" customHeight="1" x14ac:dyDescent="0.2">
      <c r="A5" s="56" t="s">
        <v>367</v>
      </c>
      <c r="B5" s="9" t="s">
        <v>47</v>
      </c>
      <c r="C5" s="7">
        <v>95</v>
      </c>
      <c r="D5" s="8">
        <v>52810</v>
      </c>
      <c r="E5" s="4">
        <v>0.43575999999999998</v>
      </c>
      <c r="F5" s="4">
        <v>0.27876000000000001</v>
      </c>
      <c r="G5" s="4">
        <v>0.59275999999999995</v>
      </c>
    </row>
    <row r="6" spans="1:13" ht="14.1" customHeight="1" x14ac:dyDescent="0.2">
      <c r="A6" s="49"/>
      <c r="B6" s="9" t="s">
        <v>48</v>
      </c>
      <c r="C6" s="7">
        <v>81</v>
      </c>
      <c r="D6" s="8">
        <v>86358</v>
      </c>
      <c r="E6" s="4">
        <v>0.65207999999999999</v>
      </c>
      <c r="F6" s="4">
        <v>0.51500000000000001</v>
      </c>
      <c r="G6" s="4">
        <v>0.78915999999999997</v>
      </c>
    </row>
    <row r="7" spans="1:13" ht="14.1" customHeight="1" x14ac:dyDescent="0.2">
      <c r="A7" s="49"/>
      <c r="B7" s="9" t="s">
        <v>49</v>
      </c>
      <c r="C7" s="7">
        <v>128</v>
      </c>
      <c r="D7" s="8">
        <v>144886</v>
      </c>
      <c r="E7" s="4">
        <v>0.52417999999999998</v>
      </c>
      <c r="F7" s="4">
        <v>0.40400000000000003</v>
      </c>
      <c r="G7" s="4">
        <v>0.64436000000000004</v>
      </c>
    </row>
    <row r="8" spans="1:13" ht="14.1" customHeight="1" x14ac:dyDescent="0.2">
      <c r="A8" s="49"/>
      <c r="B8" s="9" t="s">
        <v>50</v>
      </c>
      <c r="C8" s="7">
        <v>73</v>
      </c>
      <c r="D8" s="8">
        <v>64636</v>
      </c>
      <c r="E8" s="4">
        <v>0.62251000000000001</v>
      </c>
      <c r="F8" s="4">
        <v>0.47904999999999998</v>
      </c>
      <c r="G8" s="4">
        <v>0.76595999999999997</v>
      </c>
    </row>
    <row r="9" spans="1:13" ht="14.1" customHeight="1" x14ac:dyDescent="0.2">
      <c r="A9" s="49"/>
      <c r="B9" s="9" t="s">
        <v>51</v>
      </c>
      <c r="C9" s="7">
        <v>91</v>
      </c>
      <c r="D9" s="8">
        <v>79745</v>
      </c>
      <c r="E9" s="4">
        <v>0.53261000000000003</v>
      </c>
      <c r="F9" s="4">
        <v>0.37580000000000002</v>
      </c>
      <c r="G9" s="4">
        <v>0.68942999999999999</v>
      </c>
    </row>
    <row r="10" spans="1:13" ht="14.1" customHeight="1" x14ac:dyDescent="0.2">
      <c r="A10" s="49"/>
      <c r="B10" s="9" t="s">
        <v>52</v>
      </c>
      <c r="C10" s="7">
        <v>107</v>
      </c>
      <c r="D10" s="8">
        <v>54036</v>
      </c>
      <c r="E10" s="4">
        <v>0.36733049317639999</v>
      </c>
      <c r="F10" s="4">
        <v>0.24132000000000001</v>
      </c>
      <c r="G10" s="4">
        <v>0.49334</v>
      </c>
    </row>
    <row r="11" spans="1:13" ht="14.1" customHeight="1" x14ac:dyDescent="0.2">
      <c r="A11" s="49"/>
      <c r="B11" s="9" t="s">
        <v>53</v>
      </c>
      <c r="C11" s="7">
        <v>55</v>
      </c>
      <c r="D11" s="8">
        <v>37289</v>
      </c>
      <c r="E11" s="4">
        <v>0.43318142182590003</v>
      </c>
      <c r="F11" s="4">
        <v>0.23529</v>
      </c>
      <c r="G11" s="4">
        <v>0.63107999999999997</v>
      </c>
    </row>
    <row r="12" spans="1:13" ht="14.1" customHeight="1" x14ac:dyDescent="0.2">
      <c r="A12" s="49"/>
      <c r="B12" s="9" t="s">
        <v>54</v>
      </c>
      <c r="C12" s="7">
        <v>50</v>
      </c>
      <c r="D12" s="8">
        <v>19334</v>
      </c>
      <c r="E12" s="4">
        <v>0.51810999999999996</v>
      </c>
      <c r="F12" s="4">
        <v>0.32379999999999998</v>
      </c>
      <c r="G12" s="4">
        <v>0.71243000000000001</v>
      </c>
    </row>
    <row r="13" spans="1:13" ht="14.1" customHeight="1" x14ac:dyDescent="0.2">
      <c r="A13" s="50"/>
      <c r="B13" s="9" t="s">
        <v>96</v>
      </c>
      <c r="C13" s="7">
        <v>680</v>
      </c>
      <c r="D13" s="8">
        <v>539094</v>
      </c>
      <c r="E13" s="4">
        <v>0.51143000000000005</v>
      </c>
      <c r="F13" s="4">
        <v>0.45572693044930002</v>
      </c>
      <c r="G13" s="4">
        <v>0.56713999999999998</v>
      </c>
    </row>
    <row r="14" spans="1:13" ht="14.1" customHeight="1" x14ac:dyDescent="0.2">
      <c r="A14" s="48" t="s">
        <v>368</v>
      </c>
      <c r="B14" s="9" t="s">
        <v>47</v>
      </c>
      <c r="C14" s="7">
        <v>95</v>
      </c>
      <c r="D14" s="8">
        <v>78567</v>
      </c>
      <c r="E14" s="4">
        <v>0.64829000000000003</v>
      </c>
      <c r="F14" s="4">
        <v>0.51392396765710002</v>
      </c>
      <c r="G14" s="4">
        <v>0.78266000000000002</v>
      </c>
    </row>
    <row r="15" spans="1:13" ht="14.1" customHeight="1" x14ac:dyDescent="0.2">
      <c r="A15" s="49"/>
      <c r="B15" s="9" t="s">
        <v>48</v>
      </c>
      <c r="C15" s="7">
        <v>81</v>
      </c>
      <c r="D15" s="8">
        <v>72065</v>
      </c>
      <c r="E15" s="4">
        <v>0.54415000000000002</v>
      </c>
      <c r="F15" s="4">
        <v>0.39013999999999999</v>
      </c>
      <c r="G15" s="4">
        <v>0.69817010783309996</v>
      </c>
    </row>
    <row r="16" spans="1:13" ht="14.1" customHeight="1" x14ac:dyDescent="0.2">
      <c r="A16" s="49"/>
      <c r="B16" s="9" t="s">
        <v>49</v>
      </c>
      <c r="C16" s="7">
        <v>128</v>
      </c>
      <c r="D16" s="8">
        <v>157058</v>
      </c>
      <c r="E16" s="4">
        <v>0.56821999999999995</v>
      </c>
      <c r="F16" s="4">
        <v>0.44741106705189998</v>
      </c>
      <c r="G16" s="4">
        <v>0.68901999999999997</v>
      </c>
    </row>
    <row r="17" spans="1:7" ht="14.1" customHeight="1" x14ac:dyDescent="0.2">
      <c r="A17" s="49"/>
      <c r="B17" s="9" t="s">
        <v>50</v>
      </c>
      <c r="C17" s="7">
        <v>73</v>
      </c>
      <c r="D17" s="8">
        <v>75786</v>
      </c>
      <c r="E17" s="4">
        <v>0.72989999999999999</v>
      </c>
      <c r="F17" s="4">
        <v>0.60980000000000001</v>
      </c>
      <c r="G17" s="4">
        <v>0.85</v>
      </c>
    </row>
    <row r="18" spans="1:7" ht="14.1" customHeight="1" x14ac:dyDescent="0.2">
      <c r="A18" s="49"/>
      <c r="B18" s="9" t="s">
        <v>51</v>
      </c>
      <c r="C18" s="7">
        <v>91</v>
      </c>
      <c r="D18" s="8">
        <v>103386</v>
      </c>
      <c r="E18" s="4">
        <v>0.69050999999999996</v>
      </c>
      <c r="F18" s="4">
        <v>0.54200236210529995</v>
      </c>
      <c r="G18" s="4">
        <v>0.83901999999999999</v>
      </c>
    </row>
    <row r="19" spans="1:7" ht="14.1" customHeight="1" x14ac:dyDescent="0.2">
      <c r="A19" s="49"/>
      <c r="B19" s="9" t="s">
        <v>52</v>
      </c>
      <c r="C19" s="7">
        <v>107</v>
      </c>
      <c r="D19" s="8">
        <v>111894</v>
      </c>
      <c r="E19" s="4">
        <v>0.76064601535609999</v>
      </c>
      <c r="F19" s="4">
        <v>0.64756999999999998</v>
      </c>
      <c r="G19" s="4">
        <v>0.87372000000000005</v>
      </c>
    </row>
    <row r="20" spans="1:7" ht="14.1" customHeight="1" x14ac:dyDescent="0.2">
      <c r="A20" s="49"/>
      <c r="B20" s="9" t="s">
        <v>53</v>
      </c>
      <c r="C20" s="7">
        <v>55</v>
      </c>
      <c r="D20" s="8">
        <v>42497</v>
      </c>
      <c r="E20" s="4">
        <v>0.49367565522119999</v>
      </c>
      <c r="F20" s="4">
        <v>0.28821999999999998</v>
      </c>
      <c r="G20" s="4">
        <v>0.69913000000000003</v>
      </c>
    </row>
    <row r="21" spans="1:7" ht="14.1" customHeight="1" x14ac:dyDescent="0.2">
      <c r="A21" s="49"/>
      <c r="B21" s="9" t="s">
        <v>54</v>
      </c>
      <c r="C21" s="7">
        <v>50</v>
      </c>
      <c r="D21" s="8">
        <v>18705</v>
      </c>
      <c r="E21" s="4">
        <v>0.50124675975300004</v>
      </c>
      <c r="F21" s="4">
        <v>0.30686000000000002</v>
      </c>
      <c r="G21" s="4">
        <v>0.69562999999999997</v>
      </c>
    </row>
    <row r="22" spans="1:7" ht="14.1" customHeight="1" x14ac:dyDescent="0.2">
      <c r="A22" s="50"/>
      <c r="B22" s="9" t="s">
        <v>96</v>
      </c>
      <c r="C22" s="7">
        <v>680</v>
      </c>
      <c r="D22" s="8">
        <v>659957</v>
      </c>
      <c r="E22" s="4">
        <v>0.62609000000000004</v>
      </c>
      <c r="F22" s="4">
        <v>0.57179999999999997</v>
      </c>
      <c r="G22" s="4">
        <v>0.68039000000000005</v>
      </c>
    </row>
    <row r="23" spans="1:7" ht="14.1" customHeight="1" x14ac:dyDescent="0.2">
      <c r="A23" s="48" t="s">
        <v>369</v>
      </c>
      <c r="B23" s="9" t="s">
        <v>47</v>
      </c>
      <c r="C23" s="7">
        <v>95</v>
      </c>
      <c r="D23" s="8">
        <v>79070</v>
      </c>
      <c r="E23" s="4">
        <v>0.65244000000000002</v>
      </c>
      <c r="F23" s="4">
        <v>0.50963999999999998</v>
      </c>
      <c r="G23" s="4">
        <v>0.79525000000000001</v>
      </c>
    </row>
    <row r="24" spans="1:7" ht="14.1" customHeight="1" x14ac:dyDescent="0.2">
      <c r="A24" s="49"/>
      <c r="B24" s="9" t="s">
        <v>48</v>
      </c>
      <c r="C24" s="7">
        <v>81</v>
      </c>
      <c r="D24" s="8">
        <v>99013</v>
      </c>
      <c r="E24" s="4">
        <v>0.74763000000000002</v>
      </c>
      <c r="F24" s="4">
        <v>0.62380999999999998</v>
      </c>
      <c r="G24" s="4">
        <v>0.87144999999999995</v>
      </c>
    </row>
    <row r="25" spans="1:7" ht="14.1" customHeight="1" x14ac:dyDescent="0.2">
      <c r="A25" s="49"/>
      <c r="B25" s="9" t="s">
        <v>49</v>
      </c>
      <c r="C25" s="7">
        <v>128</v>
      </c>
      <c r="D25" s="8">
        <v>184285</v>
      </c>
      <c r="E25" s="4">
        <v>0.66672046746229996</v>
      </c>
      <c r="F25" s="4">
        <v>0.54808999999999997</v>
      </c>
      <c r="G25" s="4">
        <v>0.78534999999999999</v>
      </c>
    </row>
    <row r="26" spans="1:7" ht="14.1" customHeight="1" x14ac:dyDescent="0.2">
      <c r="A26" s="49"/>
      <c r="B26" s="9" t="s">
        <v>50</v>
      </c>
      <c r="C26" s="7">
        <v>73</v>
      </c>
      <c r="D26" s="8">
        <v>89803</v>
      </c>
      <c r="E26" s="4">
        <v>0.8649</v>
      </c>
      <c r="F26" s="4">
        <v>0.76985000000000003</v>
      </c>
      <c r="G26" s="4">
        <v>0.95996000000000004</v>
      </c>
    </row>
    <row r="27" spans="1:7" ht="14.1" customHeight="1" x14ac:dyDescent="0.2">
      <c r="A27" s="49"/>
      <c r="B27" s="9" t="s">
        <v>51</v>
      </c>
      <c r="C27" s="7">
        <v>91</v>
      </c>
      <c r="D27" s="8">
        <v>90029</v>
      </c>
      <c r="E27" s="4">
        <v>0.60129999999999995</v>
      </c>
      <c r="F27" s="4">
        <v>0.44409999999999999</v>
      </c>
      <c r="G27" s="4">
        <v>0.75849999999999995</v>
      </c>
    </row>
    <row r="28" spans="1:7" ht="14.1" customHeight="1" x14ac:dyDescent="0.2">
      <c r="A28" s="49"/>
      <c r="B28" s="9" t="s">
        <v>52</v>
      </c>
      <c r="C28" s="7">
        <v>107</v>
      </c>
      <c r="D28" s="8">
        <v>100781</v>
      </c>
      <c r="E28" s="4">
        <v>0.68510169205960003</v>
      </c>
      <c r="F28" s="4">
        <v>0.55317000000000005</v>
      </c>
      <c r="G28" s="4">
        <v>0.81703710509240002</v>
      </c>
    </row>
    <row r="29" spans="1:7" ht="14.1" customHeight="1" x14ac:dyDescent="0.2">
      <c r="A29" s="49"/>
      <c r="B29" s="9" t="s">
        <v>53</v>
      </c>
      <c r="C29" s="7">
        <v>55</v>
      </c>
      <c r="D29" s="8">
        <v>60436</v>
      </c>
      <c r="E29" s="4">
        <v>0.70208000000000004</v>
      </c>
      <c r="F29" s="4">
        <v>0.53751000000000004</v>
      </c>
      <c r="G29" s="4">
        <v>0.86663999999999997</v>
      </c>
    </row>
    <row r="30" spans="1:7" ht="14.1" customHeight="1" x14ac:dyDescent="0.2">
      <c r="A30" s="49"/>
      <c r="B30" s="9" t="s">
        <v>54</v>
      </c>
      <c r="C30" s="7">
        <v>50</v>
      </c>
      <c r="D30" s="8">
        <v>23463</v>
      </c>
      <c r="E30" s="4">
        <v>0.62877000000000005</v>
      </c>
      <c r="F30" s="4">
        <v>0.45126884902910003</v>
      </c>
      <c r="G30" s="4">
        <v>0.80627000000000004</v>
      </c>
    </row>
    <row r="31" spans="1:7" ht="14.1" customHeight="1" x14ac:dyDescent="0.2">
      <c r="A31" s="50"/>
      <c r="B31" s="9" t="s">
        <v>96</v>
      </c>
      <c r="C31" s="7">
        <v>680</v>
      </c>
      <c r="D31" s="8">
        <v>726880</v>
      </c>
      <c r="E31" s="4">
        <v>0.68957999999999997</v>
      </c>
      <c r="F31" s="4">
        <v>0.63749999999999996</v>
      </c>
      <c r="G31" s="4">
        <v>0.74165999999999999</v>
      </c>
    </row>
    <row r="33" spans="1:7" ht="14.1" customHeight="1" x14ac:dyDescent="0.2">
      <c r="A33" s="46" t="s">
        <v>55</v>
      </c>
      <c r="B33" s="45"/>
      <c r="C33" s="45"/>
      <c r="D33" s="45"/>
      <c r="E33" s="45"/>
      <c r="F33" s="45"/>
      <c r="G33" s="45"/>
    </row>
    <row r="34" spans="1:7" ht="14.1" customHeight="1" x14ac:dyDescent="0.2">
      <c r="A34" s="46" t="s">
        <v>106</v>
      </c>
      <c r="B34" s="45"/>
      <c r="C34" s="45"/>
      <c r="D34" s="45"/>
      <c r="E34" s="45"/>
      <c r="F34" s="45"/>
      <c r="G34" s="45"/>
    </row>
    <row r="35" spans="1:7" ht="14.1" customHeight="1" x14ac:dyDescent="0.2">
      <c r="A35" s="46" t="s">
        <v>107</v>
      </c>
      <c r="B35" s="45"/>
      <c r="C35" s="45"/>
      <c r="D35" s="45"/>
      <c r="E35" s="45"/>
      <c r="F35" s="45"/>
      <c r="G35" s="45"/>
    </row>
    <row r="36" spans="1:7" ht="14.1" customHeight="1" x14ac:dyDescent="0.2">
      <c r="A36" s="46" t="s">
        <v>559</v>
      </c>
      <c r="B36" s="45"/>
      <c r="C36" s="45"/>
      <c r="D36" s="45"/>
      <c r="E36" s="45"/>
      <c r="F36" s="45"/>
      <c r="G36" s="45"/>
    </row>
    <row r="37" spans="1:7" s="17" customFormat="1" ht="14.25" x14ac:dyDescent="0.2">
      <c r="A37" s="32" t="str">
        <f>HYPERLINK("#'Index'!A1","Back to Index")</f>
        <v>Back to Index</v>
      </c>
      <c r="B37" s="27"/>
    </row>
    <row r="69" spans="1:1" ht="12" customHeight="1" x14ac:dyDescent="0.2">
      <c r="A69" t="s">
        <v>559</v>
      </c>
    </row>
  </sheetData>
  <mergeCells count="9">
    <mergeCell ref="A1:M1"/>
    <mergeCell ref="A36:G36"/>
    <mergeCell ref="A2:G2"/>
    <mergeCell ref="A33:G33"/>
    <mergeCell ref="A34:G34"/>
    <mergeCell ref="A35:G35"/>
    <mergeCell ref="A5:A13"/>
    <mergeCell ref="A14:A22"/>
    <mergeCell ref="A23:A31"/>
  </mergeCells>
  <pageMargins left="0.05" right="0.05" top="0.5" bottom="0.5" header="0" footer="0"/>
  <pageSetup orientation="portrait" horizontalDpi="300" verticalDpi="300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Normal="100" workbookViewId="0">
      <pane ySplit="4" topLeftCell="A5" activePane="bottomLeft" state="frozen"/>
      <selection sqref="A1:L1"/>
      <selection pane="bottomLeft" sqref="A1:M1"/>
    </sheetView>
  </sheetViews>
  <sheetFormatPr defaultColWidth="10.85546875" defaultRowHeight="12" customHeight="1" x14ac:dyDescent="0.2"/>
  <cols>
    <col min="1" max="1" width="35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3" ht="15" customHeight="1" x14ac:dyDescent="0.25">
      <c r="A1" s="44" t="s">
        <v>375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13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3" ht="14.1" customHeight="1" x14ac:dyDescent="0.2">
      <c r="A5" s="56" t="s">
        <v>367</v>
      </c>
      <c r="B5" s="14" t="s">
        <v>168</v>
      </c>
      <c r="C5" s="7" t="s">
        <v>558</v>
      </c>
      <c r="D5" s="7" t="s">
        <v>558</v>
      </c>
      <c r="E5" s="7" t="s">
        <v>558</v>
      </c>
      <c r="F5" s="7" t="s">
        <v>558</v>
      </c>
      <c r="G5" s="7" t="s">
        <v>558</v>
      </c>
    </row>
    <row r="6" spans="1:13" ht="14.1" customHeight="1" x14ac:dyDescent="0.2">
      <c r="A6" s="49"/>
      <c r="B6" s="14" t="s">
        <v>169</v>
      </c>
      <c r="C6" s="7">
        <v>655</v>
      </c>
      <c r="D6" s="8">
        <v>511451</v>
      </c>
      <c r="E6" s="4">
        <v>0.51507000000000003</v>
      </c>
      <c r="F6" s="4">
        <v>0.45850000000000002</v>
      </c>
      <c r="G6" s="4">
        <v>0.57162999999999997</v>
      </c>
    </row>
    <row r="7" spans="1:13" ht="14.1" customHeight="1" x14ac:dyDescent="0.2">
      <c r="A7" s="50"/>
      <c r="B7" s="14" t="s">
        <v>96</v>
      </c>
      <c r="C7" s="7">
        <v>680</v>
      </c>
      <c r="D7" s="8">
        <v>539094</v>
      </c>
      <c r="E7" s="4">
        <v>0.51143000000000005</v>
      </c>
      <c r="F7" s="4">
        <v>0.45572693044930002</v>
      </c>
      <c r="G7" s="4">
        <v>0.56713999999999998</v>
      </c>
    </row>
    <row r="8" spans="1:13" ht="14.1" customHeight="1" x14ac:dyDescent="0.2">
      <c r="A8" s="48" t="s">
        <v>368</v>
      </c>
      <c r="B8" s="14" t="s">
        <v>168</v>
      </c>
      <c r="C8" s="7" t="s">
        <v>558</v>
      </c>
      <c r="D8" s="7" t="s">
        <v>558</v>
      </c>
      <c r="E8" s="7" t="s">
        <v>558</v>
      </c>
      <c r="F8" s="7" t="s">
        <v>558</v>
      </c>
      <c r="G8" s="7" t="s">
        <v>558</v>
      </c>
    </row>
    <row r="9" spans="1:13" ht="14.1" customHeight="1" x14ac:dyDescent="0.2">
      <c r="A9" s="49"/>
      <c r="B9" s="14" t="s">
        <v>169</v>
      </c>
      <c r="C9" s="7">
        <v>655</v>
      </c>
      <c r="D9" s="8">
        <v>611767.55944287998</v>
      </c>
      <c r="E9" s="4">
        <v>0.61609000000000003</v>
      </c>
      <c r="F9" s="4">
        <v>0.56030999999999997</v>
      </c>
      <c r="G9" s="4">
        <v>0.67186999999999997</v>
      </c>
    </row>
    <row r="10" spans="1:13" ht="14.1" customHeight="1" x14ac:dyDescent="0.2">
      <c r="A10" s="50"/>
      <c r="B10" s="14" t="s">
        <v>96</v>
      </c>
      <c r="C10" s="7">
        <v>680</v>
      </c>
      <c r="D10" s="8">
        <v>659957</v>
      </c>
      <c r="E10" s="4">
        <v>0.62609000000000004</v>
      </c>
      <c r="F10" s="4">
        <v>0.57179999999999997</v>
      </c>
      <c r="G10" s="4">
        <v>0.68039000000000005</v>
      </c>
    </row>
    <row r="11" spans="1:13" ht="14.1" customHeight="1" x14ac:dyDescent="0.2">
      <c r="A11" s="48" t="s">
        <v>369</v>
      </c>
      <c r="B11" s="14" t="s">
        <v>168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13" ht="14.1" customHeight="1" x14ac:dyDescent="0.2">
      <c r="A12" s="49"/>
      <c r="B12" s="14" t="s">
        <v>169</v>
      </c>
      <c r="C12" s="7">
        <v>655</v>
      </c>
      <c r="D12" s="8">
        <v>677312</v>
      </c>
      <c r="E12" s="4">
        <v>0.68210000000000004</v>
      </c>
      <c r="F12" s="4">
        <v>0.62841000000000002</v>
      </c>
      <c r="G12" s="4">
        <v>0.73579000000000006</v>
      </c>
    </row>
    <row r="13" spans="1:13" ht="14.1" customHeight="1" x14ac:dyDescent="0.2">
      <c r="A13" s="50"/>
      <c r="B13" s="14" t="s">
        <v>96</v>
      </c>
      <c r="C13" s="7">
        <v>680</v>
      </c>
      <c r="D13" s="8">
        <v>726880</v>
      </c>
      <c r="E13" s="4">
        <v>0.68957999999999997</v>
      </c>
      <c r="F13" s="4">
        <v>0.63749999999999996</v>
      </c>
      <c r="G13" s="4">
        <v>0.74165999999999999</v>
      </c>
    </row>
    <row r="15" spans="1:13" ht="14.1" customHeight="1" x14ac:dyDescent="0.2">
      <c r="A15" s="46" t="s">
        <v>55</v>
      </c>
      <c r="B15" s="45"/>
      <c r="C15" s="45"/>
      <c r="D15" s="45"/>
      <c r="E15" s="45"/>
      <c r="F15" s="45"/>
      <c r="G15" s="45"/>
    </row>
    <row r="16" spans="1:13" ht="14.1" customHeight="1" x14ac:dyDescent="0.2">
      <c r="A16" s="46" t="s">
        <v>106</v>
      </c>
      <c r="B16" s="45"/>
      <c r="C16" s="45"/>
      <c r="D16" s="45"/>
      <c r="E16" s="45"/>
      <c r="F16" s="45"/>
      <c r="G16" s="45"/>
    </row>
    <row r="17" spans="1:7" ht="14.1" customHeight="1" x14ac:dyDescent="0.2">
      <c r="A17" s="46" t="s">
        <v>107</v>
      </c>
      <c r="B17" s="45"/>
      <c r="C17" s="45"/>
      <c r="D17" s="45"/>
      <c r="E17" s="45"/>
      <c r="F17" s="45"/>
      <c r="G17" s="45"/>
    </row>
    <row r="18" spans="1:7" ht="14.1" customHeight="1" x14ac:dyDescent="0.2">
      <c r="A18" s="46" t="s">
        <v>559</v>
      </c>
      <c r="B18" s="45"/>
      <c r="C18" s="45"/>
      <c r="D18" s="45"/>
      <c r="E18" s="45"/>
      <c r="F18" s="45"/>
      <c r="G18" s="45"/>
    </row>
    <row r="19" spans="1:7" s="17" customFormat="1" ht="14.25" x14ac:dyDescent="0.2">
      <c r="A19" s="32" t="str">
        <f>HYPERLINK("#'Index'!A1","Back to Index")</f>
        <v>Back to Index</v>
      </c>
      <c r="B19" s="27"/>
    </row>
    <row r="69" spans="1:1" ht="12" customHeight="1" x14ac:dyDescent="0.2">
      <c r="A69" t="s">
        <v>559</v>
      </c>
    </row>
  </sheetData>
  <mergeCells count="9">
    <mergeCell ref="A1:M1"/>
    <mergeCell ref="A18:G18"/>
    <mergeCell ref="A2:G2"/>
    <mergeCell ref="A15:G15"/>
    <mergeCell ref="A16:G16"/>
    <mergeCell ref="A17:G17"/>
    <mergeCell ref="A5:A7"/>
    <mergeCell ref="A8:A10"/>
    <mergeCell ref="A11:A13"/>
  </mergeCells>
  <pageMargins left="0.05" right="0.05" top="0.5" bottom="0.5" header="0" footer="0"/>
  <pageSetup orientation="portrait" horizontalDpi="300" verticalDpi="300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Normal="100" workbookViewId="0">
      <pane ySplit="4" topLeftCell="A5" activePane="bottomLeft" state="frozen"/>
      <selection sqref="A1:L1"/>
      <selection pane="bottomLeft" activeCell="A19" sqref="A19"/>
    </sheetView>
  </sheetViews>
  <sheetFormatPr defaultColWidth="10.85546875" defaultRowHeight="12" customHeight="1" x14ac:dyDescent="0.2"/>
  <cols>
    <col min="1" max="1" width="35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3" ht="15" customHeight="1" x14ac:dyDescent="0.25">
      <c r="A1" s="44" t="s">
        <v>376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13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3" ht="14.1" customHeight="1" x14ac:dyDescent="0.2">
      <c r="A5" s="38" t="s">
        <v>367</v>
      </c>
      <c r="B5" s="15" t="s">
        <v>171</v>
      </c>
      <c r="C5" s="7" t="s">
        <v>558</v>
      </c>
      <c r="D5" s="7" t="s">
        <v>558</v>
      </c>
      <c r="E5" s="7" t="s">
        <v>558</v>
      </c>
      <c r="F5" s="7" t="s">
        <v>558</v>
      </c>
      <c r="G5" s="7" t="s">
        <v>558</v>
      </c>
    </row>
    <row r="6" spans="1:13" ht="14.1" customHeight="1" x14ac:dyDescent="0.2">
      <c r="A6" s="36"/>
      <c r="B6" s="15" t="s">
        <v>172</v>
      </c>
      <c r="C6" s="7">
        <v>673</v>
      </c>
      <c r="D6" s="8">
        <v>527470</v>
      </c>
      <c r="E6" s="4">
        <v>0.51478999999999997</v>
      </c>
      <c r="F6" s="4">
        <v>0.45904</v>
      </c>
      <c r="G6" s="4">
        <v>0.57054000000000005</v>
      </c>
    </row>
    <row r="7" spans="1:13" ht="14.1" customHeight="1" x14ac:dyDescent="0.2">
      <c r="A7" s="37"/>
      <c r="B7" s="15" t="s">
        <v>96</v>
      </c>
      <c r="C7" s="7">
        <v>680</v>
      </c>
      <c r="D7" s="8">
        <v>539094</v>
      </c>
      <c r="E7" s="4">
        <v>0.51143000000000005</v>
      </c>
      <c r="F7" s="4">
        <v>0.45572693044930002</v>
      </c>
      <c r="G7" s="4">
        <v>0.56713999999999998</v>
      </c>
    </row>
    <row r="8" spans="1:13" ht="14.1" customHeight="1" x14ac:dyDescent="0.2">
      <c r="A8" s="35" t="s">
        <v>368</v>
      </c>
      <c r="B8" s="15" t="s">
        <v>171</v>
      </c>
      <c r="C8" s="7" t="s">
        <v>558</v>
      </c>
      <c r="D8" s="7" t="s">
        <v>558</v>
      </c>
      <c r="E8" s="7" t="s">
        <v>558</v>
      </c>
      <c r="F8" s="7" t="s">
        <v>558</v>
      </c>
      <c r="G8" s="7" t="s">
        <v>558</v>
      </c>
    </row>
    <row r="9" spans="1:13" ht="14.1" customHeight="1" x14ac:dyDescent="0.2">
      <c r="A9" s="36"/>
      <c r="B9" s="15" t="s">
        <v>172</v>
      </c>
      <c r="C9" s="7">
        <v>673</v>
      </c>
      <c r="D9" s="8">
        <v>636069</v>
      </c>
      <c r="E9" s="4">
        <v>0.62077000000000004</v>
      </c>
      <c r="F9" s="4">
        <v>0.56608000000000003</v>
      </c>
      <c r="G9" s="4">
        <v>0.67546905498319998</v>
      </c>
    </row>
    <row r="10" spans="1:13" ht="14.1" customHeight="1" x14ac:dyDescent="0.2">
      <c r="A10" s="37"/>
      <c r="B10" s="15" t="s">
        <v>96</v>
      </c>
      <c r="C10" s="7">
        <v>680</v>
      </c>
      <c r="D10" s="8">
        <v>659957</v>
      </c>
      <c r="E10" s="4">
        <v>0.62609000000000004</v>
      </c>
      <c r="F10" s="4">
        <v>0.57179999999999997</v>
      </c>
      <c r="G10" s="4">
        <v>0.68039000000000005</v>
      </c>
    </row>
    <row r="11" spans="1:13" ht="14.1" customHeight="1" x14ac:dyDescent="0.2">
      <c r="A11" s="35" t="s">
        <v>369</v>
      </c>
      <c r="B11" s="15" t="s">
        <v>171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13" ht="14.1" customHeight="1" x14ac:dyDescent="0.2">
      <c r="A12" s="36"/>
      <c r="B12" s="15" t="s">
        <v>172</v>
      </c>
      <c r="C12" s="7">
        <v>673</v>
      </c>
      <c r="D12" s="8">
        <v>702991.65851305996</v>
      </c>
      <c r="E12" s="4">
        <v>0.68608999999999998</v>
      </c>
      <c r="F12" s="4">
        <v>0.63356000000000001</v>
      </c>
      <c r="G12" s="4">
        <v>0.73862000000000005</v>
      </c>
    </row>
    <row r="13" spans="1:13" ht="14.1" customHeight="1" x14ac:dyDescent="0.2">
      <c r="A13" s="37"/>
      <c r="B13" s="15" t="s">
        <v>96</v>
      </c>
      <c r="C13" s="7">
        <v>680</v>
      </c>
      <c r="D13" s="8">
        <v>726880</v>
      </c>
      <c r="E13" s="4">
        <v>0.68957999999999997</v>
      </c>
      <c r="F13" s="4">
        <v>0.63749999999999996</v>
      </c>
      <c r="G13" s="4">
        <v>0.74165999999999999</v>
      </c>
    </row>
    <row r="15" spans="1:13" ht="14.1" customHeight="1" x14ac:dyDescent="0.2">
      <c r="A15" s="46" t="s">
        <v>55</v>
      </c>
      <c r="B15" s="45"/>
      <c r="C15" s="45"/>
      <c r="D15" s="45"/>
      <c r="E15" s="45"/>
      <c r="F15" s="45"/>
      <c r="G15" s="45"/>
    </row>
    <row r="16" spans="1:13" ht="14.1" customHeight="1" x14ac:dyDescent="0.2">
      <c r="A16" s="46" t="s">
        <v>106</v>
      </c>
      <c r="B16" s="45"/>
      <c r="C16" s="45"/>
      <c r="D16" s="45"/>
      <c r="E16" s="45"/>
      <c r="F16" s="45"/>
      <c r="G16" s="45"/>
    </row>
    <row r="17" spans="1:7" ht="14.1" customHeight="1" x14ac:dyDescent="0.2">
      <c r="A17" s="46" t="s">
        <v>107</v>
      </c>
      <c r="B17" s="45"/>
      <c r="C17" s="45"/>
      <c r="D17" s="45"/>
      <c r="E17" s="45"/>
      <c r="F17" s="45"/>
      <c r="G17" s="45"/>
    </row>
    <row r="18" spans="1:7" ht="14.1" customHeight="1" x14ac:dyDescent="0.2">
      <c r="A18" s="46" t="s">
        <v>559</v>
      </c>
      <c r="B18" s="45"/>
      <c r="C18" s="45"/>
      <c r="D18" s="45"/>
      <c r="E18" s="45"/>
      <c r="F18" s="45"/>
      <c r="G18" s="45"/>
    </row>
    <row r="19" spans="1:7" s="17" customFormat="1" ht="14.25" x14ac:dyDescent="0.2">
      <c r="A19" s="32" t="str">
        <f>HYPERLINK("#'Index'!A1","Back to Index")</f>
        <v>Back to Index</v>
      </c>
      <c r="B19" s="27"/>
    </row>
    <row r="69" spans="1:1" ht="12" customHeight="1" x14ac:dyDescent="0.2">
      <c r="A69" t="s">
        <v>559</v>
      </c>
    </row>
  </sheetData>
  <mergeCells count="6">
    <mergeCell ref="A1:M1"/>
    <mergeCell ref="A18:G18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Normal="100" workbookViewId="0">
      <pane ySplit="4" topLeftCell="A5" activePane="bottomLeft" state="frozen"/>
      <selection sqref="A1:L1"/>
      <selection pane="bottomLeft" activeCell="A22" sqref="A22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3" ht="15" customHeight="1" x14ac:dyDescent="0.25">
      <c r="A1" s="44" t="s">
        <v>377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13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3" ht="14.1" customHeight="1" x14ac:dyDescent="0.2">
      <c r="A5" s="56" t="s">
        <v>367</v>
      </c>
      <c r="B5" s="13" t="s">
        <v>24</v>
      </c>
      <c r="C5" s="7">
        <v>206</v>
      </c>
      <c r="D5" s="8">
        <v>161773</v>
      </c>
      <c r="E5" s="4">
        <v>0.51529000000000003</v>
      </c>
      <c r="F5" s="4">
        <v>0.41620000000000001</v>
      </c>
      <c r="G5" s="4">
        <v>0.61438000000000004</v>
      </c>
    </row>
    <row r="6" spans="1:13" ht="14.1" customHeight="1" x14ac:dyDescent="0.2">
      <c r="A6" s="49"/>
      <c r="B6" s="13" t="s">
        <v>25</v>
      </c>
      <c r="C6" s="7">
        <v>241</v>
      </c>
      <c r="D6" s="8">
        <v>159395</v>
      </c>
      <c r="E6" s="4">
        <v>0.56577</v>
      </c>
      <c r="F6" s="4">
        <v>0.47266999999999998</v>
      </c>
      <c r="G6" s="4">
        <v>0.65886</v>
      </c>
    </row>
    <row r="7" spans="1:13" ht="14.1" customHeight="1" x14ac:dyDescent="0.2">
      <c r="A7" s="49"/>
      <c r="B7" s="13" t="s">
        <v>26</v>
      </c>
      <c r="C7" s="7">
        <v>233</v>
      </c>
      <c r="D7" s="8">
        <v>217925.80242836999</v>
      </c>
      <c r="E7" s="4">
        <v>0.47539999999999999</v>
      </c>
      <c r="F7" s="4">
        <v>0.38395000000000001</v>
      </c>
      <c r="G7" s="4">
        <v>0.56684000000000001</v>
      </c>
    </row>
    <row r="8" spans="1:13" ht="14.1" customHeight="1" x14ac:dyDescent="0.2">
      <c r="A8" s="50"/>
      <c r="B8" s="13" t="s">
        <v>96</v>
      </c>
      <c r="C8" s="7">
        <v>680</v>
      </c>
      <c r="D8" s="8">
        <v>539094</v>
      </c>
      <c r="E8" s="4">
        <v>0.51143000000000005</v>
      </c>
      <c r="F8" s="4">
        <v>0.45572693044930002</v>
      </c>
      <c r="G8" s="4">
        <v>0.56713999999999998</v>
      </c>
    </row>
    <row r="9" spans="1:13" ht="14.1" customHeight="1" x14ac:dyDescent="0.2">
      <c r="A9" s="48" t="s">
        <v>368</v>
      </c>
      <c r="B9" s="13" t="s">
        <v>24</v>
      </c>
      <c r="C9" s="7">
        <v>206</v>
      </c>
      <c r="D9" s="8">
        <v>209516</v>
      </c>
      <c r="E9" s="4">
        <v>0.66735999999999995</v>
      </c>
      <c r="F9" s="4">
        <v>0.57415000000000005</v>
      </c>
      <c r="G9" s="4">
        <v>0.76057736082119998</v>
      </c>
    </row>
    <row r="10" spans="1:13" ht="14.1" customHeight="1" x14ac:dyDescent="0.2">
      <c r="A10" s="49"/>
      <c r="B10" s="13" t="s">
        <v>25</v>
      </c>
      <c r="C10" s="7">
        <v>241</v>
      </c>
      <c r="D10" s="8">
        <v>188412</v>
      </c>
      <c r="E10" s="4">
        <v>0.66876000000000002</v>
      </c>
      <c r="F10" s="4">
        <v>0.58553999999999995</v>
      </c>
      <c r="G10" s="4">
        <v>0.75197999999999998</v>
      </c>
    </row>
    <row r="11" spans="1:13" ht="14.1" customHeight="1" x14ac:dyDescent="0.2">
      <c r="A11" s="49"/>
      <c r="B11" s="13" t="s">
        <v>26</v>
      </c>
      <c r="C11" s="7">
        <v>233</v>
      </c>
      <c r="D11" s="8">
        <v>262030</v>
      </c>
      <c r="E11" s="4">
        <v>0.57160999999999995</v>
      </c>
      <c r="F11" s="4">
        <v>0.47964000000000001</v>
      </c>
      <c r="G11" s="4">
        <v>0.66356999999999999</v>
      </c>
    </row>
    <row r="12" spans="1:13" ht="14.1" customHeight="1" x14ac:dyDescent="0.2">
      <c r="A12" s="50"/>
      <c r="B12" s="13" t="s">
        <v>96</v>
      </c>
      <c r="C12" s="7">
        <v>680</v>
      </c>
      <c r="D12" s="8">
        <v>659957</v>
      </c>
      <c r="E12" s="4">
        <v>0.62609000000000004</v>
      </c>
      <c r="F12" s="4">
        <v>0.57179999999999997</v>
      </c>
      <c r="G12" s="4">
        <v>0.68039000000000005</v>
      </c>
    </row>
    <row r="13" spans="1:13" ht="14.1" customHeight="1" x14ac:dyDescent="0.2">
      <c r="A13" s="48" t="s">
        <v>369</v>
      </c>
      <c r="B13" s="13" t="s">
        <v>24</v>
      </c>
      <c r="C13" s="7">
        <v>206</v>
      </c>
      <c r="D13" s="8">
        <v>225962</v>
      </c>
      <c r="E13" s="4">
        <v>0.71975</v>
      </c>
      <c r="F13" s="4">
        <v>0.62819000000000003</v>
      </c>
      <c r="G13" s="4">
        <v>0.81130999999999998</v>
      </c>
    </row>
    <row r="14" spans="1:13" ht="14.1" customHeight="1" x14ac:dyDescent="0.2">
      <c r="A14" s="49"/>
      <c r="B14" s="13" t="s">
        <v>25</v>
      </c>
      <c r="C14" s="7">
        <v>241</v>
      </c>
      <c r="D14" s="8">
        <v>188857.2265548</v>
      </c>
      <c r="E14" s="4">
        <v>0.6703408843559</v>
      </c>
      <c r="F14" s="4">
        <v>0.57687999999999995</v>
      </c>
      <c r="G14" s="4">
        <v>0.76380000000000003</v>
      </c>
    </row>
    <row r="15" spans="1:13" ht="14.1" customHeight="1" x14ac:dyDescent="0.2">
      <c r="A15" s="49"/>
      <c r="B15" s="13" t="s">
        <v>26</v>
      </c>
      <c r="C15" s="7">
        <v>233</v>
      </c>
      <c r="D15" s="8">
        <v>312061</v>
      </c>
      <c r="E15" s="4">
        <v>0.68074999999999997</v>
      </c>
      <c r="F15" s="4">
        <v>0.59652000000000005</v>
      </c>
      <c r="G15" s="4">
        <v>0.76497999999999999</v>
      </c>
    </row>
    <row r="16" spans="1:13" ht="14.1" customHeight="1" x14ac:dyDescent="0.2">
      <c r="A16" s="50"/>
      <c r="B16" s="13" t="s">
        <v>96</v>
      </c>
      <c r="C16" s="7">
        <v>680</v>
      </c>
      <c r="D16" s="8">
        <v>726880</v>
      </c>
      <c r="E16" s="4">
        <v>0.68957999999999997</v>
      </c>
      <c r="F16" s="4">
        <v>0.63749999999999996</v>
      </c>
      <c r="G16" s="4">
        <v>0.74165999999999999</v>
      </c>
    </row>
    <row r="18" spans="1:7" ht="14.1" customHeight="1" x14ac:dyDescent="0.2">
      <c r="A18" s="46" t="s">
        <v>55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106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s="17" customFormat="1" ht="14.25" x14ac:dyDescent="0.2">
      <c r="A22" s="32" t="str">
        <f>HYPERLINK("#'Index'!A1","Back to Index")</f>
        <v>Back to Index</v>
      </c>
      <c r="B22" s="27"/>
    </row>
    <row r="69" spans="1:1" ht="12" customHeight="1" x14ac:dyDescent="0.2">
      <c r="A69" t="s">
        <v>559</v>
      </c>
    </row>
  </sheetData>
  <mergeCells count="9">
    <mergeCell ref="A1:M1"/>
    <mergeCell ref="A21:G21"/>
    <mergeCell ref="A2:G2"/>
    <mergeCell ref="A18:G18"/>
    <mergeCell ref="A19:G19"/>
    <mergeCell ref="A20:G20"/>
    <mergeCell ref="A5:A8"/>
    <mergeCell ref="A9:A12"/>
    <mergeCell ref="A13:A16"/>
  </mergeCells>
  <pageMargins left="0.05" right="0.05" top="0.5" bottom="0.5" header="0" footer="0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114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95</v>
      </c>
      <c r="B5" s="12" t="s">
        <v>40</v>
      </c>
      <c r="C5" s="7">
        <v>750</v>
      </c>
      <c r="D5" s="8">
        <v>1238586</v>
      </c>
      <c r="E5" s="4">
        <v>0.94533</v>
      </c>
      <c r="F5" s="4">
        <v>0.91716384880049995</v>
      </c>
      <c r="G5" s="4">
        <v>0.97350000000000003</v>
      </c>
    </row>
    <row r="6" spans="1:7" ht="14.1" customHeight="1" x14ac:dyDescent="0.2">
      <c r="A6" s="49"/>
      <c r="B6" s="12" t="s">
        <v>41</v>
      </c>
      <c r="C6" s="7">
        <v>815</v>
      </c>
      <c r="D6" s="8">
        <v>1213459</v>
      </c>
      <c r="E6" s="4">
        <v>0.94282999999999995</v>
      </c>
      <c r="F6" s="4">
        <v>0.91476000000000002</v>
      </c>
      <c r="G6" s="4">
        <v>0.97089999999999999</v>
      </c>
    </row>
    <row r="7" spans="1:7" ht="14.1" customHeight="1" x14ac:dyDescent="0.2">
      <c r="A7" s="49"/>
      <c r="B7" s="12" t="s">
        <v>42</v>
      </c>
      <c r="C7" s="7">
        <v>523</v>
      </c>
      <c r="D7" s="8">
        <v>767152</v>
      </c>
      <c r="E7" s="4">
        <v>0.9778858756287</v>
      </c>
      <c r="F7" s="4">
        <v>0.96392999999999995</v>
      </c>
      <c r="G7" s="4">
        <v>0.99184000000000005</v>
      </c>
    </row>
    <row r="8" spans="1:7" ht="14.1" customHeight="1" x14ac:dyDescent="0.2">
      <c r="A8" s="49"/>
      <c r="B8" s="12" t="s">
        <v>43</v>
      </c>
      <c r="C8" s="7">
        <v>2785</v>
      </c>
      <c r="D8" s="8">
        <v>3482725.6368781002</v>
      </c>
      <c r="E8" s="4">
        <v>0.98929999999999996</v>
      </c>
      <c r="F8" s="4">
        <v>0.98353999999999997</v>
      </c>
      <c r="G8" s="4">
        <v>0.99504999999999999</v>
      </c>
    </row>
    <row r="9" spans="1:7" ht="14.1" customHeight="1" x14ac:dyDescent="0.2">
      <c r="A9" s="50"/>
      <c r="B9" s="12" t="s">
        <v>96</v>
      </c>
      <c r="C9" s="7">
        <v>4873</v>
      </c>
      <c r="D9" s="8">
        <v>6701923</v>
      </c>
      <c r="E9" s="4">
        <v>0.97099000000000002</v>
      </c>
      <c r="F9" s="4">
        <v>0.96269000000000005</v>
      </c>
      <c r="G9" s="4">
        <v>0.97928999999999999</v>
      </c>
    </row>
    <row r="10" spans="1:7" ht="14.1" customHeight="1" x14ac:dyDescent="0.2">
      <c r="A10" s="48" t="s">
        <v>97</v>
      </c>
      <c r="B10" s="12" t="s">
        <v>40</v>
      </c>
      <c r="C10" s="7">
        <v>750</v>
      </c>
      <c r="D10" s="8">
        <v>1256009</v>
      </c>
      <c r="E10" s="4">
        <v>0.95862999999999998</v>
      </c>
      <c r="F10" s="4">
        <v>0.93313999999999997</v>
      </c>
      <c r="G10" s="4">
        <v>0.98411999999999999</v>
      </c>
    </row>
    <row r="11" spans="1:7" ht="14.1" customHeight="1" x14ac:dyDescent="0.2">
      <c r="A11" s="49"/>
      <c r="B11" s="12" t="s">
        <v>41</v>
      </c>
      <c r="C11" s="7">
        <v>815</v>
      </c>
      <c r="D11" s="8">
        <v>1259593</v>
      </c>
      <c r="E11" s="4">
        <v>0.97867000000000004</v>
      </c>
      <c r="F11" s="4">
        <v>0.96355999999999997</v>
      </c>
      <c r="G11" s="4">
        <v>0.99378999999999995</v>
      </c>
    </row>
    <row r="12" spans="1:7" ht="14.1" customHeight="1" x14ac:dyDescent="0.2">
      <c r="A12" s="49"/>
      <c r="B12" s="12" t="s">
        <v>42</v>
      </c>
      <c r="C12" s="7">
        <v>523</v>
      </c>
      <c r="D12" s="8">
        <v>770998</v>
      </c>
      <c r="E12" s="4">
        <v>0.98279000000000005</v>
      </c>
      <c r="F12" s="4">
        <v>0.96987999999999996</v>
      </c>
      <c r="G12" s="4">
        <v>0.99570000000000003</v>
      </c>
    </row>
    <row r="13" spans="1:7" ht="14.1" customHeight="1" x14ac:dyDescent="0.2">
      <c r="A13" s="49"/>
      <c r="B13" s="12" t="s">
        <v>43</v>
      </c>
      <c r="C13" s="7">
        <v>2785</v>
      </c>
      <c r="D13" s="8">
        <v>3497925</v>
      </c>
      <c r="E13" s="4">
        <v>0.99361999999999995</v>
      </c>
      <c r="F13" s="4">
        <v>0.98862000000000005</v>
      </c>
      <c r="G13" s="4">
        <v>0.99861</v>
      </c>
    </row>
    <row r="14" spans="1:7" ht="14.1" customHeight="1" x14ac:dyDescent="0.2">
      <c r="A14" s="50"/>
      <c r="B14" s="12" t="s">
        <v>96</v>
      </c>
      <c r="C14" s="7">
        <v>4873</v>
      </c>
      <c r="D14" s="8">
        <v>6784524</v>
      </c>
      <c r="E14" s="4">
        <v>0.98295999999999994</v>
      </c>
      <c r="F14" s="4">
        <v>0.97658</v>
      </c>
      <c r="G14" s="4">
        <v>0.98933000000000004</v>
      </c>
    </row>
    <row r="15" spans="1:7" ht="14.1" customHeight="1" x14ac:dyDescent="0.2">
      <c r="A15" s="48" t="s">
        <v>98</v>
      </c>
      <c r="B15" s="12" t="s">
        <v>40</v>
      </c>
      <c r="C15" s="7">
        <v>750</v>
      </c>
      <c r="D15" s="8">
        <v>69179</v>
      </c>
      <c r="E15" s="4">
        <v>5.28E-2</v>
      </c>
      <c r="F15" s="4">
        <v>2.6089999999999999E-2</v>
      </c>
      <c r="G15" s="4">
        <v>7.9509999999999997E-2</v>
      </c>
    </row>
    <row r="16" spans="1:7" ht="14.1" customHeight="1" x14ac:dyDescent="0.2">
      <c r="A16" s="49"/>
      <c r="B16" s="12" t="s">
        <v>41</v>
      </c>
      <c r="C16" s="7">
        <v>815</v>
      </c>
      <c r="D16" s="8">
        <v>62869</v>
      </c>
      <c r="E16" s="4">
        <v>4.8849999999999998E-2</v>
      </c>
      <c r="F16" s="4">
        <v>2.435E-2</v>
      </c>
      <c r="G16" s="4">
        <v>7.3348099052699997E-2</v>
      </c>
    </row>
    <row r="17" spans="1:7" ht="14.1" customHeight="1" x14ac:dyDescent="0.2">
      <c r="A17" s="49"/>
      <c r="B17" s="12" t="s">
        <v>42</v>
      </c>
      <c r="C17" s="7">
        <v>523</v>
      </c>
      <c r="D17" s="8">
        <v>28642</v>
      </c>
      <c r="E17" s="4">
        <v>3.65094724528E-2</v>
      </c>
      <c r="F17" s="4">
        <v>5.3800000000000002E-3</v>
      </c>
      <c r="G17" s="4">
        <v>6.7640000000000006E-2</v>
      </c>
    </row>
    <row r="18" spans="1:7" ht="14.1" customHeight="1" x14ac:dyDescent="0.2">
      <c r="A18" s="49"/>
      <c r="B18" s="12" t="s">
        <v>43</v>
      </c>
      <c r="C18" s="7">
        <v>2785</v>
      </c>
      <c r="D18" s="8">
        <v>27371</v>
      </c>
      <c r="E18" s="4">
        <v>7.77E-3</v>
      </c>
      <c r="F18" s="4">
        <v>2.3500000000000001E-3</v>
      </c>
      <c r="G18" s="4">
        <v>1.32E-2</v>
      </c>
    </row>
    <row r="19" spans="1:7" ht="14.1" customHeight="1" x14ac:dyDescent="0.2">
      <c r="A19" s="50"/>
      <c r="B19" s="12" t="s">
        <v>96</v>
      </c>
      <c r="C19" s="7">
        <v>4873</v>
      </c>
      <c r="D19" s="8">
        <v>188061</v>
      </c>
      <c r="E19" s="4">
        <v>2.725E-2</v>
      </c>
      <c r="F19" s="4">
        <v>1.9E-2</v>
      </c>
      <c r="G19" s="4">
        <v>3.5490000000000001E-2</v>
      </c>
    </row>
    <row r="20" spans="1:7" ht="14.1" customHeight="1" x14ac:dyDescent="0.2">
      <c r="A20" s="48" t="s">
        <v>99</v>
      </c>
      <c r="B20" s="12" t="s">
        <v>40</v>
      </c>
      <c r="C20" s="7">
        <v>750</v>
      </c>
      <c r="D20" s="8">
        <v>1241032</v>
      </c>
      <c r="E20" s="4">
        <v>0.94720000000000004</v>
      </c>
      <c r="F20" s="4">
        <v>0.92049000000000003</v>
      </c>
      <c r="G20" s="4">
        <v>0.97391000000000005</v>
      </c>
    </row>
    <row r="21" spans="1:7" ht="14.1" customHeight="1" x14ac:dyDescent="0.2">
      <c r="A21" s="49"/>
      <c r="B21" s="12" t="s">
        <v>41</v>
      </c>
      <c r="C21" s="7">
        <v>815</v>
      </c>
      <c r="D21" s="8">
        <v>1224170</v>
      </c>
      <c r="E21" s="4">
        <v>0.95115000000000005</v>
      </c>
      <c r="F21" s="4">
        <v>0.92665190094729999</v>
      </c>
      <c r="G21" s="4">
        <v>0.97565000000000002</v>
      </c>
    </row>
    <row r="22" spans="1:7" ht="14.1" customHeight="1" x14ac:dyDescent="0.2">
      <c r="A22" s="49"/>
      <c r="B22" s="12" t="s">
        <v>42</v>
      </c>
      <c r="C22" s="7">
        <v>523</v>
      </c>
      <c r="D22" s="8">
        <v>755859</v>
      </c>
      <c r="E22" s="4">
        <v>0.96349052754719999</v>
      </c>
      <c r="F22" s="4">
        <v>0.93235999999999997</v>
      </c>
      <c r="G22" s="4">
        <v>0.99461999999999995</v>
      </c>
    </row>
    <row r="23" spans="1:7" ht="14.1" customHeight="1" x14ac:dyDescent="0.2">
      <c r="A23" s="49"/>
      <c r="B23" s="12" t="s">
        <v>43</v>
      </c>
      <c r="C23" s="7">
        <v>2785</v>
      </c>
      <c r="D23" s="8">
        <v>3493028</v>
      </c>
      <c r="E23" s="4">
        <v>0.99222999999999995</v>
      </c>
      <c r="F23" s="4">
        <v>0.98680000000000001</v>
      </c>
      <c r="G23" s="4">
        <v>0.99765000000000004</v>
      </c>
    </row>
    <row r="24" spans="1:7" ht="14.1" customHeight="1" x14ac:dyDescent="0.2">
      <c r="A24" s="50"/>
      <c r="B24" s="12" t="s">
        <v>96</v>
      </c>
      <c r="C24" s="7">
        <v>4873</v>
      </c>
      <c r="D24" s="8">
        <v>6714088</v>
      </c>
      <c r="E24" s="4">
        <v>0.97275</v>
      </c>
      <c r="F24" s="4">
        <v>0.96450999999999998</v>
      </c>
      <c r="G24" s="4">
        <v>0.98099999999999998</v>
      </c>
    </row>
    <row r="25" spans="1:7" ht="14.1" customHeight="1" x14ac:dyDescent="0.2">
      <c r="A25" s="48" t="s">
        <v>100</v>
      </c>
      <c r="B25" s="12" t="s">
        <v>40</v>
      </c>
      <c r="C25" s="7">
        <v>750</v>
      </c>
      <c r="D25" s="8">
        <v>1095513</v>
      </c>
      <c r="E25" s="4">
        <v>0.83613999999999999</v>
      </c>
      <c r="F25" s="4">
        <v>0.79059000000000001</v>
      </c>
      <c r="G25" s="4">
        <v>0.88168000000000002</v>
      </c>
    </row>
    <row r="26" spans="1:7" ht="14.1" customHeight="1" x14ac:dyDescent="0.2">
      <c r="A26" s="49"/>
      <c r="B26" s="12" t="s">
        <v>41</v>
      </c>
      <c r="C26" s="7">
        <v>815</v>
      </c>
      <c r="D26" s="8">
        <v>1137954.6980973999</v>
      </c>
      <c r="E26" s="4">
        <v>0.88415999999999995</v>
      </c>
      <c r="F26" s="4">
        <v>0.84721999999999997</v>
      </c>
      <c r="G26" s="4">
        <v>0.92110999999999998</v>
      </c>
    </row>
    <row r="27" spans="1:7" ht="14.1" customHeight="1" x14ac:dyDescent="0.2">
      <c r="A27" s="49"/>
      <c r="B27" s="12" t="s">
        <v>42</v>
      </c>
      <c r="C27" s="7">
        <v>523</v>
      </c>
      <c r="D27" s="8">
        <v>726056</v>
      </c>
      <c r="E27" s="4">
        <v>0.92549999999999999</v>
      </c>
      <c r="F27" s="4">
        <v>0.88636000000000004</v>
      </c>
      <c r="G27" s="4">
        <v>0.96464000000000005</v>
      </c>
    </row>
    <row r="28" spans="1:7" ht="14.1" customHeight="1" x14ac:dyDescent="0.2">
      <c r="A28" s="49"/>
      <c r="B28" s="12" t="s">
        <v>43</v>
      </c>
      <c r="C28" s="7">
        <v>2785</v>
      </c>
      <c r="D28" s="8">
        <v>3423743</v>
      </c>
      <c r="E28" s="4">
        <v>0.97253999999999996</v>
      </c>
      <c r="F28" s="4">
        <v>0.96387</v>
      </c>
      <c r="G28" s="4">
        <v>0.98121999999999998</v>
      </c>
    </row>
    <row r="29" spans="1:7" ht="14.1" customHeight="1" x14ac:dyDescent="0.2">
      <c r="A29" s="50"/>
      <c r="B29" s="12" t="s">
        <v>96</v>
      </c>
      <c r="C29" s="7">
        <v>4873</v>
      </c>
      <c r="D29" s="8">
        <v>6383266</v>
      </c>
      <c r="E29" s="4">
        <v>0.92481999999999998</v>
      </c>
      <c r="F29" s="4">
        <v>0.91169</v>
      </c>
      <c r="G29" s="4">
        <v>0.93796059689540001</v>
      </c>
    </row>
    <row r="30" spans="1:7" ht="14.1" customHeight="1" x14ac:dyDescent="0.2">
      <c r="A30" s="48" t="s">
        <v>101</v>
      </c>
      <c r="B30" s="12" t="s">
        <v>40</v>
      </c>
      <c r="C30" s="7">
        <v>750</v>
      </c>
      <c r="D30" s="8">
        <v>143073</v>
      </c>
      <c r="E30" s="4">
        <v>0.10920000000000001</v>
      </c>
      <c r="F30" s="4">
        <v>7.0309999999999997E-2</v>
      </c>
      <c r="G30" s="4">
        <v>0.14807999999999999</v>
      </c>
    </row>
    <row r="31" spans="1:7" ht="14.1" customHeight="1" x14ac:dyDescent="0.2">
      <c r="A31" s="49"/>
      <c r="B31" s="12" t="s">
        <v>41</v>
      </c>
      <c r="C31" s="7">
        <v>815</v>
      </c>
      <c r="D31" s="8">
        <v>75504</v>
      </c>
      <c r="E31" s="4">
        <v>5.8659999999999997E-2</v>
      </c>
      <c r="F31" s="4">
        <v>3.2379999999999999E-2</v>
      </c>
      <c r="G31" s="4">
        <v>8.4949999999999998E-2</v>
      </c>
    </row>
    <row r="32" spans="1:7" ht="14.1" customHeight="1" x14ac:dyDescent="0.2">
      <c r="A32" s="49"/>
      <c r="B32" s="12" t="s">
        <v>42</v>
      </c>
      <c r="C32" s="7">
        <v>523</v>
      </c>
      <c r="D32" s="8">
        <v>41097</v>
      </c>
      <c r="E32" s="4">
        <v>5.2389999999999999E-2</v>
      </c>
      <c r="F32" s="4">
        <v>1.516E-2</v>
      </c>
      <c r="G32" s="4">
        <v>8.9609999999999995E-2</v>
      </c>
    </row>
    <row r="33" spans="1:7" ht="14.1" customHeight="1" x14ac:dyDescent="0.2">
      <c r="A33" s="49"/>
      <c r="B33" s="12" t="s">
        <v>43</v>
      </c>
      <c r="C33" s="7">
        <v>2785</v>
      </c>
      <c r="D33" s="8">
        <v>58983</v>
      </c>
      <c r="E33" s="4">
        <v>1.6750000000000001E-2</v>
      </c>
      <c r="F33" s="4">
        <v>1.0200000000000001E-2</v>
      </c>
      <c r="G33" s="4">
        <v>2.3310000000000001E-2</v>
      </c>
    </row>
    <row r="34" spans="1:7" ht="14.1" customHeight="1" x14ac:dyDescent="0.2">
      <c r="A34" s="50"/>
      <c r="B34" s="12" t="s">
        <v>96</v>
      </c>
      <c r="C34" s="7">
        <v>4873</v>
      </c>
      <c r="D34" s="8">
        <v>318657</v>
      </c>
      <c r="E34" s="4">
        <v>4.6170000000000003E-2</v>
      </c>
      <c r="F34" s="4">
        <v>3.5569999999999997E-2</v>
      </c>
      <c r="G34" s="4">
        <v>5.6767992790500002E-2</v>
      </c>
    </row>
    <row r="35" spans="1:7" ht="14.1" customHeight="1" x14ac:dyDescent="0.2">
      <c r="A35" s="48" t="s">
        <v>102</v>
      </c>
      <c r="B35" s="12" t="s">
        <v>40</v>
      </c>
      <c r="C35" s="7">
        <v>750</v>
      </c>
      <c r="D35" s="8">
        <v>1063616</v>
      </c>
      <c r="E35" s="4">
        <v>0.81179000000000001</v>
      </c>
      <c r="F35" s="4">
        <v>0.76336999999999999</v>
      </c>
      <c r="G35" s="4">
        <v>0.86021000000000003</v>
      </c>
    </row>
    <row r="36" spans="1:7" ht="14.1" customHeight="1" x14ac:dyDescent="0.2">
      <c r="A36" s="49"/>
      <c r="B36" s="12" t="s">
        <v>41</v>
      </c>
      <c r="C36" s="7">
        <v>815</v>
      </c>
      <c r="D36" s="8">
        <v>1092527</v>
      </c>
      <c r="E36" s="4">
        <v>0.84887000000000001</v>
      </c>
      <c r="F36" s="4">
        <v>0.80874999999999997</v>
      </c>
      <c r="G36" s="4">
        <v>0.88898999999999995</v>
      </c>
    </row>
    <row r="37" spans="1:7" ht="14.1" customHeight="1" x14ac:dyDescent="0.2">
      <c r="A37" s="49"/>
      <c r="B37" s="12" t="s">
        <v>42</v>
      </c>
      <c r="C37" s="7">
        <v>523</v>
      </c>
      <c r="D37" s="8">
        <v>715498</v>
      </c>
      <c r="E37" s="4">
        <v>0.91203999999999996</v>
      </c>
      <c r="F37" s="4">
        <v>0.87212999999999996</v>
      </c>
      <c r="G37" s="4">
        <v>0.95196000000000003</v>
      </c>
    </row>
    <row r="38" spans="1:7" ht="14.1" customHeight="1" x14ac:dyDescent="0.2">
      <c r="A38" s="49"/>
      <c r="B38" s="12" t="s">
        <v>43</v>
      </c>
      <c r="C38" s="7">
        <v>2785</v>
      </c>
      <c r="D38" s="8">
        <v>3405734</v>
      </c>
      <c r="E38" s="4">
        <v>0.96743000000000001</v>
      </c>
      <c r="F38" s="4">
        <v>0.95828999999999998</v>
      </c>
      <c r="G38" s="4">
        <v>0.97655999999999998</v>
      </c>
    </row>
    <row r="39" spans="1:7" ht="14.1" customHeight="1" x14ac:dyDescent="0.2">
      <c r="A39" s="50"/>
      <c r="B39" s="12" t="s">
        <v>96</v>
      </c>
      <c r="C39" s="7">
        <v>4873</v>
      </c>
      <c r="D39" s="8">
        <v>6277375</v>
      </c>
      <c r="E39" s="4">
        <v>0.90947999999999996</v>
      </c>
      <c r="F39" s="4">
        <v>0.89539136589239998</v>
      </c>
      <c r="G39" s="4">
        <v>0.92357</v>
      </c>
    </row>
    <row r="40" spans="1:7" ht="14.1" customHeight="1" x14ac:dyDescent="0.2">
      <c r="A40" s="48" t="s">
        <v>103</v>
      </c>
      <c r="B40" s="12" t="s">
        <v>40</v>
      </c>
      <c r="C40" s="7">
        <v>750</v>
      </c>
      <c r="D40" s="8">
        <v>989439</v>
      </c>
      <c r="E40" s="4">
        <v>0.75517999999999996</v>
      </c>
      <c r="F40" s="4">
        <v>0.70428999999999997</v>
      </c>
      <c r="G40" s="4">
        <v>0.80606</v>
      </c>
    </row>
    <row r="41" spans="1:7" ht="14.1" customHeight="1" x14ac:dyDescent="0.2">
      <c r="A41" s="49"/>
      <c r="B41" s="12" t="s">
        <v>41</v>
      </c>
      <c r="C41" s="7">
        <v>815</v>
      </c>
      <c r="D41" s="8">
        <v>1027488</v>
      </c>
      <c r="E41" s="4">
        <v>0.79832999999999998</v>
      </c>
      <c r="F41" s="4">
        <v>0.75466</v>
      </c>
      <c r="G41" s="4">
        <v>0.84201000000000004</v>
      </c>
    </row>
    <row r="42" spans="1:7" ht="14.1" customHeight="1" x14ac:dyDescent="0.2">
      <c r="A42" s="49"/>
      <c r="B42" s="12" t="s">
        <v>42</v>
      </c>
      <c r="C42" s="7">
        <v>523</v>
      </c>
      <c r="D42" s="8">
        <v>673234.21086949005</v>
      </c>
      <c r="E42" s="4">
        <v>0.85816999999999999</v>
      </c>
      <c r="F42" s="4">
        <v>0.81184999999999996</v>
      </c>
      <c r="G42" s="4">
        <v>0.90447999999999995</v>
      </c>
    </row>
    <row r="43" spans="1:7" ht="14.1" customHeight="1" x14ac:dyDescent="0.2">
      <c r="A43" s="49"/>
      <c r="B43" s="12" t="s">
        <v>43</v>
      </c>
      <c r="C43" s="7">
        <v>2785</v>
      </c>
      <c r="D43" s="8">
        <v>3316668.4513670998</v>
      </c>
      <c r="E43" s="4">
        <v>0.94213000000000002</v>
      </c>
      <c r="F43" s="4">
        <v>0.92974000000000001</v>
      </c>
      <c r="G43" s="4">
        <v>0.95452000000000004</v>
      </c>
    </row>
    <row r="44" spans="1:7" ht="14.1" customHeight="1" x14ac:dyDescent="0.2">
      <c r="A44" s="50"/>
      <c r="B44" s="12" t="s">
        <v>96</v>
      </c>
      <c r="C44" s="7">
        <v>4873</v>
      </c>
      <c r="D44" s="8">
        <v>6006830</v>
      </c>
      <c r="E44" s="4">
        <v>0.87028000000000005</v>
      </c>
      <c r="F44" s="4">
        <v>0.85455999999999999</v>
      </c>
      <c r="G44" s="4">
        <v>0.88600999999999996</v>
      </c>
    </row>
    <row r="45" spans="1:7" ht="14.1" customHeight="1" x14ac:dyDescent="0.2">
      <c r="A45" s="48" t="s">
        <v>104</v>
      </c>
      <c r="B45" s="12" t="s">
        <v>40</v>
      </c>
      <c r="C45" s="7">
        <v>750</v>
      </c>
      <c r="D45" s="8">
        <v>237453</v>
      </c>
      <c r="E45" s="4">
        <v>0.18123305617890001</v>
      </c>
      <c r="F45" s="4">
        <v>0.13747999999999999</v>
      </c>
      <c r="G45" s="4">
        <v>0.22498000000000001</v>
      </c>
    </row>
    <row r="46" spans="1:7" ht="14.1" customHeight="1" x14ac:dyDescent="0.2">
      <c r="A46" s="49"/>
      <c r="B46" s="12" t="s">
        <v>41</v>
      </c>
      <c r="C46" s="7">
        <v>815</v>
      </c>
      <c r="D46" s="8">
        <v>138652</v>
      </c>
      <c r="E46" s="4">
        <v>0.1077292085417</v>
      </c>
      <c r="F46" s="4">
        <v>7.5170000000000001E-2</v>
      </c>
      <c r="G46" s="4">
        <v>0.14029</v>
      </c>
    </row>
    <row r="47" spans="1:7" ht="14.1" customHeight="1" x14ac:dyDescent="0.2">
      <c r="A47" s="49"/>
      <c r="B47" s="12" t="s">
        <v>42</v>
      </c>
      <c r="C47" s="7">
        <v>523</v>
      </c>
      <c r="D47" s="8">
        <v>90488.065643228998</v>
      </c>
      <c r="E47" s="4">
        <v>0.11534</v>
      </c>
      <c r="F47" s="4">
        <v>7.8630000000000005E-2</v>
      </c>
      <c r="G47" s="4">
        <v>0.15206</v>
      </c>
    </row>
    <row r="48" spans="1:7" ht="14.1" customHeight="1" x14ac:dyDescent="0.2">
      <c r="A48" s="49"/>
      <c r="B48" s="12" t="s">
        <v>43</v>
      </c>
      <c r="C48" s="7">
        <v>2785</v>
      </c>
      <c r="D48" s="8">
        <v>162499</v>
      </c>
      <c r="E48" s="4">
        <v>4.616E-2</v>
      </c>
      <c r="F48" s="4">
        <v>3.4439999999999998E-2</v>
      </c>
      <c r="G48" s="4">
        <v>5.7880000000000001E-2</v>
      </c>
    </row>
    <row r="49" spans="1:7" ht="14.1" customHeight="1" x14ac:dyDescent="0.2">
      <c r="A49" s="50"/>
      <c r="B49" s="12" t="s">
        <v>96</v>
      </c>
      <c r="C49" s="7">
        <v>4873</v>
      </c>
      <c r="D49" s="8">
        <v>629092</v>
      </c>
      <c r="E49" s="4">
        <v>9.1139999999999999E-2</v>
      </c>
      <c r="F49" s="4">
        <v>7.8289999999999998E-2</v>
      </c>
      <c r="G49" s="4">
        <v>0.104</v>
      </c>
    </row>
    <row r="50" spans="1:7" ht="14.1" customHeight="1" x14ac:dyDescent="0.2">
      <c r="A50" s="48" t="s">
        <v>105</v>
      </c>
      <c r="B50" s="12" t="s">
        <v>40</v>
      </c>
      <c r="C50" s="7">
        <v>750</v>
      </c>
      <c r="D50" s="8">
        <v>195410</v>
      </c>
      <c r="E50" s="4">
        <v>0.14913999999999999</v>
      </c>
      <c r="F50" s="4">
        <v>0.11054</v>
      </c>
      <c r="G50" s="4">
        <v>0.18775</v>
      </c>
    </row>
    <row r="51" spans="1:7" ht="14.1" customHeight="1" x14ac:dyDescent="0.2">
      <c r="A51" s="49"/>
      <c r="B51" s="12" t="s">
        <v>41</v>
      </c>
      <c r="C51" s="7">
        <v>815</v>
      </c>
      <c r="D51" s="8">
        <v>227447</v>
      </c>
      <c r="E51" s="4">
        <v>0.17671999999999999</v>
      </c>
      <c r="F51" s="4">
        <v>0.14000000000000001</v>
      </c>
      <c r="G51" s="4">
        <v>0.21343999999999999</v>
      </c>
    </row>
    <row r="52" spans="1:7" ht="14.1" customHeight="1" x14ac:dyDescent="0.2">
      <c r="A52" s="49"/>
      <c r="B52" s="12" t="s">
        <v>42</v>
      </c>
      <c r="C52" s="7">
        <v>523</v>
      </c>
      <c r="D52" s="8">
        <v>130739</v>
      </c>
      <c r="E52" s="4">
        <v>0.16664999999999999</v>
      </c>
      <c r="F52" s="4">
        <v>0.1225221022891</v>
      </c>
      <c r="G52" s="4">
        <v>0.21078</v>
      </c>
    </row>
    <row r="53" spans="1:7" ht="14.1" customHeight="1" x14ac:dyDescent="0.2">
      <c r="A53" s="49"/>
      <c r="B53" s="12" t="s">
        <v>43</v>
      </c>
      <c r="C53" s="7">
        <v>2785</v>
      </c>
      <c r="D53" s="8">
        <v>535270</v>
      </c>
      <c r="E53" s="4">
        <v>0.1520481112248</v>
      </c>
      <c r="F53" s="4">
        <v>0.1340115634896</v>
      </c>
      <c r="G53" s="4">
        <v>0.17008000000000001</v>
      </c>
    </row>
    <row r="54" spans="1:7" ht="14.1" customHeight="1" x14ac:dyDescent="0.2">
      <c r="A54" s="50"/>
      <c r="B54" s="12" t="s">
        <v>96</v>
      </c>
      <c r="C54" s="7">
        <v>4873</v>
      </c>
      <c r="D54" s="8">
        <v>1088866</v>
      </c>
      <c r="E54" s="4">
        <v>0.15776000000000001</v>
      </c>
      <c r="F54" s="4">
        <v>0.14324999999999999</v>
      </c>
      <c r="G54" s="4">
        <v>0.17226</v>
      </c>
    </row>
    <row r="56" spans="1:7" ht="14.1" customHeight="1" x14ac:dyDescent="0.2">
      <c r="A56" s="46" t="s">
        <v>55</v>
      </c>
      <c r="B56" s="45"/>
      <c r="C56" s="45"/>
      <c r="D56" s="45"/>
      <c r="E56" s="45"/>
      <c r="F56" s="45"/>
      <c r="G56" s="45"/>
    </row>
    <row r="57" spans="1:7" ht="14.1" customHeight="1" x14ac:dyDescent="0.2">
      <c r="A57" s="46" t="s">
        <v>106</v>
      </c>
      <c r="B57" s="45"/>
      <c r="C57" s="45"/>
      <c r="D57" s="45"/>
      <c r="E57" s="45"/>
      <c r="F57" s="45"/>
      <c r="G57" s="45"/>
    </row>
    <row r="58" spans="1:7" ht="14.1" customHeight="1" x14ac:dyDescent="0.2">
      <c r="A58" s="46" t="s">
        <v>107</v>
      </c>
      <c r="B58" s="45"/>
      <c r="C58" s="45"/>
      <c r="D58" s="45"/>
      <c r="E58" s="45"/>
      <c r="F58" s="45"/>
      <c r="G58" s="45"/>
    </row>
    <row r="59" spans="1:7" ht="14.1" customHeight="1" x14ac:dyDescent="0.2">
      <c r="A59" s="46" t="s">
        <v>559</v>
      </c>
      <c r="B59" s="45"/>
      <c r="C59" s="45"/>
      <c r="D59" s="45"/>
      <c r="E59" s="45"/>
      <c r="F59" s="45"/>
      <c r="G59" s="45"/>
    </row>
    <row r="60" spans="1:7" s="17" customFormat="1" ht="14.25" x14ac:dyDescent="0.2">
      <c r="A60" s="32" t="str">
        <f>HYPERLINK("#'Index'!A1","Back to Index")</f>
        <v>Back to Index</v>
      </c>
      <c r="B60" s="27"/>
    </row>
  </sheetData>
  <mergeCells count="16">
    <mergeCell ref="A59:G59"/>
    <mergeCell ref="A1:G1"/>
    <mergeCell ref="A2:G2"/>
    <mergeCell ref="A56:G56"/>
    <mergeCell ref="A57:G57"/>
    <mergeCell ref="A58:G58"/>
    <mergeCell ref="A5:A9"/>
    <mergeCell ref="A10:A14"/>
    <mergeCell ref="A15:A19"/>
    <mergeCell ref="A20:A24"/>
    <mergeCell ref="A25:A29"/>
    <mergeCell ref="A30:A34"/>
    <mergeCell ref="A35:A39"/>
    <mergeCell ref="A40:A44"/>
    <mergeCell ref="A45:A49"/>
    <mergeCell ref="A50:A54"/>
  </mergeCells>
  <pageMargins left="0.05" right="0.05" top="0.5" bottom="0.5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6" width="6.85546875" bestFit="1" customWidth="1"/>
    <col min="7" max="7" width="7.28515625" bestFit="1" customWidth="1"/>
  </cols>
  <sheetData>
    <row r="1" spans="1:7" ht="13.5" x14ac:dyDescent="0.25">
      <c r="A1" s="44" t="s">
        <v>116</v>
      </c>
      <c r="B1" s="45"/>
      <c r="C1" s="45"/>
      <c r="D1" s="45"/>
      <c r="E1" s="45"/>
      <c r="F1" s="45"/>
      <c r="G1" s="45"/>
    </row>
    <row r="2" spans="1:7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95</v>
      </c>
      <c r="B5" s="9" t="s">
        <v>47</v>
      </c>
      <c r="C5" s="7">
        <v>659</v>
      </c>
      <c r="D5" s="8">
        <v>819415.51969424996</v>
      </c>
      <c r="E5" s="4">
        <v>0.97738585275760004</v>
      </c>
      <c r="F5" s="4">
        <v>0.96236999999999995</v>
      </c>
      <c r="G5" s="4">
        <v>0.99241000000000001</v>
      </c>
    </row>
    <row r="6" spans="1:7" ht="14.1" customHeight="1" x14ac:dyDescent="0.2">
      <c r="A6" s="49"/>
      <c r="B6" s="9" t="s">
        <v>48</v>
      </c>
      <c r="C6" s="7">
        <v>553</v>
      </c>
      <c r="D6" s="8">
        <v>748539</v>
      </c>
      <c r="E6" s="4">
        <v>0.95713999999999999</v>
      </c>
      <c r="F6" s="4">
        <v>0.92545207200830004</v>
      </c>
      <c r="G6" s="4">
        <v>0.98882000000000003</v>
      </c>
    </row>
    <row r="7" spans="1:7" ht="14.1" customHeight="1" x14ac:dyDescent="0.2">
      <c r="A7" s="49"/>
      <c r="B7" s="9" t="s">
        <v>49</v>
      </c>
      <c r="C7" s="7">
        <v>941</v>
      </c>
      <c r="D7" s="8">
        <v>1428989</v>
      </c>
      <c r="E7" s="4">
        <v>0.97001999999999999</v>
      </c>
      <c r="F7" s="4">
        <v>0.95143999999999995</v>
      </c>
      <c r="G7" s="4">
        <v>0.98860999999999999</v>
      </c>
    </row>
    <row r="8" spans="1:7" ht="14.1" customHeight="1" x14ac:dyDescent="0.2">
      <c r="A8" s="49"/>
      <c r="B8" s="9" t="s">
        <v>50</v>
      </c>
      <c r="C8" s="7">
        <v>510</v>
      </c>
      <c r="D8" s="8">
        <v>680476</v>
      </c>
      <c r="E8" s="4">
        <v>0.98507</v>
      </c>
      <c r="F8" s="4">
        <v>0.97258</v>
      </c>
      <c r="G8" s="4">
        <v>0.99756</v>
      </c>
    </row>
    <row r="9" spans="1:7" ht="14.1" customHeight="1" x14ac:dyDescent="0.2">
      <c r="A9" s="49"/>
      <c r="B9" s="9" t="s">
        <v>51</v>
      </c>
      <c r="C9" s="7">
        <v>950</v>
      </c>
      <c r="D9" s="8">
        <v>1614346</v>
      </c>
      <c r="E9" s="4">
        <v>0.97865999999999997</v>
      </c>
      <c r="F9" s="4">
        <v>0.96318999999999999</v>
      </c>
      <c r="G9" s="4">
        <v>0.99412999999999996</v>
      </c>
    </row>
    <row r="10" spans="1:7" ht="14.1" customHeight="1" x14ac:dyDescent="0.2">
      <c r="A10" s="49"/>
      <c r="B10" s="9" t="s">
        <v>52</v>
      </c>
      <c r="C10" s="7">
        <v>673</v>
      </c>
      <c r="D10" s="8">
        <v>828462</v>
      </c>
      <c r="E10" s="4">
        <v>0.96150999999999998</v>
      </c>
      <c r="F10" s="4">
        <v>0.93132000000000004</v>
      </c>
      <c r="G10" s="4">
        <v>0.99170999999999998</v>
      </c>
    </row>
    <row r="11" spans="1:7" ht="14.1" customHeight="1" x14ac:dyDescent="0.2">
      <c r="A11" s="49"/>
      <c r="B11" s="9" t="s">
        <v>53</v>
      </c>
      <c r="C11" s="7">
        <v>257</v>
      </c>
      <c r="D11" s="8">
        <v>342631</v>
      </c>
      <c r="E11" s="4">
        <v>0.97282000000000002</v>
      </c>
      <c r="F11" s="4">
        <v>0.93364000000000003</v>
      </c>
      <c r="G11" s="4">
        <v>1</v>
      </c>
    </row>
    <row r="12" spans="1:7" ht="14.1" customHeight="1" x14ac:dyDescent="0.2">
      <c r="A12" s="49"/>
      <c r="B12" s="9" t="s">
        <v>54</v>
      </c>
      <c r="C12" s="7">
        <v>330</v>
      </c>
      <c r="D12" s="8">
        <v>239064</v>
      </c>
      <c r="E12" s="4">
        <v>0.93972</v>
      </c>
      <c r="F12" s="4">
        <v>0.89327000000000001</v>
      </c>
      <c r="G12" s="4">
        <v>0.98616999999999999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6701923</v>
      </c>
      <c r="E13" s="4">
        <v>0.97099000000000002</v>
      </c>
      <c r="F13" s="4">
        <v>0.96269000000000005</v>
      </c>
      <c r="G13" s="4">
        <v>0.97928999999999999</v>
      </c>
    </row>
    <row r="14" spans="1:7" ht="14.1" customHeight="1" x14ac:dyDescent="0.2">
      <c r="A14" s="48" t="s">
        <v>97</v>
      </c>
      <c r="B14" s="9" t="s">
        <v>47</v>
      </c>
      <c r="C14" s="7">
        <v>659</v>
      </c>
      <c r="D14" s="8">
        <v>828954.49591235002</v>
      </c>
      <c r="E14" s="4">
        <v>0.98875999999999997</v>
      </c>
      <c r="F14" s="4">
        <v>0.97843999999999998</v>
      </c>
      <c r="G14" s="4">
        <v>0.99909000000000003</v>
      </c>
    </row>
    <row r="15" spans="1:7" ht="14.1" customHeight="1" x14ac:dyDescent="0.2">
      <c r="A15" s="49"/>
      <c r="B15" s="9" t="s">
        <v>48</v>
      </c>
      <c r="C15" s="7">
        <v>553</v>
      </c>
      <c r="D15" s="8">
        <v>756975</v>
      </c>
      <c r="E15" s="4">
        <v>0.96792</v>
      </c>
      <c r="F15" s="4">
        <v>0.93752999999999997</v>
      </c>
      <c r="G15" s="4">
        <v>0.99831999999999999</v>
      </c>
    </row>
    <row r="16" spans="1:7" ht="14.1" customHeight="1" x14ac:dyDescent="0.2">
      <c r="A16" s="49"/>
      <c r="B16" s="9" t="s">
        <v>49</v>
      </c>
      <c r="C16" s="7">
        <v>941</v>
      </c>
      <c r="D16" s="8">
        <v>1443490.1472024</v>
      </c>
      <c r="E16" s="4">
        <v>0.97987000000000002</v>
      </c>
      <c r="F16" s="4">
        <v>0.96370999999999996</v>
      </c>
      <c r="G16" s="4">
        <v>0.99602999999999997</v>
      </c>
    </row>
    <row r="17" spans="1:7" ht="14.1" customHeight="1" x14ac:dyDescent="0.2">
      <c r="A17" s="49"/>
      <c r="B17" s="9" t="s">
        <v>50</v>
      </c>
      <c r="C17" s="7">
        <v>510</v>
      </c>
      <c r="D17" s="8">
        <v>684555</v>
      </c>
      <c r="E17" s="4">
        <v>0.99097000000000002</v>
      </c>
      <c r="F17" s="4">
        <v>0.98102537428290004</v>
      </c>
      <c r="G17" s="4">
        <v>1</v>
      </c>
    </row>
    <row r="18" spans="1:7" ht="14.1" customHeight="1" x14ac:dyDescent="0.2">
      <c r="A18" s="49"/>
      <c r="B18" s="9" t="s">
        <v>51</v>
      </c>
      <c r="C18" s="7">
        <v>950</v>
      </c>
      <c r="D18" s="8">
        <v>1635332</v>
      </c>
      <c r="E18" s="4">
        <v>0.99138000000000004</v>
      </c>
      <c r="F18" s="4">
        <v>0.98250999999999999</v>
      </c>
      <c r="G18" s="4">
        <v>1</v>
      </c>
    </row>
    <row r="19" spans="1:7" ht="14.1" customHeight="1" x14ac:dyDescent="0.2">
      <c r="A19" s="49"/>
      <c r="B19" s="9" t="s">
        <v>52</v>
      </c>
      <c r="C19" s="7">
        <v>673</v>
      </c>
      <c r="D19" s="8">
        <v>845321</v>
      </c>
      <c r="E19" s="4">
        <v>0.98107999999999995</v>
      </c>
      <c r="F19" s="4">
        <v>0.96135999999999999</v>
      </c>
      <c r="G19" s="4">
        <v>1</v>
      </c>
    </row>
    <row r="20" spans="1:7" ht="14.1" customHeight="1" x14ac:dyDescent="0.2">
      <c r="A20" s="49"/>
      <c r="B20" s="9" t="s">
        <v>53</v>
      </c>
      <c r="C20" s="7">
        <v>257</v>
      </c>
      <c r="D20" s="8">
        <v>349371</v>
      </c>
      <c r="E20" s="4">
        <v>0.99195999999999995</v>
      </c>
      <c r="F20" s="4">
        <v>0.97819999999999996</v>
      </c>
      <c r="G20" s="4">
        <v>1</v>
      </c>
    </row>
    <row r="21" spans="1:7" ht="14.1" customHeight="1" x14ac:dyDescent="0.2">
      <c r="A21" s="49"/>
      <c r="B21" s="9" t="s">
        <v>54</v>
      </c>
      <c r="C21" s="7">
        <v>330</v>
      </c>
      <c r="D21" s="8">
        <v>240525.44183678</v>
      </c>
      <c r="E21" s="4">
        <v>0.94545999999999997</v>
      </c>
      <c r="F21" s="4">
        <v>0.90012000000000003</v>
      </c>
      <c r="G21" s="4">
        <v>0.99080000000000001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6784524</v>
      </c>
      <c r="E22" s="4">
        <v>0.98295999999999994</v>
      </c>
      <c r="F22" s="4">
        <v>0.97658</v>
      </c>
      <c r="G22" s="4">
        <v>0.98933000000000004</v>
      </c>
    </row>
    <row r="23" spans="1:7" ht="14.1" customHeight="1" x14ac:dyDescent="0.2">
      <c r="A23" s="48" t="s">
        <v>98</v>
      </c>
      <c r="B23" s="9" t="s">
        <v>47</v>
      </c>
      <c r="C23" s="7">
        <v>659</v>
      </c>
      <c r="D23" s="8">
        <v>18869</v>
      </c>
      <c r="E23" s="4">
        <v>2.2509999999999999E-2</v>
      </c>
      <c r="F23" s="4">
        <v>8.0700000000000008E-3</v>
      </c>
      <c r="G23" s="4">
        <v>3.6940000000000001E-2</v>
      </c>
    </row>
    <row r="24" spans="1:7" ht="14.1" customHeight="1" x14ac:dyDescent="0.2">
      <c r="A24" s="49"/>
      <c r="B24" s="9" t="s">
        <v>48</v>
      </c>
      <c r="C24" s="7">
        <v>553</v>
      </c>
      <c r="D24" s="8">
        <v>25391</v>
      </c>
      <c r="E24" s="4">
        <v>3.2469999999999999E-2</v>
      </c>
      <c r="F24" s="4">
        <v>2.0699999999999998E-3</v>
      </c>
      <c r="G24" s="4">
        <v>6.2859999999999999E-2</v>
      </c>
    </row>
    <row r="25" spans="1:7" ht="14.1" customHeight="1" x14ac:dyDescent="0.2">
      <c r="A25" s="49"/>
      <c r="B25" s="9" t="s">
        <v>49</v>
      </c>
      <c r="C25" s="7">
        <v>941</v>
      </c>
      <c r="D25" s="8">
        <v>51313</v>
      </c>
      <c r="E25" s="4">
        <v>3.483E-2</v>
      </c>
      <c r="F25" s="4">
        <v>1.439E-2</v>
      </c>
      <c r="G25" s="4">
        <v>5.5269258473699998E-2</v>
      </c>
    </row>
    <row r="26" spans="1:7" ht="14.1" customHeight="1" x14ac:dyDescent="0.2">
      <c r="A26" s="49"/>
      <c r="B26" s="9" t="s">
        <v>50</v>
      </c>
      <c r="C26" s="7">
        <v>510</v>
      </c>
      <c r="D26" s="8">
        <v>6236</v>
      </c>
      <c r="E26" s="4">
        <v>9.0299999999999998E-3</v>
      </c>
      <c r="F26" s="4">
        <v>0</v>
      </c>
      <c r="G26" s="4">
        <v>1.8974625717099999E-2</v>
      </c>
    </row>
    <row r="27" spans="1:7" ht="14.1" customHeight="1" x14ac:dyDescent="0.2">
      <c r="A27" s="49"/>
      <c r="B27" s="9" t="s">
        <v>51</v>
      </c>
      <c r="C27" s="7">
        <v>950</v>
      </c>
      <c r="D27" s="8">
        <v>36406</v>
      </c>
      <c r="E27" s="4">
        <v>2.2069999999999999E-2</v>
      </c>
      <c r="F27" s="4">
        <v>4.1700000000000001E-3</v>
      </c>
      <c r="G27" s="4">
        <v>3.9967174333600003E-2</v>
      </c>
    </row>
    <row r="28" spans="1:7" ht="14.1" customHeight="1" x14ac:dyDescent="0.2">
      <c r="A28" s="49"/>
      <c r="B28" s="9" t="s">
        <v>52</v>
      </c>
      <c r="C28" s="7">
        <v>673</v>
      </c>
      <c r="D28" s="8">
        <v>21612.077144385999</v>
      </c>
      <c r="E28" s="4">
        <v>2.50830243685E-2</v>
      </c>
      <c r="F28" s="4">
        <v>3.5999999999999999E-3</v>
      </c>
      <c r="G28" s="4">
        <v>4.6559999999999997E-2</v>
      </c>
    </row>
    <row r="29" spans="1:7" ht="14.1" customHeight="1" x14ac:dyDescent="0.2">
      <c r="A29" s="49"/>
      <c r="B29" s="9" t="s">
        <v>53</v>
      </c>
      <c r="C29" s="7">
        <v>257</v>
      </c>
      <c r="D29" s="8">
        <v>9901</v>
      </c>
      <c r="E29" s="4">
        <v>2.811E-2</v>
      </c>
      <c r="F29" s="4">
        <v>0</v>
      </c>
      <c r="G29" s="4">
        <v>6.7320000000000005E-2</v>
      </c>
    </row>
    <row r="30" spans="1:7" ht="14.1" customHeight="1" x14ac:dyDescent="0.2">
      <c r="A30" s="49"/>
      <c r="B30" s="9" t="s">
        <v>54</v>
      </c>
      <c r="C30" s="7">
        <v>330</v>
      </c>
      <c r="D30" s="8">
        <v>18334</v>
      </c>
      <c r="E30" s="4">
        <v>7.2069999999999995E-2</v>
      </c>
      <c r="F30" s="4">
        <v>2.3789999999999999E-2</v>
      </c>
      <c r="G30" s="4">
        <v>0.12035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188061</v>
      </c>
      <c r="E31" s="4">
        <v>2.725E-2</v>
      </c>
      <c r="F31" s="4">
        <v>1.9E-2</v>
      </c>
      <c r="G31" s="4">
        <v>3.5490000000000001E-2</v>
      </c>
    </row>
    <row r="32" spans="1:7" ht="14.1" customHeight="1" x14ac:dyDescent="0.2">
      <c r="A32" s="48" t="s">
        <v>99</v>
      </c>
      <c r="B32" s="9" t="s">
        <v>47</v>
      </c>
      <c r="C32" s="7">
        <v>659</v>
      </c>
      <c r="D32" s="8">
        <v>819505</v>
      </c>
      <c r="E32" s="4">
        <v>0.97748999999999997</v>
      </c>
      <c r="F32" s="4">
        <v>0.96306000000000003</v>
      </c>
      <c r="G32" s="4">
        <v>0.99192999999999998</v>
      </c>
    </row>
    <row r="33" spans="1:7" ht="14.1" customHeight="1" x14ac:dyDescent="0.2">
      <c r="A33" s="49"/>
      <c r="B33" s="9" t="s">
        <v>48</v>
      </c>
      <c r="C33" s="7">
        <v>553</v>
      </c>
      <c r="D33" s="8">
        <v>756670</v>
      </c>
      <c r="E33" s="4">
        <v>0.96753</v>
      </c>
      <c r="F33" s="4">
        <v>0.93713999999999997</v>
      </c>
      <c r="G33" s="4">
        <v>0.99792999999999998</v>
      </c>
    </row>
    <row r="34" spans="1:7" ht="14.1" customHeight="1" x14ac:dyDescent="0.2">
      <c r="A34" s="49"/>
      <c r="B34" s="9" t="s">
        <v>49</v>
      </c>
      <c r="C34" s="7">
        <v>941</v>
      </c>
      <c r="D34" s="8">
        <v>1421834</v>
      </c>
      <c r="E34" s="4">
        <v>0.96516999999999997</v>
      </c>
      <c r="F34" s="4">
        <v>0.94472999999999996</v>
      </c>
      <c r="G34" s="4">
        <v>0.98560999999999999</v>
      </c>
    </row>
    <row r="35" spans="1:7" ht="14.1" customHeight="1" x14ac:dyDescent="0.2">
      <c r="A35" s="49"/>
      <c r="B35" s="9" t="s">
        <v>50</v>
      </c>
      <c r="C35" s="7">
        <v>510</v>
      </c>
      <c r="D35" s="8">
        <v>684555</v>
      </c>
      <c r="E35" s="4">
        <v>0.99097000000000002</v>
      </c>
      <c r="F35" s="4">
        <v>0.98102537428290004</v>
      </c>
      <c r="G35" s="4">
        <v>1</v>
      </c>
    </row>
    <row r="36" spans="1:7" ht="14.1" customHeight="1" x14ac:dyDescent="0.2">
      <c r="A36" s="49"/>
      <c r="B36" s="9" t="s">
        <v>51</v>
      </c>
      <c r="C36" s="7">
        <v>950</v>
      </c>
      <c r="D36" s="8">
        <v>1613146</v>
      </c>
      <c r="E36" s="4">
        <v>0.97792999999999997</v>
      </c>
      <c r="F36" s="4">
        <v>0.96003282566640002</v>
      </c>
      <c r="G36" s="4">
        <v>0.99582999999999999</v>
      </c>
    </row>
    <row r="37" spans="1:7" ht="14.1" customHeight="1" x14ac:dyDescent="0.2">
      <c r="A37" s="49"/>
      <c r="B37" s="9" t="s">
        <v>52</v>
      </c>
      <c r="C37" s="7">
        <v>673</v>
      </c>
      <c r="D37" s="8">
        <v>840009.58485615999</v>
      </c>
      <c r="E37" s="4">
        <v>0.97491697563150004</v>
      </c>
      <c r="F37" s="4">
        <v>0.95343999999999995</v>
      </c>
      <c r="G37" s="4">
        <v>0.99639999999999995</v>
      </c>
    </row>
    <row r="38" spans="1:7" ht="14.1" customHeight="1" x14ac:dyDescent="0.2">
      <c r="A38" s="49"/>
      <c r="B38" s="9" t="s">
        <v>53</v>
      </c>
      <c r="C38" s="7">
        <v>257</v>
      </c>
      <c r="D38" s="8">
        <v>342303</v>
      </c>
      <c r="E38" s="4">
        <v>0.97189000000000003</v>
      </c>
      <c r="F38" s="4">
        <v>0.93267999999999995</v>
      </c>
      <c r="G38" s="4">
        <v>1</v>
      </c>
    </row>
    <row r="39" spans="1:7" ht="14.1" customHeight="1" x14ac:dyDescent="0.2">
      <c r="A39" s="49"/>
      <c r="B39" s="9" t="s">
        <v>54</v>
      </c>
      <c r="C39" s="7">
        <v>330</v>
      </c>
      <c r="D39" s="8">
        <v>236066</v>
      </c>
      <c r="E39" s="4">
        <v>0.92793000000000003</v>
      </c>
      <c r="F39" s="4">
        <v>0.87965000000000004</v>
      </c>
      <c r="G39" s="4">
        <v>0.97621000000000002</v>
      </c>
    </row>
    <row r="40" spans="1:7" ht="14.1" customHeight="1" x14ac:dyDescent="0.2">
      <c r="A40" s="50"/>
      <c r="B40" s="9" t="s">
        <v>96</v>
      </c>
      <c r="C40" s="7">
        <v>4873</v>
      </c>
      <c r="D40" s="8">
        <v>6714088</v>
      </c>
      <c r="E40" s="4">
        <v>0.97275</v>
      </c>
      <c r="F40" s="4">
        <v>0.96450999999999998</v>
      </c>
      <c r="G40" s="4">
        <v>0.98099999999999998</v>
      </c>
    </row>
    <row r="41" spans="1:7" ht="14.1" customHeight="1" x14ac:dyDescent="0.2">
      <c r="A41" s="48" t="s">
        <v>100</v>
      </c>
      <c r="B41" s="9" t="s">
        <v>47</v>
      </c>
      <c r="C41" s="7">
        <v>659</v>
      </c>
      <c r="D41" s="8">
        <v>787491</v>
      </c>
      <c r="E41" s="4">
        <v>0.93930999999999998</v>
      </c>
      <c r="F41" s="4">
        <v>0.91405999999999998</v>
      </c>
      <c r="G41" s="4">
        <v>0.96455000000000002</v>
      </c>
    </row>
    <row r="42" spans="1:7" ht="14.1" customHeight="1" x14ac:dyDescent="0.2">
      <c r="A42" s="49"/>
      <c r="B42" s="9" t="s">
        <v>48</v>
      </c>
      <c r="C42" s="7">
        <v>553</v>
      </c>
      <c r="D42" s="8">
        <v>730065</v>
      </c>
      <c r="E42" s="4">
        <v>0.93350999999999995</v>
      </c>
      <c r="F42" s="4">
        <v>0.89829000000000003</v>
      </c>
      <c r="G42" s="4">
        <v>0.96874000000000005</v>
      </c>
    </row>
    <row r="43" spans="1:7" ht="14.1" customHeight="1" x14ac:dyDescent="0.2">
      <c r="A43" s="49"/>
      <c r="B43" s="9" t="s">
        <v>49</v>
      </c>
      <c r="C43" s="7">
        <v>941</v>
      </c>
      <c r="D43" s="8">
        <v>1361783</v>
      </c>
      <c r="E43" s="4">
        <v>0.9244</v>
      </c>
      <c r="F43" s="4">
        <v>0.89444000000000001</v>
      </c>
      <c r="G43" s="4">
        <v>0.95437000000000005</v>
      </c>
    </row>
    <row r="44" spans="1:7" ht="14.1" customHeight="1" x14ac:dyDescent="0.2">
      <c r="A44" s="49"/>
      <c r="B44" s="9" t="s">
        <v>50</v>
      </c>
      <c r="C44" s="7">
        <v>510</v>
      </c>
      <c r="D44" s="8">
        <v>661916.97109380004</v>
      </c>
      <c r="E44" s="4">
        <v>0.95820000000000005</v>
      </c>
      <c r="F44" s="4">
        <v>0.93500000000000005</v>
      </c>
      <c r="G44" s="4">
        <v>0.98140000000000005</v>
      </c>
    </row>
    <row r="45" spans="1:7" ht="14.1" customHeight="1" x14ac:dyDescent="0.2">
      <c r="A45" s="49"/>
      <c r="B45" s="9" t="s">
        <v>51</v>
      </c>
      <c r="C45" s="7">
        <v>950</v>
      </c>
      <c r="D45" s="8">
        <v>1476975</v>
      </c>
      <c r="E45" s="4">
        <v>0.89537999999999995</v>
      </c>
      <c r="F45" s="4">
        <v>0.86036999999999997</v>
      </c>
      <c r="G45" s="4">
        <v>0.93039000000000005</v>
      </c>
    </row>
    <row r="46" spans="1:7" ht="14.1" customHeight="1" x14ac:dyDescent="0.2">
      <c r="A46" s="49"/>
      <c r="B46" s="9" t="s">
        <v>52</v>
      </c>
      <c r="C46" s="7">
        <v>673</v>
      </c>
      <c r="D46" s="8">
        <v>810623</v>
      </c>
      <c r="E46" s="4">
        <v>0.94081000000000004</v>
      </c>
      <c r="F46" s="4">
        <v>0.90812000000000004</v>
      </c>
      <c r="G46" s="4">
        <v>0.97350999999999999</v>
      </c>
    </row>
    <row r="47" spans="1:7" ht="14.1" customHeight="1" x14ac:dyDescent="0.2">
      <c r="A47" s="49"/>
      <c r="B47" s="9" t="s">
        <v>53</v>
      </c>
      <c r="C47" s="7">
        <v>257</v>
      </c>
      <c r="D47" s="8">
        <v>324007</v>
      </c>
      <c r="E47" s="4">
        <v>0.91993999999999998</v>
      </c>
      <c r="F47" s="4">
        <v>0.86319999999999997</v>
      </c>
      <c r="G47" s="4">
        <v>0.97667999999999999</v>
      </c>
    </row>
    <row r="48" spans="1:7" ht="14.1" customHeight="1" x14ac:dyDescent="0.2">
      <c r="A48" s="49"/>
      <c r="B48" s="9" t="s">
        <v>54</v>
      </c>
      <c r="C48" s="7">
        <v>330</v>
      </c>
      <c r="D48" s="8">
        <v>230405</v>
      </c>
      <c r="E48" s="4">
        <v>0.90568000000000004</v>
      </c>
      <c r="F48" s="4">
        <v>0.85397000000000001</v>
      </c>
      <c r="G48" s="4">
        <v>0.95738999999999996</v>
      </c>
    </row>
    <row r="49" spans="1:7" ht="14.1" customHeight="1" x14ac:dyDescent="0.2">
      <c r="A49" s="50"/>
      <c r="B49" s="9" t="s">
        <v>96</v>
      </c>
      <c r="C49" s="7">
        <v>4873</v>
      </c>
      <c r="D49" s="8">
        <v>6383266</v>
      </c>
      <c r="E49" s="4">
        <v>0.92481999999999998</v>
      </c>
      <c r="F49" s="4">
        <v>0.91169</v>
      </c>
      <c r="G49" s="4">
        <v>0.93796059689540001</v>
      </c>
    </row>
    <row r="50" spans="1:7" ht="14.1" customHeight="1" x14ac:dyDescent="0.2">
      <c r="A50" s="48" t="s">
        <v>101</v>
      </c>
      <c r="B50" s="9" t="s">
        <v>47</v>
      </c>
      <c r="C50" s="7">
        <v>659</v>
      </c>
      <c r="D50" s="8">
        <v>31925</v>
      </c>
      <c r="E50" s="4">
        <v>3.8080000000000003E-2</v>
      </c>
      <c r="F50" s="4">
        <v>1.7430000000000001E-2</v>
      </c>
      <c r="G50" s="4">
        <v>5.8729999999999997E-2</v>
      </c>
    </row>
    <row r="51" spans="1:7" ht="14.1" customHeight="1" x14ac:dyDescent="0.2">
      <c r="A51" s="49"/>
      <c r="B51" s="9" t="s">
        <v>48</v>
      </c>
      <c r="C51" s="7">
        <v>553</v>
      </c>
      <c r="D51" s="8">
        <v>18474</v>
      </c>
      <c r="E51" s="4">
        <v>2.3619999999999999E-2</v>
      </c>
      <c r="F51" s="4">
        <v>6.8199999999999997E-3</v>
      </c>
      <c r="G51" s="4">
        <v>4.0430000000000001E-2</v>
      </c>
    </row>
    <row r="52" spans="1:7" ht="14.1" customHeight="1" x14ac:dyDescent="0.2">
      <c r="A52" s="49"/>
      <c r="B52" s="9" t="s">
        <v>49</v>
      </c>
      <c r="C52" s="7">
        <v>941</v>
      </c>
      <c r="D52" s="8">
        <v>67205.361155314007</v>
      </c>
      <c r="E52" s="4">
        <v>4.5620000000000001E-2</v>
      </c>
      <c r="F52" s="4">
        <v>2.1190000000000001E-2</v>
      </c>
      <c r="G52" s="4">
        <v>7.0050000000000001E-2</v>
      </c>
    </row>
    <row r="53" spans="1:7" ht="14.1" customHeight="1" x14ac:dyDescent="0.2">
      <c r="A53" s="49"/>
      <c r="B53" s="9" t="s">
        <v>50</v>
      </c>
      <c r="C53" s="7">
        <v>510</v>
      </c>
      <c r="D53" s="8">
        <v>18559</v>
      </c>
      <c r="E53" s="4">
        <v>2.6870000000000002E-2</v>
      </c>
      <c r="F53" s="4">
        <v>7.1599999999999997E-3</v>
      </c>
      <c r="G53" s="4">
        <v>4.657E-2</v>
      </c>
    </row>
    <row r="54" spans="1:7" ht="14.1" customHeight="1" x14ac:dyDescent="0.2">
      <c r="A54" s="49"/>
      <c r="B54" s="9" t="s">
        <v>51</v>
      </c>
      <c r="C54" s="7">
        <v>950</v>
      </c>
      <c r="D54" s="8">
        <v>137371</v>
      </c>
      <c r="E54" s="4">
        <v>8.3280000000000007E-2</v>
      </c>
      <c r="F54" s="4">
        <v>5.0950000000000002E-2</v>
      </c>
      <c r="G54" s="4">
        <v>0.11559999999999999</v>
      </c>
    </row>
    <row r="55" spans="1:7" ht="14.1" customHeight="1" x14ac:dyDescent="0.2">
      <c r="A55" s="49"/>
      <c r="B55" s="9" t="s">
        <v>52</v>
      </c>
      <c r="C55" s="7">
        <v>673</v>
      </c>
      <c r="D55" s="8">
        <v>17839</v>
      </c>
      <c r="E55" s="4">
        <v>2.07E-2</v>
      </c>
      <c r="F55" s="4">
        <v>6.8700000000000002E-3</v>
      </c>
      <c r="G55" s="4">
        <v>3.4540000000000001E-2</v>
      </c>
    </row>
    <row r="56" spans="1:7" ht="14.1" customHeight="1" x14ac:dyDescent="0.2">
      <c r="A56" s="49"/>
      <c r="B56" s="9" t="s">
        <v>53</v>
      </c>
      <c r="C56" s="7">
        <v>257</v>
      </c>
      <c r="D56" s="8">
        <v>18624</v>
      </c>
      <c r="E56" s="4">
        <v>5.2880000000000003E-2</v>
      </c>
      <c r="F56" s="4">
        <v>9.6600000000000002E-3</v>
      </c>
      <c r="G56" s="4">
        <v>9.6100000000000005E-2</v>
      </c>
    </row>
    <row r="57" spans="1:7" ht="14.1" customHeight="1" x14ac:dyDescent="0.2">
      <c r="A57" s="49"/>
      <c r="B57" s="9" t="s">
        <v>54</v>
      </c>
      <c r="C57" s="7">
        <v>330</v>
      </c>
      <c r="D57" s="8">
        <v>8659</v>
      </c>
      <c r="E57" s="4">
        <v>3.4040000000000001E-2</v>
      </c>
      <c r="F57" s="4">
        <v>8.3499999999999998E-3</v>
      </c>
      <c r="G57" s="4">
        <v>5.9720000000000002E-2</v>
      </c>
    </row>
    <row r="58" spans="1:7" ht="14.1" customHeight="1" x14ac:dyDescent="0.2">
      <c r="A58" s="50"/>
      <c r="B58" s="9" t="s">
        <v>96</v>
      </c>
      <c r="C58" s="7">
        <v>4873</v>
      </c>
      <c r="D58" s="8">
        <v>318657</v>
      </c>
      <c r="E58" s="4">
        <v>4.6170000000000003E-2</v>
      </c>
      <c r="F58" s="4">
        <v>3.5569999999999997E-2</v>
      </c>
      <c r="G58" s="4">
        <v>5.6767992790500002E-2</v>
      </c>
    </row>
    <row r="59" spans="1:7" ht="14.1" customHeight="1" x14ac:dyDescent="0.2">
      <c r="A59" s="48" t="s">
        <v>102</v>
      </c>
      <c r="B59" s="9" t="s">
        <v>47</v>
      </c>
      <c r="C59" s="7">
        <v>659</v>
      </c>
      <c r="D59" s="8">
        <v>770607</v>
      </c>
      <c r="E59" s="4">
        <v>0.91917000000000004</v>
      </c>
      <c r="F59" s="4">
        <v>0.88698999999999995</v>
      </c>
      <c r="G59" s="4">
        <v>0.95135000000000003</v>
      </c>
    </row>
    <row r="60" spans="1:7" ht="14.1" customHeight="1" x14ac:dyDescent="0.2">
      <c r="A60" s="49"/>
      <c r="B60" s="9" t="s">
        <v>48</v>
      </c>
      <c r="C60" s="7">
        <v>553</v>
      </c>
      <c r="D60" s="8">
        <v>722497</v>
      </c>
      <c r="E60" s="4">
        <v>0.92383999999999999</v>
      </c>
      <c r="F60" s="4">
        <v>0.88763000000000003</v>
      </c>
      <c r="G60" s="4">
        <v>0.96004</v>
      </c>
    </row>
    <row r="61" spans="1:7" ht="14.1" customHeight="1" x14ac:dyDescent="0.2">
      <c r="A61" s="49"/>
      <c r="B61" s="9" t="s">
        <v>49</v>
      </c>
      <c r="C61" s="7">
        <v>941</v>
      </c>
      <c r="D61" s="8">
        <v>1341620</v>
      </c>
      <c r="E61" s="4">
        <v>0.91071999999999997</v>
      </c>
      <c r="F61" s="4">
        <v>0.87746000000000002</v>
      </c>
      <c r="G61" s="4">
        <v>0.94398000000000004</v>
      </c>
    </row>
    <row r="62" spans="1:7" ht="14.1" customHeight="1" x14ac:dyDescent="0.2">
      <c r="A62" s="49"/>
      <c r="B62" s="9" t="s">
        <v>50</v>
      </c>
      <c r="C62" s="7">
        <v>510</v>
      </c>
      <c r="D62" s="8">
        <v>657099</v>
      </c>
      <c r="E62" s="4">
        <v>0.95123000000000002</v>
      </c>
      <c r="F62" s="4">
        <v>0.92702439844219997</v>
      </c>
      <c r="G62" s="4">
        <v>0.97543000000000002</v>
      </c>
    </row>
    <row r="63" spans="1:7" ht="14.1" customHeight="1" x14ac:dyDescent="0.2">
      <c r="A63" s="49"/>
      <c r="B63" s="9" t="s">
        <v>51</v>
      </c>
      <c r="C63" s="7">
        <v>950</v>
      </c>
      <c r="D63" s="8">
        <v>1445542</v>
      </c>
      <c r="E63" s="4">
        <v>0.87631999999999999</v>
      </c>
      <c r="F63" s="4">
        <v>0.84004000000000001</v>
      </c>
      <c r="G63" s="4">
        <v>0.91261000000000003</v>
      </c>
    </row>
    <row r="64" spans="1:7" ht="14.1" customHeight="1" x14ac:dyDescent="0.2">
      <c r="A64" s="49"/>
      <c r="B64" s="9" t="s">
        <v>52</v>
      </c>
      <c r="C64" s="7">
        <v>673</v>
      </c>
      <c r="D64" s="8">
        <v>796206.46103700995</v>
      </c>
      <c r="E64" s="4">
        <v>0.92408000000000001</v>
      </c>
      <c r="F64" s="4">
        <v>0.88907999999999998</v>
      </c>
      <c r="G64" s="4">
        <v>0.95908000000000004</v>
      </c>
    </row>
    <row r="65" spans="1:7" ht="14.1" customHeight="1" x14ac:dyDescent="0.2">
      <c r="A65" s="49"/>
      <c r="B65" s="9" t="s">
        <v>53</v>
      </c>
      <c r="C65" s="7">
        <v>257</v>
      </c>
      <c r="D65" s="8">
        <v>316050</v>
      </c>
      <c r="E65" s="4">
        <v>0.89734999999999998</v>
      </c>
      <c r="F65" s="4">
        <v>0.83708000000000005</v>
      </c>
      <c r="G65" s="4">
        <v>0.95762000000000003</v>
      </c>
    </row>
    <row r="66" spans="1:7" ht="14.1" customHeight="1" x14ac:dyDescent="0.2">
      <c r="A66" s="49"/>
      <c r="B66" s="9" t="s">
        <v>54</v>
      </c>
      <c r="C66" s="7">
        <v>330</v>
      </c>
      <c r="D66" s="8">
        <v>227752</v>
      </c>
      <c r="E66" s="4">
        <v>0.89524999999999999</v>
      </c>
      <c r="F66" s="4">
        <v>0.84221999999999997</v>
      </c>
      <c r="G66" s="4">
        <v>0.94828715161949995</v>
      </c>
    </row>
    <row r="67" spans="1:7" ht="14.1" customHeight="1" x14ac:dyDescent="0.2">
      <c r="A67" s="50"/>
      <c r="B67" s="9" t="s">
        <v>96</v>
      </c>
      <c r="C67" s="7">
        <v>4873</v>
      </c>
      <c r="D67" s="8">
        <v>6277375</v>
      </c>
      <c r="E67" s="4">
        <v>0.90947999999999996</v>
      </c>
      <c r="F67" s="4">
        <v>0.89539136589239998</v>
      </c>
      <c r="G67" s="4">
        <v>0.92357</v>
      </c>
    </row>
    <row r="68" spans="1:7" ht="14.1" customHeight="1" x14ac:dyDescent="0.2">
      <c r="A68" s="48" t="s">
        <v>103</v>
      </c>
      <c r="B68" s="9" t="s">
        <v>47</v>
      </c>
      <c r="C68" s="7">
        <v>659</v>
      </c>
      <c r="D68" s="8">
        <v>724423</v>
      </c>
      <c r="E68" s="4">
        <v>0.86407999999999996</v>
      </c>
      <c r="F68" s="4">
        <v>0.82442000000000004</v>
      </c>
      <c r="G68" s="4">
        <v>0.90373999999999999</v>
      </c>
    </row>
    <row r="69" spans="1:7" ht="14.1" customHeight="1" x14ac:dyDescent="0.2">
      <c r="A69" s="49"/>
      <c r="B69" s="9" t="s">
        <v>48</v>
      </c>
      <c r="C69" s="7">
        <v>553</v>
      </c>
      <c r="D69" s="8">
        <v>701541.68540835998</v>
      </c>
      <c r="E69" s="4">
        <v>0.89703999999999995</v>
      </c>
      <c r="F69" s="4">
        <v>0.85690999999999995</v>
      </c>
      <c r="G69" s="4">
        <v>0.93716999999999995</v>
      </c>
    </row>
    <row r="70" spans="1:7" ht="14.1" customHeight="1" x14ac:dyDescent="0.2">
      <c r="A70" s="49"/>
      <c r="B70" s="9" t="s">
        <v>49</v>
      </c>
      <c r="C70" s="7">
        <v>941</v>
      </c>
      <c r="D70" s="8">
        <v>1279770</v>
      </c>
      <c r="E70" s="4">
        <v>0.86873</v>
      </c>
      <c r="F70" s="4">
        <v>0.83115054912139996</v>
      </c>
      <c r="G70" s="4">
        <v>0.90630999999999995</v>
      </c>
    </row>
    <row r="71" spans="1:7" ht="14.1" customHeight="1" x14ac:dyDescent="0.2">
      <c r="A71" s="49"/>
      <c r="B71" s="9" t="s">
        <v>50</v>
      </c>
      <c r="C71" s="7">
        <v>510</v>
      </c>
      <c r="D71" s="8">
        <v>634107</v>
      </c>
      <c r="E71" s="4">
        <v>0.91793999999999998</v>
      </c>
      <c r="F71" s="4">
        <v>0.88532611818520002</v>
      </c>
      <c r="G71" s="4">
        <v>0.95055999999999996</v>
      </c>
    </row>
    <row r="72" spans="1:7" ht="14.1" customHeight="1" x14ac:dyDescent="0.2">
      <c r="A72" s="49"/>
      <c r="B72" s="9" t="s">
        <v>51</v>
      </c>
      <c r="C72" s="7">
        <v>950</v>
      </c>
      <c r="D72" s="8">
        <v>1370030</v>
      </c>
      <c r="E72" s="4">
        <v>0.83055000000000001</v>
      </c>
      <c r="F72" s="4">
        <v>0.7913</v>
      </c>
      <c r="G72" s="4">
        <v>0.86980000000000002</v>
      </c>
    </row>
    <row r="73" spans="1:7" ht="14.1" customHeight="1" x14ac:dyDescent="0.2">
      <c r="A73" s="49"/>
      <c r="B73" s="9" t="s">
        <v>52</v>
      </c>
      <c r="C73" s="7">
        <v>673</v>
      </c>
      <c r="D73" s="8">
        <v>775029.03592020005</v>
      </c>
      <c r="E73" s="4">
        <v>0.89949999999999997</v>
      </c>
      <c r="F73" s="4">
        <v>0.86219999999999997</v>
      </c>
      <c r="G73" s="4">
        <v>0.93679999999999997</v>
      </c>
    </row>
    <row r="74" spans="1:7" ht="14.1" customHeight="1" x14ac:dyDescent="0.2">
      <c r="A74" s="49"/>
      <c r="B74" s="9" t="s">
        <v>53</v>
      </c>
      <c r="C74" s="7">
        <v>257</v>
      </c>
      <c r="D74" s="8">
        <v>301920</v>
      </c>
      <c r="E74" s="4">
        <v>0.85723000000000005</v>
      </c>
      <c r="F74" s="4">
        <v>0.79235999999999995</v>
      </c>
      <c r="G74" s="4">
        <v>0.92210999999999999</v>
      </c>
    </row>
    <row r="75" spans="1:7" ht="14.1" customHeight="1" x14ac:dyDescent="0.2">
      <c r="A75" s="49"/>
      <c r="B75" s="9" t="s">
        <v>54</v>
      </c>
      <c r="C75" s="7">
        <v>330</v>
      </c>
      <c r="D75" s="8">
        <v>220009</v>
      </c>
      <c r="E75" s="4">
        <v>0.86482000000000003</v>
      </c>
      <c r="F75" s="4">
        <v>0.80732999999999999</v>
      </c>
      <c r="G75" s="4">
        <v>0.92230999999999996</v>
      </c>
    </row>
    <row r="76" spans="1:7" ht="14.1" customHeight="1" x14ac:dyDescent="0.2">
      <c r="A76" s="50"/>
      <c r="B76" s="9" t="s">
        <v>96</v>
      </c>
      <c r="C76" s="7">
        <v>4873</v>
      </c>
      <c r="D76" s="8">
        <v>6006830.1216679998</v>
      </c>
      <c r="E76" s="4">
        <v>0.87028000000000005</v>
      </c>
      <c r="F76" s="4">
        <v>0.85455999999999999</v>
      </c>
      <c r="G76" s="4">
        <v>0.88600999999999996</v>
      </c>
    </row>
    <row r="77" spans="1:7" ht="14.1" customHeight="1" x14ac:dyDescent="0.2">
      <c r="A77" s="48" t="s">
        <v>104</v>
      </c>
      <c r="B77" s="9" t="s">
        <v>47</v>
      </c>
      <c r="C77" s="7">
        <v>659</v>
      </c>
      <c r="D77" s="8">
        <v>88011</v>
      </c>
      <c r="E77" s="4">
        <v>0.10498</v>
      </c>
      <c r="F77" s="4">
        <v>6.9000000000000006E-2</v>
      </c>
      <c r="G77" s="4">
        <v>0.14096</v>
      </c>
    </row>
    <row r="78" spans="1:7" ht="14.1" customHeight="1" x14ac:dyDescent="0.2">
      <c r="A78" s="49"/>
      <c r="B78" s="9" t="s">
        <v>48</v>
      </c>
      <c r="C78" s="7">
        <v>553</v>
      </c>
      <c r="D78" s="8">
        <v>60910</v>
      </c>
      <c r="E78" s="4">
        <v>7.7880000000000005E-2</v>
      </c>
      <c r="F78" s="4">
        <v>4.4790000000000003E-2</v>
      </c>
      <c r="G78" s="4">
        <v>0.11098</v>
      </c>
    </row>
    <row r="79" spans="1:7" ht="14.1" customHeight="1" x14ac:dyDescent="0.2">
      <c r="A79" s="49"/>
      <c r="B79" s="9" t="s">
        <v>49</v>
      </c>
      <c r="C79" s="7">
        <v>941</v>
      </c>
      <c r="D79" s="8">
        <v>129009</v>
      </c>
      <c r="E79" s="4">
        <v>8.7569999999999995E-2</v>
      </c>
      <c r="F79" s="4">
        <v>5.8950000000000002E-2</v>
      </c>
      <c r="G79" s="4">
        <v>0.1162</v>
      </c>
    </row>
    <row r="80" spans="1:7" ht="14.1" customHeight="1" x14ac:dyDescent="0.2">
      <c r="A80" s="49"/>
      <c r="B80" s="9" t="s">
        <v>50</v>
      </c>
      <c r="C80" s="7">
        <v>510</v>
      </c>
      <c r="D80" s="8">
        <v>51446</v>
      </c>
      <c r="E80" s="4">
        <v>7.4469999999999995E-2</v>
      </c>
      <c r="F80" s="4">
        <v>4.4559132316700001E-2</v>
      </c>
      <c r="G80" s="4">
        <v>0.10439</v>
      </c>
    </row>
    <row r="81" spans="1:7" ht="14.1" customHeight="1" x14ac:dyDescent="0.2">
      <c r="A81" s="49"/>
      <c r="B81" s="9" t="s">
        <v>51</v>
      </c>
      <c r="C81" s="7">
        <v>950</v>
      </c>
      <c r="D81" s="8">
        <v>161404.18527834999</v>
      </c>
      <c r="E81" s="4">
        <v>9.7850000000000006E-2</v>
      </c>
      <c r="F81" s="4">
        <v>6.6339999999999996E-2</v>
      </c>
      <c r="G81" s="4">
        <v>0.1293540541097</v>
      </c>
    </row>
    <row r="82" spans="1:7" ht="14.1" customHeight="1" x14ac:dyDescent="0.2">
      <c r="A82" s="49"/>
      <c r="B82" s="9" t="s">
        <v>52</v>
      </c>
      <c r="C82" s="7">
        <v>673</v>
      </c>
      <c r="D82" s="8">
        <v>86543.198397835993</v>
      </c>
      <c r="E82" s="4">
        <v>0.10044</v>
      </c>
      <c r="F82" s="4">
        <v>6.2539999999999998E-2</v>
      </c>
      <c r="G82" s="4">
        <v>0.13834693950759999</v>
      </c>
    </row>
    <row r="83" spans="1:7" ht="14.1" customHeight="1" x14ac:dyDescent="0.2">
      <c r="A83" s="49"/>
      <c r="B83" s="9" t="s">
        <v>53</v>
      </c>
      <c r="C83" s="7">
        <v>257</v>
      </c>
      <c r="D83" s="8">
        <v>29778</v>
      </c>
      <c r="E83" s="4">
        <v>8.4548562172999997E-2</v>
      </c>
      <c r="F83" s="4">
        <v>4.4350000000000001E-2</v>
      </c>
      <c r="G83" s="4">
        <v>0.12475</v>
      </c>
    </row>
    <row r="84" spans="1:7" ht="14.1" customHeight="1" x14ac:dyDescent="0.2">
      <c r="A84" s="49"/>
      <c r="B84" s="9" t="s">
        <v>54</v>
      </c>
      <c r="C84" s="7">
        <v>330</v>
      </c>
      <c r="D84" s="8">
        <v>21989</v>
      </c>
      <c r="E84" s="4">
        <v>8.6430000000000007E-2</v>
      </c>
      <c r="F84" s="4">
        <v>4.8702277902300001E-2</v>
      </c>
      <c r="G84" s="4">
        <v>0.12416000000000001</v>
      </c>
    </row>
    <row r="85" spans="1:7" ht="14.1" customHeight="1" x14ac:dyDescent="0.2">
      <c r="A85" s="50"/>
      <c r="B85" s="9" t="s">
        <v>96</v>
      </c>
      <c r="C85" s="7">
        <v>4873</v>
      </c>
      <c r="D85" s="8">
        <v>629092</v>
      </c>
      <c r="E85" s="4">
        <v>9.1139999999999999E-2</v>
      </c>
      <c r="F85" s="4">
        <v>7.8289999999999998E-2</v>
      </c>
      <c r="G85" s="4">
        <v>0.104</v>
      </c>
    </row>
    <row r="86" spans="1:7" ht="14.1" customHeight="1" x14ac:dyDescent="0.2">
      <c r="A86" s="48" t="s">
        <v>105</v>
      </c>
      <c r="B86" s="9" t="s">
        <v>47</v>
      </c>
      <c r="C86" s="7">
        <v>659</v>
      </c>
      <c r="D86" s="8">
        <v>165973</v>
      </c>
      <c r="E86" s="4">
        <v>0.19797000000000001</v>
      </c>
      <c r="F86" s="4">
        <v>0.15296999999999999</v>
      </c>
      <c r="G86" s="4">
        <v>0.24296999999999999</v>
      </c>
    </row>
    <row r="87" spans="1:7" ht="14.1" customHeight="1" x14ac:dyDescent="0.2">
      <c r="A87" s="49"/>
      <c r="B87" s="9" t="s">
        <v>48</v>
      </c>
      <c r="C87" s="7">
        <v>553</v>
      </c>
      <c r="D87" s="8">
        <v>129414</v>
      </c>
      <c r="E87" s="4">
        <v>0.16547999999999999</v>
      </c>
      <c r="F87" s="4">
        <v>0.12141</v>
      </c>
      <c r="G87" s="4">
        <v>0.20954</v>
      </c>
    </row>
    <row r="88" spans="1:7" ht="14.1" customHeight="1" x14ac:dyDescent="0.2">
      <c r="A88" s="49"/>
      <c r="B88" s="9" t="s">
        <v>49</v>
      </c>
      <c r="C88" s="7">
        <v>941</v>
      </c>
      <c r="D88" s="8">
        <v>216036</v>
      </c>
      <c r="E88" s="4">
        <v>0.14665</v>
      </c>
      <c r="F88" s="4">
        <v>0.11282</v>
      </c>
      <c r="G88" s="4">
        <v>0.1804793288788</v>
      </c>
    </row>
    <row r="89" spans="1:7" ht="14.1" customHeight="1" x14ac:dyDescent="0.2">
      <c r="A89" s="49"/>
      <c r="B89" s="9" t="s">
        <v>50</v>
      </c>
      <c r="C89" s="7">
        <v>510</v>
      </c>
      <c r="D89" s="8">
        <v>100620</v>
      </c>
      <c r="E89" s="4">
        <v>0.14566000000000001</v>
      </c>
      <c r="F89" s="4">
        <v>0.10634</v>
      </c>
      <c r="G89" s="4">
        <v>0.18498000000000001</v>
      </c>
    </row>
    <row r="90" spans="1:7" ht="14.1" customHeight="1" x14ac:dyDescent="0.2">
      <c r="A90" s="49"/>
      <c r="B90" s="9" t="s">
        <v>51</v>
      </c>
      <c r="C90" s="7">
        <v>950</v>
      </c>
      <c r="D90" s="8">
        <v>263273</v>
      </c>
      <c r="E90" s="4">
        <v>0.15959999999999999</v>
      </c>
      <c r="F90" s="4">
        <v>0.12792999999999999</v>
      </c>
      <c r="G90" s="4">
        <v>0.19127106795689999</v>
      </c>
    </row>
    <row r="91" spans="1:7" ht="14.1" customHeight="1" x14ac:dyDescent="0.2">
      <c r="A91" s="49"/>
      <c r="B91" s="9" t="s">
        <v>52</v>
      </c>
      <c r="C91" s="7">
        <v>673</v>
      </c>
      <c r="D91" s="8">
        <v>119315</v>
      </c>
      <c r="E91" s="4">
        <v>0.13847999999999999</v>
      </c>
      <c r="F91" s="4">
        <v>0.10589999999999999</v>
      </c>
      <c r="G91" s="4">
        <v>0.17105000000000001</v>
      </c>
    </row>
    <row r="92" spans="1:7" ht="14.1" customHeight="1" x14ac:dyDescent="0.2">
      <c r="A92" s="49"/>
      <c r="B92" s="9" t="s">
        <v>53</v>
      </c>
      <c r="C92" s="7">
        <v>257</v>
      </c>
      <c r="D92" s="8">
        <v>60375</v>
      </c>
      <c r="E92" s="4">
        <v>0.17141999999999999</v>
      </c>
      <c r="F92" s="4">
        <v>0.10823000000000001</v>
      </c>
      <c r="G92" s="4">
        <v>0.23461000000000001</v>
      </c>
    </row>
    <row r="93" spans="1:7" ht="14.1" customHeight="1" x14ac:dyDescent="0.2">
      <c r="A93" s="49"/>
      <c r="B93" s="9" t="s">
        <v>54</v>
      </c>
      <c r="C93" s="7">
        <v>330</v>
      </c>
      <c r="D93" s="8">
        <v>33860.795051510999</v>
      </c>
      <c r="E93" s="4">
        <v>0.1331</v>
      </c>
      <c r="F93" s="4">
        <v>8.7770000000000001E-2</v>
      </c>
      <c r="G93" s="4">
        <v>0.17843000000000001</v>
      </c>
    </row>
    <row r="94" spans="1:7" ht="14.1" customHeight="1" x14ac:dyDescent="0.2">
      <c r="A94" s="50"/>
      <c r="B94" s="9" t="s">
        <v>96</v>
      </c>
      <c r="C94" s="7">
        <v>4873</v>
      </c>
      <c r="D94" s="8">
        <v>1088866</v>
      </c>
      <c r="E94" s="4">
        <v>0.15776000000000001</v>
      </c>
      <c r="F94" s="4">
        <v>0.14324999999999999</v>
      </c>
      <c r="G94" s="4">
        <v>0.17226</v>
      </c>
    </row>
    <row r="96" spans="1:7" ht="14.1" customHeight="1" x14ac:dyDescent="0.2">
      <c r="A96" s="46" t="s">
        <v>55</v>
      </c>
      <c r="B96" s="45"/>
      <c r="C96" s="45"/>
      <c r="D96" s="45"/>
      <c r="E96" s="45"/>
      <c r="F96" s="45"/>
      <c r="G96" s="45"/>
    </row>
    <row r="97" spans="1:7" ht="14.1" customHeight="1" x14ac:dyDescent="0.2">
      <c r="A97" s="46" t="s">
        <v>106</v>
      </c>
      <c r="B97" s="45"/>
      <c r="C97" s="45"/>
      <c r="D97" s="45"/>
      <c r="E97" s="45"/>
      <c r="F97" s="45"/>
      <c r="G97" s="45"/>
    </row>
    <row r="98" spans="1:7" ht="14.1" customHeight="1" x14ac:dyDescent="0.2">
      <c r="A98" s="46" t="s">
        <v>107</v>
      </c>
      <c r="B98" s="45"/>
      <c r="C98" s="45"/>
      <c r="D98" s="45"/>
      <c r="E98" s="45"/>
      <c r="F98" s="45"/>
      <c r="G98" s="45"/>
    </row>
    <row r="99" spans="1:7" ht="14.1" customHeight="1" x14ac:dyDescent="0.2">
      <c r="A99" s="46" t="s">
        <v>559</v>
      </c>
      <c r="B99" s="45"/>
      <c r="C99" s="45"/>
      <c r="D99" s="45"/>
      <c r="E99" s="45"/>
      <c r="F99" s="45"/>
      <c r="G99" s="45"/>
    </row>
    <row r="100" spans="1:7" s="17" customFormat="1" ht="14.25" x14ac:dyDescent="0.2">
      <c r="A100" s="32" t="str">
        <f>HYPERLINK("#'Index'!A1","Back to Index")</f>
        <v>Back to Index</v>
      </c>
      <c r="B100" s="27"/>
    </row>
  </sheetData>
  <mergeCells count="16">
    <mergeCell ref="A99:G99"/>
    <mergeCell ref="A1:G1"/>
    <mergeCell ref="A2:G2"/>
    <mergeCell ref="A96:G96"/>
    <mergeCell ref="A97:G97"/>
    <mergeCell ref="A98:G98"/>
    <mergeCell ref="A5:A13"/>
    <mergeCell ref="A14:A22"/>
    <mergeCell ref="A23:A31"/>
    <mergeCell ref="A32:A40"/>
    <mergeCell ref="A41:A49"/>
    <mergeCell ref="A50:A58"/>
    <mergeCell ref="A59:A67"/>
    <mergeCell ref="A68:A76"/>
    <mergeCell ref="A77:A85"/>
    <mergeCell ref="A86:A94"/>
  </mergeCells>
  <pageMargins left="0.05" right="0.05" top="0.5" bottom="0.5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6" width="6.85546875" bestFit="1" customWidth="1"/>
    <col min="7" max="7" width="7.28515625" bestFit="1" customWidth="1"/>
  </cols>
  <sheetData>
    <row r="1" spans="1:7" ht="13.5" x14ac:dyDescent="0.25">
      <c r="A1" s="44" t="s">
        <v>117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95</v>
      </c>
      <c r="B5" s="13" t="s">
        <v>24</v>
      </c>
      <c r="C5" s="7">
        <v>1516</v>
      </c>
      <c r="D5" s="8">
        <v>1988478.3582951</v>
      </c>
      <c r="E5" s="4">
        <v>0.98611000000000004</v>
      </c>
      <c r="F5" s="4">
        <v>0.97796000000000005</v>
      </c>
      <c r="G5" s="4">
        <v>0.99427118440030005</v>
      </c>
    </row>
    <row r="6" spans="1:7" ht="14.1" customHeight="1" x14ac:dyDescent="0.2">
      <c r="A6" s="49"/>
      <c r="B6" s="13" t="s">
        <v>25</v>
      </c>
      <c r="C6" s="7">
        <v>1349</v>
      </c>
      <c r="D6" s="8">
        <v>1485270</v>
      </c>
      <c r="E6" s="4">
        <v>0.98245000000000005</v>
      </c>
      <c r="F6" s="4">
        <v>0.96921999999999997</v>
      </c>
      <c r="G6" s="4">
        <v>0.99568999999999996</v>
      </c>
    </row>
    <row r="7" spans="1:7" ht="14.1" customHeight="1" x14ac:dyDescent="0.2">
      <c r="A7" s="49"/>
      <c r="B7" s="13" t="s">
        <v>26</v>
      </c>
      <c r="C7" s="7">
        <v>2008</v>
      </c>
      <c r="D7" s="8">
        <v>3228175</v>
      </c>
      <c r="E7" s="4">
        <v>0.95681633891140005</v>
      </c>
      <c r="F7" s="4">
        <v>0.94177999999999995</v>
      </c>
      <c r="G7" s="4">
        <v>0.97185999999999995</v>
      </c>
    </row>
    <row r="8" spans="1:7" ht="14.1" customHeight="1" x14ac:dyDescent="0.2">
      <c r="A8" s="50"/>
      <c r="B8" s="13" t="s">
        <v>96</v>
      </c>
      <c r="C8" s="7">
        <v>4873</v>
      </c>
      <c r="D8" s="8">
        <v>6701923</v>
      </c>
      <c r="E8" s="4">
        <v>0.97099000000000002</v>
      </c>
      <c r="F8" s="4">
        <v>0.96269000000000005</v>
      </c>
      <c r="G8" s="4">
        <v>0.97928999999999999</v>
      </c>
    </row>
    <row r="9" spans="1:7" ht="14.1" customHeight="1" x14ac:dyDescent="0.2">
      <c r="A9" s="48" t="s">
        <v>97</v>
      </c>
      <c r="B9" s="13" t="s">
        <v>24</v>
      </c>
      <c r="C9" s="7">
        <v>1516</v>
      </c>
      <c r="D9" s="8">
        <v>2002581</v>
      </c>
      <c r="E9" s="4">
        <v>0.99311000000000005</v>
      </c>
      <c r="F9" s="4">
        <v>0.98712</v>
      </c>
      <c r="G9" s="4">
        <v>0.99909000000000003</v>
      </c>
    </row>
    <row r="10" spans="1:7" ht="14.1" customHeight="1" x14ac:dyDescent="0.2">
      <c r="A10" s="49"/>
      <c r="B10" s="13" t="s">
        <v>25</v>
      </c>
      <c r="C10" s="7">
        <v>1349</v>
      </c>
      <c r="D10" s="8">
        <v>1502042</v>
      </c>
      <c r="E10" s="4">
        <v>0.99354520920410005</v>
      </c>
      <c r="F10" s="4">
        <v>0.98516999999999999</v>
      </c>
      <c r="G10" s="4">
        <v>1</v>
      </c>
    </row>
    <row r="11" spans="1:7" ht="14.1" customHeight="1" x14ac:dyDescent="0.2">
      <c r="A11" s="49"/>
      <c r="B11" s="13" t="s">
        <v>26</v>
      </c>
      <c r="C11" s="7">
        <v>2008</v>
      </c>
      <c r="D11" s="8">
        <v>3279901.1952827</v>
      </c>
      <c r="E11" s="4">
        <v>0.97214999999999996</v>
      </c>
      <c r="F11" s="4">
        <v>0.96023999999999998</v>
      </c>
      <c r="G11" s="4">
        <v>0.98406047422679999</v>
      </c>
    </row>
    <row r="12" spans="1:7" ht="14.1" customHeight="1" x14ac:dyDescent="0.2">
      <c r="A12" s="50"/>
      <c r="B12" s="13" t="s">
        <v>96</v>
      </c>
      <c r="C12" s="7">
        <v>4873</v>
      </c>
      <c r="D12" s="8">
        <v>6784524</v>
      </c>
      <c r="E12" s="4">
        <v>0.98295999999999994</v>
      </c>
      <c r="F12" s="4">
        <v>0.97658</v>
      </c>
      <c r="G12" s="4">
        <v>0.98933000000000004</v>
      </c>
    </row>
    <row r="13" spans="1:7" ht="14.1" customHeight="1" x14ac:dyDescent="0.2">
      <c r="A13" s="48" t="s">
        <v>98</v>
      </c>
      <c r="B13" s="13" t="s">
        <v>24</v>
      </c>
      <c r="C13" s="7">
        <v>1516</v>
      </c>
      <c r="D13" s="8">
        <v>22420</v>
      </c>
      <c r="E13" s="4">
        <v>1.112E-2</v>
      </c>
      <c r="F13" s="4">
        <v>3.98E-3</v>
      </c>
      <c r="G13" s="4">
        <v>1.8259999999999998E-2</v>
      </c>
    </row>
    <row r="14" spans="1:7" ht="14.1" customHeight="1" x14ac:dyDescent="0.2">
      <c r="A14" s="49"/>
      <c r="B14" s="13" t="s">
        <v>25</v>
      </c>
      <c r="C14" s="7">
        <v>1349</v>
      </c>
      <c r="D14" s="8">
        <v>36718</v>
      </c>
      <c r="E14" s="4">
        <v>2.4289999999999999E-2</v>
      </c>
      <c r="F14" s="4">
        <v>7.7400000000000004E-3</v>
      </c>
      <c r="G14" s="4">
        <v>4.0840000000000001E-2</v>
      </c>
    </row>
    <row r="15" spans="1:7" ht="14.1" customHeight="1" x14ac:dyDescent="0.2">
      <c r="A15" s="49"/>
      <c r="B15" s="13" t="s">
        <v>26</v>
      </c>
      <c r="C15" s="7">
        <v>2008</v>
      </c>
      <c r="D15" s="8">
        <v>128921.70027323</v>
      </c>
      <c r="E15" s="4">
        <v>3.8211806359399997E-2</v>
      </c>
      <c r="F15" s="4">
        <v>2.37551184271E-2</v>
      </c>
      <c r="G15" s="4">
        <v>5.2670000000000002E-2</v>
      </c>
    </row>
    <row r="16" spans="1:7" ht="14.1" customHeight="1" x14ac:dyDescent="0.2">
      <c r="A16" s="50"/>
      <c r="B16" s="13" t="s">
        <v>96</v>
      </c>
      <c r="C16" s="7">
        <v>4873</v>
      </c>
      <c r="D16" s="8">
        <v>188061</v>
      </c>
      <c r="E16" s="4">
        <v>2.725E-2</v>
      </c>
      <c r="F16" s="4">
        <v>1.9E-2</v>
      </c>
      <c r="G16" s="4">
        <v>3.5490000000000001E-2</v>
      </c>
    </row>
    <row r="17" spans="1:7" ht="14.1" customHeight="1" x14ac:dyDescent="0.2">
      <c r="A17" s="48" t="s">
        <v>99</v>
      </c>
      <c r="B17" s="13" t="s">
        <v>24</v>
      </c>
      <c r="C17" s="7">
        <v>1516</v>
      </c>
      <c r="D17" s="8">
        <v>1994057</v>
      </c>
      <c r="E17" s="4">
        <v>0.98887999999999998</v>
      </c>
      <c r="F17" s="4">
        <v>0.98173999999999995</v>
      </c>
      <c r="G17" s="4">
        <v>0.99602000000000002</v>
      </c>
    </row>
    <row r="18" spans="1:7" ht="14.1" customHeight="1" x14ac:dyDescent="0.2">
      <c r="A18" s="49"/>
      <c r="B18" s="13" t="s">
        <v>25</v>
      </c>
      <c r="C18" s="7">
        <v>1349</v>
      </c>
      <c r="D18" s="8">
        <v>1475082</v>
      </c>
      <c r="E18" s="4">
        <v>0.97570999999999997</v>
      </c>
      <c r="F18" s="4">
        <v>0.95916000000000001</v>
      </c>
      <c r="G18" s="4">
        <v>0.99226000000000003</v>
      </c>
    </row>
    <row r="19" spans="1:7" ht="14.1" customHeight="1" x14ac:dyDescent="0.2">
      <c r="A19" s="49"/>
      <c r="B19" s="13" t="s">
        <v>26</v>
      </c>
      <c r="C19" s="7">
        <v>2008</v>
      </c>
      <c r="D19" s="8">
        <v>3244949</v>
      </c>
      <c r="E19" s="4">
        <v>0.96179000000000003</v>
      </c>
      <c r="F19" s="4">
        <v>0.94733000000000001</v>
      </c>
      <c r="G19" s="4">
        <v>0.97624488157290001</v>
      </c>
    </row>
    <row r="20" spans="1:7" ht="14.1" customHeight="1" x14ac:dyDescent="0.2">
      <c r="A20" s="50"/>
      <c r="B20" s="13" t="s">
        <v>96</v>
      </c>
      <c r="C20" s="7">
        <v>4873</v>
      </c>
      <c r="D20" s="8">
        <v>6714088</v>
      </c>
      <c r="E20" s="4">
        <v>0.97275</v>
      </c>
      <c r="F20" s="4">
        <v>0.96450999999999998</v>
      </c>
      <c r="G20" s="4">
        <v>0.98099999999999998</v>
      </c>
    </row>
    <row r="21" spans="1:7" ht="14.1" customHeight="1" x14ac:dyDescent="0.2">
      <c r="A21" s="48" t="s">
        <v>100</v>
      </c>
      <c r="B21" s="13" t="s">
        <v>24</v>
      </c>
      <c r="C21" s="7">
        <v>1516</v>
      </c>
      <c r="D21" s="8">
        <v>1891471</v>
      </c>
      <c r="E21" s="4">
        <v>0.93801000000000001</v>
      </c>
      <c r="F21" s="4">
        <v>0.91754999999999998</v>
      </c>
      <c r="G21" s="4">
        <v>0.95845999999999998</v>
      </c>
    </row>
    <row r="22" spans="1:7" ht="14.1" customHeight="1" x14ac:dyDescent="0.2">
      <c r="A22" s="49"/>
      <c r="B22" s="13" t="s">
        <v>25</v>
      </c>
      <c r="C22" s="7">
        <v>1349</v>
      </c>
      <c r="D22" s="8">
        <v>1432066</v>
      </c>
      <c r="E22" s="4">
        <v>0.94725999999999999</v>
      </c>
      <c r="F22" s="4">
        <v>0.92728999999999995</v>
      </c>
      <c r="G22" s="4">
        <v>0.96723000000000003</v>
      </c>
    </row>
    <row r="23" spans="1:7" ht="14.1" customHeight="1" x14ac:dyDescent="0.2">
      <c r="A23" s="49"/>
      <c r="B23" s="13" t="s">
        <v>26</v>
      </c>
      <c r="C23" s="7">
        <v>2008</v>
      </c>
      <c r="D23" s="8">
        <v>3059729</v>
      </c>
      <c r="E23" s="4">
        <v>0.90688999999999997</v>
      </c>
      <c r="F23" s="4">
        <v>0.88483999999999996</v>
      </c>
      <c r="G23" s="4">
        <v>0.92893999999999999</v>
      </c>
    </row>
    <row r="24" spans="1:7" ht="14.1" customHeight="1" x14ac:dyDescent="0.2">
      <c r="A24" s="50"/>
      <c r="B24" s="13" t="s">
        <v>96</v>
      </c>
      <c r="C24" s="7">
        <v>4873</v>
      </c>
      <c r="D24" s="8">
        <v>6383266</v>
      </c>
      <c r="E24" s="4">
        <v>0.92481999999999998</v>
      </c>
      <c r="F24" s="4">
        <v>0.91169</v>
      </c>
      <c r="G24" s="4">
        <v>0.93796059689540001</v>
      </c>
    </row>
    <row r="25" spans="1:7" ht="14.1" customHeight="1" x14ac:dyDescent="0.2">
      <c r="A25" s="48" t="s">
        <v>101</v>
      </c>
      <c r="B25" s="13" t="s">
        <v>24</v>
      </c>
      <c r="C25" s="7">
        <v>1516</v>
      </c>
      <c r="D25" s="8">
        <v>97007</v>
      </c>
      <c r="E25" s="4">
        <v>4.811E-2</v>
      </c>
      <c r="F25" s="4">
        <v>2.9100000000000001E-2</v>
      </c>
      <c r="G25" s="4">
        <v>6.7119999999999999E-2</v>
      </c>
    </row>
    <row r="26" spans="1:7" ht="14.1" customHeight="1" x14ac:dyDescent="0.2">
      <c r="A26" s="49"/>
      <c r="B26" s="13" t="s">
        <v>25</v>
      </c>
      <c r="C26" s="7">
        <v>1349</v>
      </c>
      <c r="D26" s="8">
        <v>53204</v>
      </c>
      <c r="E26" s="4">
        <v>3.5189999999999999E-2</v>
      </c>
      <c r="F26" s="4">
        <v>1.9817115645200001E-2</v>
      </c>
      <c r="G26" s="4">
        <v>5.0569999999999997E-2</v>
      </c>
    </row>
    <row r="27" spans="1:7" ht="14.1" customHeight="1" x14ac:dyDescent="0.2">
      <c r="A27" s="49"/>
      <c r="B27" s="13" t="s">
        <v>26</v>
      </c>
      <c r="C27" s="7">
        <v>2008</v>
      </c>
      <c r="D27" s="8">
        <v>168446</v>
      </c>
      <c r="E27" s="4">
        <v>4.9930000000000002E-2</v>
      </c>
      <c r="F27" s="4">
        <v>3.2820000000000002E-2</v>
      </c>
      <c r="G27" s="4">
        <v>6.7030000000000006E-2</v>
      </c>
    </row>
    <row r="28" spans="1:7" ht="14.1" customHeight="1" x14ac:dyDescent="0.2">
      <c r="A28" s="50"/>
      <c r="B28" s="13" t="s">
        <v>96</v>
      </c>
      <c r="C28" s="7">
        <v>4873</v>
      </c>
      <c r="D28" s="8">
        <v>318657</v>
      </c>
      <c r="E28" s="4">
        <v>4.6170000000000003E-2</v>
      </c>
      <c r="F28" s="4">
        <v>3.5569999999999997E-2</v>
      </c>
      <c r="G28" s="4">
        <v>5.6767992790500002E-2</v>
      </c>
    </row>
    <row r="29" spans="1:7" ht="14.1" customHeight="1" x14ac:dyDescent="0.2">
      <c r="A29" s="48" t="s">
        <v>102</v>
      </c>
      <c r="B29" s="13" t="s">
        <v>24</v>
      </c>
      <c r="C29" s="7">
        <v>1516</v>
      </c>
      <c r="D29" s="8">
        <v>1855779</v>
      </c>
      <c r="E29" s="4">
        <v>0.92030999999999996</v>
      </c>
      <c r="F29" s="4">
        <v>0.89653000000000005</v>
      </c>
      <c r="G29" s="4">
        <v>0.94408999999999998</v>
      </c>
    </row>
    <row r="30" spans="1:7" ht="14.1" customHeight="1" x14ac:dyDescent="0.2">
      <c r="A30" s="49"/>
      <c r="B30" s="13" t="s">
        <v>25</v>
      </c>
      <c r="C30" s="7">
        <v>1349</v>
      </c>
      <c r="D30" s="8">
        <v>1408266</v>
      </c>
      <c r="E30" s="4">
        <v>0.93152000000000001</v>
      </c>
      <c r="F30" s="4">
        <v>0.90949999999999998</v>
      </c>
      <c r="G30" s="4">
        <v>0.95352999999999999</v>
      </c>
    </row>
    <row r="31" spans="1:7" ht="14.1" customHeight="1" x14ac:dyDescent="0.2">
      <c r="A31" s="49"/>
      <c r="B31" s="13" t="s">
        <v>26</v>
      </c>
      <c r="C31" s="7">
        <v>2008</v>
      </c>
      <c r="D31" s="8">
        <v>3013330</v>
      </c>
      <c r="E31" s="4">
        <v>0.89314000000000004</v>
      </c>
      <c r="F31" s="4">
        <v>0.87019000000000002</v>
      </c>
      <c r="G31" s="4">
        <v>0.91608054922070004</v>
      </c>
    </row>
    <row r="32" spans="1:7" ht="14.1" customHeight="1" x14ac:dyDescent="0.2">
      <c r="A32" s="50"/>
      <c r="B32" s="13" t="s">
        <v>96</v>
      </c>
      <c r="C32" s="7">
        <v>4873</v>
      </c>
      <c r="D32" s="8">
        <v>6277375</v>
      </c>
      <c r="E32" s="4">
        <v>0.90947999999999996</v>
      </c>
      <c r="F32" s="4">
        <v>0.89539136589239998</v>
      </c>
      <c r="G32" s="4">
        <v>0.92357</v>
      </c>
    </row>
    <row r="33" spans="1:7" ht="14.1" customHeight="1" x14ac:dyDescent="0.2">
      <c r="A33" s="48" t="s">
        <v>103</v>
      </c>
      <c r="B33" s="13" t="s">
        <v>24</v>
      </c>
      <c r="C33" s="7">
        <v>1516</v>
      </c>
      <c r="D33" s="8">
        <v>1780892</v>
      </c>
      <c r="E33" s="4">
        <v>0.88317000000000001</v>
      </c>
      <c r="F33" s="4">
        <v>0.85614999999999997</v>
      </c>
      <c r="G33" s="4">
        <v>0.91019000000000005</v>
      </c>
    </row>
    <row r="34" spans="1:7" ht="14.1" customHeight="1" x14ac:dyDescent="0.2">
      <c r="A34" s="49"/>
      <c r="B34" s="13" t="s">
        <v>25</v>
      </c>
      <c r="C34" s="7">
        <v>1349</v>
      </c>
      <c r="D34" s="8">
        <v>1345757</v>
      </c>
      <c r="E34" s="4">
        <v>0.89017000000000002</v>
      </c>
      <c r="F34" s="4">
        <v>0.86323000000000005</v>
      </c>
      <c r="G34" s="4">
        <v>0.91710999999999998</v>
      </c>
    </row>
    <row r="35" spans="1:7" ht="14.1" customHeight="1" x14ac:dyDescent="0.2">
      <c r="A35" s="49"/>
      <c r="B35" s="13" t="s">
        <v>26</v>
      </c>
      <c r="C35" s="7">
        <v>2008</v>
      </c>
      <c r="D35" s="8">
        <v>2880181</v>
      </c>
      <c r="E35" s="4">
        <v>0.85367000000000004</v>
      </c>
      <c r="F35" s="4">
        <v>0.82869000000000004</v>
      </c>
      <c r="G35" s="4">
        <v>0.87866</v>
      </c>
    </row>
    <row r="36" spans="1:7" ht="14.1" customHeight="1" x14ac:dyDescent="0.2">
      <c r="A36" s="50"/>
      <c r="B36" s="13" t="s">
        <v>96</v>
      </c>
      <c r="C36" s="7">
        <v>4873</v>
      </c>
      <c r="D36" s="8">
        <v>6006830.1216679998</v>
      </c>
      <c r="E36" s="4">
        <v>0.87028000000000005</v>
      </c>
      <c r="F36" s="4">
        <v>0.85455999999999999</v>
      </c>
      <c r="G36" s="4">
        <v>0.88600999999999996</v>
      </c>
    </row>
    <row r="37" spans="1:7" ht="14.1" customHeight="1" x14ac:dyDescent="0.2">
      <c r="A37" s="48" t="s">
        <v>104</v>
      </c>
      <c r="B37" s="13" t="s">
        <v>24</v>
      </c>
      <c r="C37" s="7">
        <v>1516</v>
      </c>
      <c r="D37" s="8">
        <v>171911</v>
      </c>
      <c r="E37" s="4">
        <v>8.5250000000000006E-2</v>
      </c>
      <c r="F37" s="4">
        <v>6.3252571881299999E-2</v>
      </c>
      <c r="G37" s="4">
        <v>0.10725</v>
      </c>
    </row>
    <row r="38" spans="1:7" ht="14.1" customHeight="1" x14ac:dyDescent="0.2">
      <c r="A38" s="49"/>
      <c r="B38" s="13" t="s">
        <v>25</v>
      </c>
      <c r="C38" s="7">
        <v>1349</v>
      </c>
      <c r="D38" s="8">
        <v>176431</v>
      </c>
      <c r="E38" s="4">
        <v>0.1167</v>
      </c>
      <c r="F38" s="4">
        <v>8.9529999999999998E-2</v>
      </c>
      <c r="G38" s="4">
        <v>0.14388000000000001</v>
      </c>
    </row>
    <row r="39" spans="1:7" ht="14.1" customHeight="1" x14ac:dyDescent="0.2">
      <c r="A39" s="49"/>
      <c r="B39" s="13" t="s">
        <v>26</v>
      </c>
      <c r="C39" s="7">
        <v>2008</v>
      </c>
      <c r="D39" s="8">
        <v>280749</v>
      </c>
      <c r="E39" s="4">
        <v>8.3210000000000006E-2</v>
      </c>
      <c r="F39" s="4">
        <v>6.3979999999999995E-2</v>
      </c>
      <c r="G39" s="4">
        <v>0.10245</v>
      </c>
    </row>
    <row r="40" spans="1:7" ht="14.1" customHeight="1" x14ac:dyDescent="0.2">
      <c r="A40" s="50"/>
      <c r="B40" s="13" t="s">
        <v>96</v>
      </c>
      <c r="C40" s="7">
        <v>4873</v>
      </c>
      <c r="D40" s="8">
        <v>629092</v>
      </c>
      <c r="E40" s="4">
        <v>9.1139999999999999E-2</v>
      </c>
      <c r="F40" s="4">
        <v>7.8289999999999998E-2</v>
      </c>
      <c r="G40" s="4">
        <v>0.104</v>
      </c>
    </row>
    <row r="41" spans="1:7" ht="14.1" customHeight="1" x14ac:dyDescent="0.2">
      <c r="A41" s="48" t="s">
        <v>105</v>
      </c>
      <c r="B41" s="13" t="s">
        <v>24</v>
      </c>
      <c r="C41" s="7">
        <v>1516</v>
      </c>
      <c r="D41" s="8">
        <v>354157</v>
      </c>
      <c r="E41" s="4">
        <v>0.17563000000000001</v>
      </c>
      <c r="F41" s="4">
        <v>0.14659265445870001</v>
      </c>
      <c r="G41" s="4">
        <v>0.20466999999999999</v>
      </c>
    </row>
    <row r="42" spans="1:7" ht="14.1" customHeight="1" x14ac:dyDescent="0.2">
      <c r="A42" s="49"/>
      <c r="B42" s="13" t="s">
        <v>25</v>
      </c>
      <c r="C42" s="7">
        <v>1349</v>
      </c>
      <c r="D42" s="8">
        <v>299090</v>
      </c>
      <c r="E42" s="4">
        <v>0.19783999999999999</v>
      </c>
      <c r="F42" s="4">
        <v>0.16536000000000001</v>
      </c>
      <c r="G42" s="4">
        <v>0.23032</v>
      </c>
    </row>
    <row r="43" spans="1:7" ht="14.1" customHeight="1" x14ac:dyDescent="0.2">
      <c r="A43" s="49"/>
      <c r="B43" s="13" t="s">
        <v>26</v>
      </c>
      <c r="C43" s="7">
        <v>2008</v>
      </c>
      <c r="D43" s="8">
        <v>435619</v>
      </c>
      <c r="E43" s="4">
        <v>0.12912000000000001</v>
      </c>
      <c r="F43" s="4">
        <v>0.11035</v>
      </c>
      <c r="G43" s="4">
        <v>0.14788000000000001</v>
      </c>
    </row>
    <row r="44" spans="1:7" ht="14.1" customHeight="1" x14ac:dyDescent="0.2">
      <c r="A44" s="50"/>
      <c r="B44" s="13" t="s">
        <v>96</v>
      </c>
      <c r="C44" s="7">
        <v>4873</v>
      </c>
      <c r="D44" s="8">
        <v>1088866</v>
      </c>
      <c r="E44" s="4">
        <v>0.15776000000000001</v>
      </c>
      <c r="F44" s="4">
        <v>0.14324999999999999</v>
      </c>
      <c r="G44" s="4">
        <v>0.17226</v>
      </c>
    </row>
    <row r="46" spans="1:7" ht="14.1" customHeight="1" x14ac:dyDescent="0.2">
      <c r="A46" s="46" t="s">
        <v>55</v>
      </c>
      <c r="B46" s="45"/>
      <c r="C46" s="45"/>
      <c r="D46" s="45"/>
      <c r="E46" s="45"/>
      <c r="F46" s="45"/>
      <c r="G46" s="45"/>
    </row>
    <row r="47" spans="1:7" ht="14.1" customHeight="1" x14ac:dyDescent="0.2">
      <c r="A47" s="46" t="s">
        <v>106</v>
      </c>
      <c r="B47" s="45"/>
      <c r="C47" s="45"/>
      <c r="D47" s="45"/>
      <c r="E47" s="45"/>
      <c r="F47" s="45"/>
      <c r="G47" s="45"/>
    </row>
    <row r="48" spans="1:7" ht="14.1" customHeight="1" x14ac:dyDescent="0.2">
      <c r="A48" s="46" t="s">
        <v>107</v>
      </c>
      <c r="B48" s="45"/>
      <c r="C48" s="45"/>
      <c r="D48" s="45"/>
      <c r="E48" s="45"/>
      <c r="F48" s="45"/>
      <c r="G48" s="45"/>
    </row>
    <row r="49" spans="1:7" ht="14.1" customHeight="1" x14ac:dyDescent="0.2">
      <c r="A49" s="46" t="s">
        <v>559</v>
      </c>
      <c r="B49" s="45"/>
      <c r="C49" s="45"/>
      <c r="D49" s="45"/>
      <c r="E49" s="45"/>
      <c r="F49" s="45"/>
      <c r="G49" s="45"/>
    </row>
    <row r="50" spans="1:7" s="17" customFormat="1" ht="14.25" x14ac:dyDescent="0.2">
      <c r="A50" s="32" t="str">
        <f>HYPERLINK("#'Index'!A1","Back to Index")</f>
        <v>Back to Index</v>
      </c>
      <c r="B50" s="27"/>
    </row>
  </sheetData>
  <mergeCells count="16">
    <mergeCell ref="A49:G49"/>
    <mergeCell ref="A1:G1"/>
    <mergeCell ref="A2:G2"/>
    <mergeCell ref="A46:G46"/>
    <mergeCell ref="A47:G47"/>
    <mergeCell ref="A48:G48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</mergeCells>
  <pageMargins left="0.05" right="0.05" top="0.5" bottom="0.5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570312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119</v>
      </c>
      <c r="B1" s="45"/>
      <c r="C1" s="45"/>
      <c r="D1" s="45"/>
      <c r="E1" s="45"/>
      <c r="F1" s="45"/>
      <c r="G1" s="45"/>
    </row>
    <row r="2" spans="1:7" ht="13.5" x14ac:dyDescent="0.25">
      <c r="A2" s="44" t="s">
        <v>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120</v>
      </c>
      <c r="B5" s="6" t="s">
        <v>3</v>
      </c>
      <c r="C5" s="7">
        <v>529</v>
      </c>
      <c r="D5" s="8">
        <v>23253</v>
      </c>
      <c r="E5" s="4">
        <v>1.6070000000000001E-2</v>
      </c>
      <c r="F5" s="4">
        <v>0</v>
      </c>
      <c r="G5" s="4">
        <v>3.2559999999999999E-2</v>
      </c>
    </row>
    <row r="6" spans="1:7" ht="14.1" customHeight="1" x14ac:dyDescent="0.2">
      <c r="A6" s="49"/>
      <c r="B6" s="6" t="s">
        <v>4</v>
      </c>
      <c r="C6" s="7">
        <v>3058</v>
      </c>
      <c r="D6" s="8">
        <v>175618</v>
      </c>
      <c r="E6" s="4">
        <v>4.0894806416800003E-2</v>
      </c>
      <c r="F6" s="4">
        <v>2.8850000000000001E-2</v>
      </c>
      <c r="G6" s="4">
        <v>5.2940000000000001E-2</v>
      </c>
    </row>
    <row r="7" spans="1:7" ht="14.1" customHeight="1" x14ac:dyDescent="0.2">
      <c r="A7" s="49"/>
      <c r="B7" s="6" t="s">
        <v>5</v>
      </c>
      <c r="C7" s="7">
        <v>1286</v>
      </c>
      <c r="D7" s="8">
        <v>1356</v>
      </c>
      <c r="E7" s="4">
        <v>1.17E-3</v>
      </c>
      <c r="F7" s="4">
        <v>0</v>
      </c>
      <c r="G7" s="4">
        <v>3.0400000000000002E-3</v>
      </c>
    </row>
    <row r="8" spans="1:7" ht="14.1" customHeight="1" x14ac:dyDescent="0.2">
      <c r="A8" s="50"/>
      <c r="B8" s="6" t="s">
        <v>96</v>
      </c>
      <c r="C8" s="7">
        <v>4873</v>
      </c>
      <c r="D8" s="8">
        <v>200226</v>
      </c>
      <c r="E8" s="4">
        <v>2.9010000000000001E-2</v>
      </c>
      <c r="F8" s="4">
        <v>2.0709999999999999E-2</v>
      </c>
      <c r="G8" s="4">
        <v>3.7310000000000003E-2</v>
      </c>
    </row>
    <row r="9" spans="1:7" ht="14.1" customHeight="1" x14ac:dyDescent="0.2">
      <c r="A9" s="48" t="s">
        <v>121</v>
      </c>
      <c r="B9" s="6" t="s">
        <v>3</v>
      </c>
      <c r="C9" s="7">
        <v>529</v>
      </c>
      <c r="D9" s="8">
        <v>63582</v>
      </c>
      <c r="E9" s="4">
        <v>4.394E-2</v>
      </c>
      <c r="F9" s="4">
        <v>2.0209999999999999E-2</v>
      </c>
      <c r="G9" s="4">
        <v>6.7669999999999994E-2</v>
      </c>
    </row>
    <row r="10" spans="1:7" ht="14.1" customHeight="1" x14ac:dyDescent="0.2">
      <c r="A10" s="49"/>
      <c r="B10" s="6" t="s">
        <v>4</v>
      </c>
      <c r="C10" s="7">
        <v>3058</v>
      </c>
      <c r="D10" s="8">
        <v>422215.37117439002</v>
      </c>
      <c r="E10" s="4">
        <v>9.8320000000000005E-2</v>
      </c>
      <c r="F10" s="4">
        <v>7.9390000000000002E-2</v>
      </c>
      <c r="G10" s="4">
        <v>0.11724</v>
      </c>
    </row>
    <row r="11" spans="1:7" ht="14.1" customHeight="1" x14ac:dyDescent="0.2">
      <c r="A11" s="49"/>
      <c r="B11" s="6" t="s">
        <v>5</v>
      </c>
      <c r="C11" s="7">
        <v>1286</v>
      </c>
      <c r="D11" s="8">
        <v>17279</v>
      </c>
      <c r="E11" s="4">
        <v>1.489E-2</v>
      </c>
      <c r="F11" s="4">
        <v>5.0000000000000001E-3</v>
      </c>
      <c r="G11" s="4">
        <v>2.477E-2</v>
      </c>
    </row>
    <row r="12" spans="1:7" ht="14.1" customHeight="1" x14ac:dyDescent="0.2">
      <c r="A12" s="50"/>
      <c r="B12" s="6" t="s">
        <v>96</v>
      </c>
      <c r="C12" s="7">
        <v>4873</v>
      </c>
      <c r="D12" s="8">
        <v>503077</v>
      </c>
      <c r="E12" s="4">
        <v>7.2889999999999996E-2</v>
      </c>
      <c r="F12" s="4">
        <v>5.9830844557600002E-2</v>
      </c>
      <c r="G12" s="4">
        <v>8.5943114751500002E-2</v>
      </c>
    </row>
    <row r="13" spans="1:7" ht="14.1" customHeight="1" x14ac:dyDescent="0.2">
      <c r="A13" s="48" t="s">
        <v>122</v>
      </c>
      <c r="B13" s="6" t="s">
        <v>3</v>
      </c>
      <c r="C13" s="7">
        <v>529</v>
      </c>
      <c r="D13" s="8">
        <v>50886</v>
      </c>
      <c r="E13" s="4">
        <v>3.517E-2</v>
      </c>
      <c r="F13" s="4">
        <v>1.362E-2</v>
      </c>
      <c r="G13" s="4">
        <v>5.672E-2</v>
      </c>
    </row>
    <row r="14" spans="1:7" ht="14.1" customHeight="1" x14ac:dyDescent="0.2">
      <c r="A14" s="49"/>
      <c r="B14" s="6" t="s">
        <v>4</v>
      </c>
      <c r="C14" s="7">
        <v>3058</v>
      </c>
      <c r="D14" s="8">
        <v>227537.00821117</v>
      </c>
      <c r="E14" s="4">
        <v>5.2979999999999999E-2</v>
      </c>
      <c r="F14" s="4">
        <v>3.8339999999999999E-2</v>
      </c>
      <c r="G14" s="4">
        <v>6.7629999999999996E-2</v>
      </c>
    </row>
    <row r="15" spans="1:7" ht="14.1" customHeight="1" x14ac:dyDescent="0.2">
      <c r="A15" s="49"/>
      <c r="B15" s="6" t="s">
        <v>5</v>
      </c>
      <c r="C15" s="7">
        <v>1286</v>
      </c>
      <c r="D15" s="8">
        <v>18143</v>
      </c>
      <c r="E15" s="4">
        <v>1.5630000000000002E-2</v>
      </c>
      <c r="F15" s="4">
        <v>5.1900000000000002E-3</v>
      </c>
      <c r="G15" s="4">
        <v>2.6069999999999999E-2</v>
      </c>
    </row>
    <row r="16" spans="1:7" ht="14.1" customHeight="1" x14ac:dyDescent="0.2">
      <c r="A16" s="50"/>
      <c r="B16" s="6" t="s">
        <v>96</v>
      </c>
      <c r="C16" s="7">
        <v>4873</v>
      </c>
      <c r="D16" s="8">
        <v>296566</v>
      </c>
      <c r="E16" s="4">
        <v>4.2970000000000001E-2</v>
      </c>
      <c r="F16" s="4">
        <v>3.2599999999999997E-2</v>
      </c>
      <c r="G16" s="4">
        <v>5.3330000000000002E-2</v>
      </c>
    </row>
    <row r="17" spans="1:7" ht="14.1" customHeight="1" x14ac:dyDescent="0.2">
      <c r="A17" s="48" t="s">
        <v>123</v>
      </c>
      <c r="B17" s="6" t="s">
        <v>3</v>
      </c>
      <c r="C17" s="7">
        <v>529</v>
      </c>
      <c r="D17" s="8">
        <v>14596</v>
      </c>
      <c r="E17" s="4">
        <v>1.009E-2</v>
      </c>
      <c r="F17" s="4">
        <v>0</v>
      </c>
      <c r="G17" s="4">
        <v>2.077E-2</v>
      </c>
    </row>
    <row r="18" spans="1:7" ht="14.1" customHeight="1" x14ac:dyDescent="0.2">
      <c r="A18" s="49"/>
      <c r="B18" s="6" t="s">
        <v>4</v>
      </c>
      <c r="C18" s="7">
        <v>3058</v>
      </c>
      <c r="D18" s="8">
        <v>202156</v>
      </c>
      <c r="E18" s="4">
        <v>4.7070000000000001E-2</v>
      </c>
      <c r="F18" s="4">
        <v>3.3930000000000002E-2</v>
      </c>
      <c r="G18" s="4">
        <v>6.0219103418799998E-2</v>
      </c>
    </row>
    <row r="19" spans="1:7" ht="14.1" customHeight="1" x14ac:dyDescent="0.2">
      <c r="A19" s="49"/>
      <c r="B19" s="6" t="s">
        <v>5</v>
      </c>
      <c r="C19" s="7">
        <v>1286</v>
      </c>
      <c r="D19" s="8">
        <v>1629</v>
      </c>
      <c r="E19" s="4">
        <v>1.4E-3</v>
      </c>
      <c r="F19" s="4">
        <v>0</v>
      </c>
      <c r="G19" s="4">
        <v>2.8700000000000002E-3</v>
      </c>
    </row>
    <row r="20" spans="1:7" ht="14.1" customHeight="1" x14ac:dyDescent="0.2">
      <c r="A20" s="50"/>
      <c r="B20" s="6" t="s">
        <v>96</v>
      </c>
      <c r="C20" s="7">
        <v>4873</v>
      </c>
      <c r="D20" s="8">
        <v>218380</v>
      </c>
      <c r="E20" s="4">
        <v>3.1640000000000001E-2</v>
      </c>
      <c r="F20" s="4">
        <v>2.308E-2</v>
      </c>
      <c r="G20" s="4">
        <v>4.02E-2</v>
      </c>
    </row>
    <row r="21" spans="1:7" ht="14.1" customHeight="1" x14ac:dyDescent="0.2">
      <c r="A21" s="48" t="s">
        <v>124</v>
      </c>
      <c r="B21" s="6" t="s">
        <v>3</v>
      </c>
      <c r="C21" s="7">
        <v>529</v>
      </c>
      <c r="D21" s="8">
        <v>3744</v>
      </c>
      <c r="E21" s="4">
        <v>2.5899999999999999E-3</v>
      </c>
      <c r="F21" s="4">
        <v>0</v>
      </c>
      <c r="G21" s="4">
        <v>7.6600000000000001E-3</v>
      </c>
    </row>
    <row r="22" spans="1:7" ht="14.1" customHeight="1" x14ac:dyDescent="0.2">
      <c r="A22" s="49"/>
      <c r="B22" s="6" t="s">
        <v>4</v>
      </c>
      <c r="C22" s="7">
        <v>3058</v>
      </c>
      <c r="D22" s="8">
        <v>113596.56941628001</v>
      </c>
      <c r="E22" s="4">
        <v>2.6450000000000001E-2</v>
      </c>
      <c r="F22" s="4">
        <v>1.6410000000000001E-2</v>
      </c>
      <c r="G22" s="4">
        <v>3.6494632952199998E-2</v>
      </c>
    </row>
    <row r="23" spans="1:7" ht="14.1" customHeight="1" x14ac:dyDescent="0.2">
      <c r="A23" s="49"/>
      <c r="B23" s="6" t="s">
        <v>5</v>
      </c>
      <c r="C23" s="7">
        <v>1286</v>
      </c>
      <c r="D23" s="8">
        <v>284</v>
      </c>
      <c r="E23" s="4">
        <v>2.4000000000000001E-4</v>
      </c>
      <c r="F23" s="4">
        <v>0</v>
      </c>
      <c r="G23" s="4">
        <v>7.2000000000000005E-4</v>
      </c>
    </row>
    <row r="24" spans="1:7" ht="14.1" customHeight="1" x14ac:dyDescent="0.2">
      <c r="A24" s="50"/>
      <c r="B24" s="6" t="s">
        <v>96</v>
      </c>
      <c r="C24" s="7">
        <v>4873</v>
      </c>
      <c r="D24" s="8">
        <v>117625</v>
      </c>
      <c r="E24" s="4">
        <v>1.704E-2</v>
      </c>
      <c r="F24" s="4">
        <v>1.0670000000000001E-2</v>
      </c>
      <c r="G24" s="4">
        <v>2.342E-2</v>
      </c>
    </row>
    <row r="25" spans="1:7" ht="14.1" customHeight="1" x14ac:dyDescent="0.2">
      <c r="A25" s="48" t="s">
        <v>125</v>
      </c>
      <c r="B25" s="6" t="s">
        <v>3</v>
      </c>
      <c r="C25" s="7">
        <v>529</v>
      </c>
      <c r="D25" s="8">
        <v>19508</v>
      </c>
      <c r="E25" s="4">
        <v>1.3480000000000001E-2</v>
      </c>
      <c r="F25" s="4">
        <v>0</v>
      </c>
      <c r="G25" s="4">
        <v>2.921E-2</v>
      </c>
    </row>
    <row r="26" spans="1:7" ht="14.1" customHeight="1" x14ac:dyDescent="0.2">
      <c r="A26" s="49"/>
      <c r="B26" s="6" t="s">
        <v>4</v>
      </c>
      <c r="C26" s="7">
        <v>3058</v>
      </c>
      <c r="D26" s="8">
        <v>62021</v>
      </c>
      <c r="E26" s="4">
        <v>1.444E-2</v>
      </c>
      <c r="F26" s="4">
        <v>7.5500000000000003E-3</v>
      </c>
      <c r="G26" s="4">
        <v>2.1340000000000001E-2</v>
      </c>
    </row>
    <row r="27" spans="1:7" ht="14.1" customHeight="1" x14ac:dyDescent="0.2">
      <c r="A27" s="49"/>
      <c r="B27" s="6" t="s">
        <v>5</v>
      </c>
      <c r="C27" s="7">
        <v>1286</v>
      </c>
      <c r="D27" s="8">
        <v>1072</v>
      </c>
      <c r="E27" s="4">
        <v>9.2000000000000003E-4</v>
      </c>
      <c r="F27" s="4">
        <v>0</v>
      </c>
      <c r="G27" s="4">
        <v>2.7299999999999998E-3</v>
      </c>
    </row>
    <row r="28" spans="1:7" ht="14.1" customHeight="1" x14ac:dyDescent="0.2">
      <c r="A28" s="50"/>
      <c r="B28" s="6" t="s">
        <v>96</v>
      </c>
      <c r="C28" s="7">
        <v>4873</v>
      </c>
      <c r="D28" s="8">
        <v>82602</v>
      </c>
      <c r="E28" s="4">
        <v>1.197E-2</v>
      </c>
      <c r="F28" s="4">
        <v>6.5399999999999998E-3</v>
      </c>
      <c r="G28" s="4">
        <v>1.7389999999999999E-2</v>
      </c>
    </row>
    <row r="29" spans="1:7" ht="14.1" customHeight="1" x14ac:dyDescent="0.2">
      <c r="A29" s="48" t="s">
        <v>126</v>
      </c>
      <c r="B29" s="6" t="s">
        <v>3</v>
      </c>
      <c r="C29" s="7">
        <v>529</v>
      </c>
      <c r="D29" s="8">
        <v>9466</v>
      </c>
      <c r="E29" s="4">
        <v>6.5399999999999998E-3</v>
      </c>
      <c r="F29" s="4">
        <v>0</v>
      </c>
      <c r="G29" s="4">
        <v>1.5769999999999999E-2</v>
      </c>
    </row>
    <row r="30" spans="1:7" ht="14.1" customHeight="1" x14ac:dyDescent="0.2">
      <c r="A30" s="49"/>
      <c r="B30" s="6" t="s">
        <v>4</v>
      </c>
      <c r="C30" s="7">
        <v>3058</v>
      </c>
      <c r="D30" s="8">
        <v>70999</v>
      </c>
      <c r="E30" s="4">
        <v>1.653E-2</v>
      </c>
      <c r="F30" s="4">
        <v>8.5299999999999994E-3</v>
      </c>
      <c r="G30" s="4">
        <v>2.453E-2</v>
      </c>
    </row>
    <row r="31" spans="1:7" ht="14.1" customHeight="1" x14ac:dyDescent="0.2">
      <c r="A31" s="49"/>
      <c r="B31" s="6" t="s">
        <v>5</v>
      </c>
      <c r="C31" s="7">
        <v>1286</v>
      </c>
      <c r="D31" s="8">
        <v>284</v>
      </c>
      <c r="E31" s="4">
        <v>2.4000000000000001E-4</v>
      </c>
      <c r="F31" s="4">
        <v>0</v>
      </c>
      <c r="G31" s="4">
        <v>7.2000000000000005E-4</v>
      </c>
    </row>
    <row r="32" spans="1:7" ht="14.1" customHeight="1" x14ac:dyDescent="0.2">
      <c r="A32" s="50"/>
      <c r="B32" s="6" t="s">
        <v>96</v>
      </c>
      <c r="C32" s="7">
        <v>4873</v>
      </c>
      <c r="D32" s="8">
        <v>80748</v>
      </c>
      <c r="E32" s="4">
        <v>1.17E-2</v>
      </c>
      <c r="F32" s="4">
        <v>6.3499999999999997E-3</v>
      </c>
      <c r="G32" s="4">
        <v>1.7049999999999999E-2</v>
      </c>
    </row>
    <row r="33" spans="1:7" ht="14.1" customHeight="1" x14ac:dyDescent="0.2">
      <c r="A33" s="48" t="s">
        <v>127</v>
      </c>
      <c r="B33" s="6" t="s">
        <v>3</v>
      </c>
      <c r="C33" s="7">
        <v>529</v>
      </c>
      <c r="D33" s="8">
        <v>5721</v>
      </c>
      <c r="E33" s="4">
        <v>3.9500000000000004E-3</v>
      </c>
      <c r="F33" s="4">
        <v>0</v>
      </c>
      <c r="G33" s="4">
        <v>1.1690000000000001E-2</v>
      </c>
    </row>
    <row r="34" spans="1:7" ht="14.1" customHeight="1" x14ac:dyDescent="0.2">
      <c r="A34" s="49"/>
      <c r="B34" s="6" t="s">
        <v>4</v>
      </c>
      <c r="C34" s="7">
        <v>3058</v>
      </c>
      <c r="D34" s="8">
        <v>29592</v>
      </c>
      <c r="E34" s="4">
        <v>6.8900000000000003E-3</v>
      </c>
      <c r="F34" s="4">
        <v>2.2399999999999998E-3</v>
      </c>
      <c r="G34" s="4">
        <v>1.154E-2</v>
      </c>
    </row>
    <row r="35" spans="1:7" ht="14.1" customHeight="1" x14ac:dyDescent="0.2">
      <c r="A35" s="49"/>
      <c r="B35" s="6" t="s">
        <v>5</v>
      </c>
      <c r="C35" s="7">
        <v>1286</v>
      </c>
      <c r="D35" s="8">
        <v>284</v>
      </c>
      <c r="E35" s="4">
        <v>2.4000000000000001E-4</v>
      </c>
      <c r="F35" s="4">
        <v>0</v>
      </c>
      <c r="G35" s="4">
        <v>7.2000000000000005E-4</v>
      </c>
    </row>
    <row r="36" spans="1:7" ht="14.1" customHeight="1" x14ac:dyDescent="0.2">
      <c r="A36" s="50"/>
      <c r="B36" s="6" t="s">
        <v>96</v>
      </c>
      <c r="C36" s="7">
        <v>4873</v>
      </c>
      <c r="D36" s="8">
        <v>35597</v>
      </c>
      <c r="E36" s="4">
        <v>5.1599999999999997E-3</v>
      </c>
      <c r="F36" s="4">
        <v>1.8396734283999999E-3</v>
      </c>
      <c r="G36" s="4">
        <v>8.4799999999999997E-3</v>
      </c>
    </row>
    <row r="37" spans="1:7" ht="14.1" customHeight="1" x14ac:dyDescent="0.2">
      <c r="A37" s="48" t="s">
        <v>128</v>
      </c>
      <c r="B37" s="6" t="s">
        <v>3</v>
      </c>
      <c r="C37" s="7" t="s">
        <v>558</v>
      </c>
      <c r="D37" s="7" t="s">
        <v>558</v>
      </c>
      <c r="E37" s="7" t="s">
        <v>558</v>
      </c>
      <c r="F37" s="7" t="s">
        <v>558</v>
      </c>
      <c r="G37" s="7" t="s">
        <v>558</v>
      </c>
    </row>
    <row r="38" spans="1:7" ht="14.1" customHeight="1" x14ac:dyDescent="0.2">
      <c r="A38" s="49"/>
      <c r="B38" s="6" t="s">
        <v>4</v>
      </c>
      <c r="C38" s="7">
        <v>74</v>
      </c>
      <c r="D38" s="8">
        <v>147243</v>
      </c>
      <c r="E38" s="4">
        <v>0.83843000000000001</v>
      </c>
      <c r="F38" s="4">
        <v>0.72768999999999995</v>
      </c>
      <c r="G38" s="4">
        <v>0.94916</v>
      </c>
    </row>
    <row r="39" spans="1:7" ht="14.1" customHeight="1" x14ac:dyDescent="0.2">
      <c r="A39" s="49"/>
      <c r="B39" s="6" t="s">
        <v>5</v>
      </c>
      <c r="C39" s="7" t="s">
        <v>558</v>
      </c>
      <c r="D39" s="7" t="s">
        <v>558</v>
      </c>
      <c r="E39" s="7" t="s">
        <v>558</v>
      </c>
      <c r="F39" s="7" t="s">
        <v>558</v>
      </c>
      <c r="G39" s="7" t="s">
        <v>558</v>
      </c>
    </row>
    <row r="40" spans="1:7" ht="14.1" customHeight="1" x14ac:dyDescent="0.2">
      <c r="A40" s="50"/>
      <c r="B40" s="6" t="s">
        <v>96</v>
      </c>
      <c r="C40" s="7">
        <v>81</v>
      </c>
      <c r="D40" s="8">
        <v>161088</v>
      </c>
      <c r="E40" s="4">
        <v>0.80452999999999997</v>
      </c>
      <c r="F40" s="4">
        <v>0.69179000000000002</v>
      </c>
      <c r="G40" s="4">
        <v>0.91727000000000003</v>
      </c>
    </row>
    <row r="42" spans="1:7" ht="14.1" customHeight="1" x14ac:dyDescent="0.2">
      <c r="A42" s="46" t="s">
        <v>55</v>
      </c>
      <c r="B42" s="45"/>
      <c r="C42" s="45"/>
      <c r="D42" s="45"/>
      <c r="E42" s="45"/>
      <c r="F42" s="45"/>
      <c r="G42" s="45"/>
    </row>
    <row r="43" spans="1:7" ht="14.1" customHeight="1" x14ac:dyDescent="0.2">
      <c r="A43" s="46" t="s">
        <v>106</v>
      </c>
      <c r="B43" s="45"/>
      <c r="C43" s="45"/>
      <c r="D43" s="45"/>
      <c r="E43" s="45"/>
      <c r="F43" s="45"/>
      <c r="G43" s="45"/>
    </row>
    <row r="44" spans="1:7" ht="14.1" customHeight="1" x14ac:dyDescent="0.2">
      <c r="A44" s="46" t="s">
        <v>107</v>
      </c>
      <c r="B44" s="45"/>
      <c r="C44" s="45"/>
      <c r="D44" s="45"/>
      <c r="E44" s="45"/>
      <c r="F44" s="45"/>
      <c r="G44" s="45"/>
    </row>
    <row r="45" spans="1:7" ht="14.1" customHeight="1" x14ac:dyDescent="0.2">
      <c r="A45" s="46" t="s">
        <v>559</v>
      </c>
      <c r="B45" s="45"/>
      <c r="C45" s="45"/>
      <c r="D45" s="45"/>
      <c r="E45" s="45"/>
      <c r="F45" s="45"/>
      <c r="G45" s="45"/>
    </row>
    <row r="46" spans="1:7" ht="14.1" customHeight="1" x14ac:dyDescent="0.2">
      <c r="A46" s="46" t="s">
        <v>108</v>
      </c>
      <c r="B46" s="45"/>
      <c r="C46" s="45"/>
      <c r="D46" s="45"/>
      <c r="E46" s="45"/>
      <c r="F46" s="45"/>
      <c r="G46" s="45"/>
    </row>
    <row r="47" spans="1:7" s="17" customFormat="1" ht="14.25" x14ac:dyDescent="0.2">
      <c r="A47" s="32" t="str">
        <f>HYPERLINK("#'Index'!A1","Back to Index")</f>
        <v>Back to Index</v>
      </c>
      <c r="B47" s="27"/>
    </row>
  </sheetData>
  <mergeCells count="16">
    <mergeCell ref="A45:G45"/>
    <mergeCell ref="A46:G46"/>
    <mergeCell ref="A1:G1"/>
    <mergeCell ref="A2:G2"/>
    <mergeCell ref="A42:G42"/>
    <mergeCell ref="A43:G43"/>
    <mergeCell ref="A44:G44"/>
    <mergeCell ref="A37:A40"/>
    <mergeCell ref="A33:A36"/>
    <mergeCell ref="A29:A32"/>
    <mergeCell ref="A25:A28"/>
    <mergeCell ref="A21:A24"/>
    <mergeCell ref="A17:A20"/>
    <mergeCell ref="A13:A16"/>
    <mergeCell ref="A9:A12"/>
    <mergeCell ref="A5:A8"/>
  </mergeCells>
  <pageMargins left="0.05" right="0.05" top="0.5" bottom="0.5" header="0" footer="0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workbookViewId="0"/>
  </sheetViews>
  <sheetFormatPr defaultRowHeight="12.75" x14ac:dyDescent="0.2"/>
  <cols>
    <col min="1" max="1" width="7.140625" style="29" customWidth="1"/>
    <col min="2" max="16384" width="9.140625" style="29"/>
  </cols>
  <sheetData>
    <row r="1" spans="1:21" x14ac:dyDescent="0.2">
      <c r="A1" s="28" t="str">
        <f>HYPERLINK("#'Index'!A1","Index")</f>
        <v>Index</v>
      </c>
    </row>
    <row r="2" spans="1:21" ht="15" x14ac:dyDescent="0.25">
      <c r="A2" s="28"/>
      <c r="B2" s="31" t="s">
        <v>538</v>
      </c>
    </row>
    <row r="3" spans="1:21" x14ac:dyDescent="0.2">
      <c r="B3" s="30" t="s">
        <v>539</v>
      </c>
    </row>
    <row r="4" spans="1:21" x14ac:dyDescent="0.2">
      <c r="A4" s="28" t="str">
        <f>HYPERLINK("#'A.1-1'!A1","A.1-1")</f>
        <v>A.1-1</v>
      </c>
      <c r="B4" s="29" t="s">
        <v>389</v>
      </c>
      <c r="U4" s="30"/>
    </row>
    <row r="5" spans="1:21" x14ac:dyDescent="0.2">
      <c r="A5" s="28" t="str">
        <f>HYPERLINK("#'A.1-2'!A1","A.1-2")</f>
        <v>A.1-2</v>
      </c>
      <c r="B5" s="29" t="s">
        <v>390</v>
      </c>
      <c r="U5" s="30"/>
    </row>
    <row r="6" spans="1:21" x14ac:dyDescent="0.2">
      <c r="A6" s="28" t="str">
        <f>HYPERLINK("#'A.1-3'!A1","A.1-3")</f>
        <v>A.1-3</v>
      </c>
      <c r="B6" s="29" t="s">
        <v>391</v>
      </c>
      <c r="U6" s="30"/>
    </row>
    <row r="7" spans="1:21" x14ac:dyDescent="0.2">
      <c r="A7" s="28" t="str">
        <f>HYPERLINK("#'A.1-4'!A1","A.1-4")</f>
        <v>A.1-4</v>
      </c>
      <c r="B7" s="29" t="s">
        <v>392</v>
      </c>
      <c r="U7" s="30"/>
    </row>
    <row r="8" spans="1:21" x14ac:dyDescent="0.2">
      <c r="A8" s="28" t="str">
        <f>HYPERLINK("#'A.1-5'!A1","A.1-5")</f>
        <v>A.1-5</v>
      </c>
      <c r="B8" s="29" t="s">
        <v>393</v>
      </c>
      <c r="U8" s="30"/>
    </row>
    <row r="9" spans="1:21" x14ac:dyDescent="0.2">
      <c r="A9" s="28" t="str">
        <f>HYPERLINK("#'A.1-6'!A1","A.1-6")</f>
        <v>A.1-6</v>
      </c>
      <c r="B9" s="29" t="s">
        <v>394</v>
      </c>
      <c r="U9" s="30"/>
    </row>
    <row r="10" spans="1:21" x14ac:dyDescent="0.2">
      <c r="A10" s="28" t="str">
        <f>HYPERLINK("#'A.1-7'!A1","A.1-7")</f>
        <v>A.1-7</v>
      </c>
      <c r="B10" s="29" t="s">
        <v>395</v>
      </c>
      <c r="U10" s="30"/>
    </row>
    <row r="11" spans="1:21" x14ac:dyDescent="0.2">
      <c r="A11" s="28" t="str">
        <f>HYPERLINK("#'A.1-8'!A1","A.1-8")</f>
        <v>A.1-8</v>
      </c>
      <c r="B11" s="29" t="s">
        <v>396</v>
      </c>
      <c r="U11" s="30"/>
    </row>
    <row r="12" spans="1:21" x14ac:dyDescent="0.2">
      <c r="A12" s="28" t="str">
        <f>HYPERLINK("#'A.1-9'!A1","A.1-9")</f>
        <v>A.1-9</v>
      </c>
      <c r="B12" s="29" t="s">
        <v>397</v>
      </c>
    </row>
    <row r="13" spans="1:21" x14ac:dyDescent="0.2">
      <c r="A13" s="28"/>
    </row>
    <row r="14" spans="1:21" x14ac:dyDescent="0.2">
      <c r="A14" s="28"/>
      <c r="B14" s="30" t="s">
        <v>540</v>
      </c>
    </row>
    <row r="15" spans="1:21" x14ac:dyDescent="0.2">
      <c r="A15" s="28" t="str">
        <f>HYPERLINK("#'B.1-1'!A1","B.1-1")</f>
        <v>B.1-1</v>
      </c>
      <c r="B15" s="29" t="s">
        <v>398</v>
      </c>
    </row>
    <row r="16" spans="1:21" x14ac:dyDescent="0.2">
      <c r="A16" s="28" t="str">
        <f>HYPERLINK("#'B.1-2'!A1","B.1-2")</f>
        <v>B.1-2</v>
      </c>
      <c r="B16" s="29" t="s">
        <v>399</v>
      </c>
    </row>
    <row r="17" spans="1:2" x14ac:dyDescent="0.2">
      <c r="A17" s="28" t="str">
        <f>HYPERLINK("#'B.1-3'!A1","B.1-3")</f>
        <v>B.1-3</v>
      </c>
      <c r="B17" s="29" t="s">
        <v>400</v>
      </c>
    </row>
    <row r="18" spans="1:2" x14ac:dyDescent="0.2">
      <c r="A18" s="28" t="str">
        <f>HYPERLINK("#'B.1-4'!A1","B.1-4")</f>
        <v>B.1-4</v>
      </c>
      <c r="B18" s="29" t="s">
        <v>401</v>
      </c>
    </row>
    <row r="19" spans="1:2" x14ac:dyDescent="0.2">
      <c r="A19" s="28" t="str">
        <f>HYPERLINK("#'B.1-5'!A1","B.1-5")</f>
        <v>B.1-5</v>
      </c>
      <c r="B19" s="29" t="s">
        <v>402</v>
      </c>
    </row>
    <row r="20" spans="1:2" x14ac:dyDescent="0.2">
      <c r="A20" s="28" t="str">
        <f>HYPERLINK("#'B.1-6'!A1","B.1-6")</f>
        <v>B.1-6</v>
      </c>
      <c r="B20" s="29" t="s">
        <v>403</v>
      </c>
    </row>
    <row r="21" spans="1:2" x14ac:dyDescent="0.2">
      <c r="A21" s="28" t="str">
        <f>HYPERLINK("#'B.1-9'!A1","B.1-9")</f>
        <v>B.1-9</v>
      </c>
      <c r="B21" s="29" t="s">
        <v>404</v>
      </c>
    </row>
    <row r="22" spans="1:2" x14ac:dyDescent="0.2">
      <c r="A22" s="28" t="str">
        <f>HYPERLINK("#'B.2-1'!A1","B.2-1")</f>
        <v>B.2-1</v>
      </c>
      <c r="B22" s="29" t="s">
        <v>470</v>
      </c>
    </row>
    <row r="23" spans="1:2" x14ac:dyDescent="0.2">
      <c r="A23" s="28" t="str">
        <f>HYPERLINK("#'B.2-2'!A1","B.2-2")</f>
        <v>B.2-2</v>
      </c>
      <c r="B23" s="29" t="s">
        <v>471</v>
      </c>
    </row>
    <row r="24" spans="1:2" x14ac:dyDescent="0.2">
      <c r="A24" s="28" t="str">
        <f>HYPERLINK("#'B.2-3'!A1","B.2-3")</f>
        <v>B.2-3</v>
      </c>
      <c r="B24" s="29" t="s">
        <v>472</v>
      </c>
    </row>
    <row r="25" spans="1:2" x14ac:dyDescent="0.2">
      <c r="A25" s="28" t="str">
        <f>HYPERLINK("#'B.2-4'!A1","B.2-4")</f>
        <v>B.2-4</v>
      </c>
      <c r="B25" s="29" t="s">
        <v>473</v>
      </c>
    </row>
    <row r="26" spans="1:2" x14ac:dyDescent="0.2">
      <c r="A26" s="28" t="str">
        <f>HYPERLINK("#'B.2-5'!A1","B.2-5")</f>
        <v>B.2-5</v>
      </c>
      <c r="B26" s="29" t="s">
        <v>474</v>
      </c>
    </row>
    <row r="27" spans="1:2" x14ac:dyDescent="0.2">
      <c r="A27" s="28" t="str">
        <f>HYPERLINK("#'B.2-6'!A1","B.2-6")</f>
        <v>B.2-6</v>
      </c>
      <c r="B27" s="29" t="s">
        <v>475</v>
      </c>
    </row>
    <row r="28" spans="1:2" x14ac:dyDescent="0.2">
      <c r="A28" s="28" t="str">
        <f>HYPERLINK("#'B.2-9'!A1","B.2-9")</f>
        <v>B.2-9</v>
      </c>
      <c r="B28" s="29" t="s">
        <v>476</v>
      </c>
    </row>
    <row r="29" spans="1:2" x14ac:dyDescent="0.2">
      <c r="A29" s="28" t="str">
        <f>HYPERLINK("#'B.3-1'!A1","B.3-1")</f>
        <v>B.3-1</v>
      </c>
      <c r="B29" s="29" t="s">
        <v>546</v>
      </c>
    </row>
    <row r="30" spans="1:2" x14ac:dyDescent="0.2">
      <c r="A30" s="28" t="str">
        <f>HYPERLINK("#'B.3-2'!A1","B.3-2")</f>
        <v>B.3-2</v>
      </c>
      <c r="B30" s="29" t="s">
        <v>547</v>
      </c>
    </row>
    <row r="31" spans="1:2" x14ac:dyDescent="0.2">
      <c r="A31" s="28" t="str">
        <f>HYPERLINK("#'B.3-3'!A1","B.3-3")</f>
        <v>B.3-3</v>
      </c>
      <c r="B31" s="29" t="s">
        <v>548</v>
      </c>
    </row>
    <row r="32" spans="1:2" x14ac:dyDescent="0.2">
      <c r="A32" s="28" t="str">
        <f>HYPERLINK("#'B.3-4'!A1","B.3-4")</f>
        <v>B.3-4</v>
      </c>
      <c r="B32" s="29" t="s">
        <v>549</v>
      </c>
    </row>
    <row r="33" spans="1:2" x14ac:dyDescent="0.2">
      <c r="A33" s="28" t="str">
        <f>HYPERLINK("#'B.3-5'!A1","B.3-5")</f>
        <v>B.3-5</v>
      </c>
      <c r="B33" s="29" t="s">
        <v>550</v>
      </c>
    </row>
    <row r="34" spans="1:2" x14ac:dyDescent="0.2">
      <c r="A34" s="28" t="str">
        <f>HYPERLINK("#'B.3-6'!A1","B.3-6")</f>
        <v>B.3-6</v>
      </c>
      <c r="B34" s="29" t="s">
        <v>551</v>
      </c>
    </row>
    <row r="35" spans="1:2" x14ac:dyDescent="0.2">
      <c r="A35" s="28" t="str">
        <f>HYPERLINK("#'B.3-9'!A1","B.3-9")</f>
        <v>B.3-9</v>
      </c>
      <c r="B35" s="29" t="s">
        <v>552</v>
      </c>
    </row>
    <row r="36" spans="1:2" x14ac:dyDescent="0.2">
      <c r="A36" s="28"/>
    </row>
    <row r="37" spans="1:2" x14ac:dyDescent="0.2">
      <c r="A37" s="28"/>
      <c r="B37" s="30" t="s">
        <v>541</v>
      </c>
    </row>
    <row r="38" spans="1:2" x14ac:dyDescent="0.2">
      <c r="A38" s="28" t="str">
        <f>HYPERLINK("#'C.1-1'!A1","C.1-1")</f>
        <v>C.1-1</v>
      </c>
      <c r="B38" s="29" t="s">
        <v>405</v>
      </c>
    </row>
    <row r="39" spans="1:2" x14ac:dyDescent="0.2">
      <c r="A39" s="28" t="str">
        <f>HYPERLINK("#'C.1-2'!A1","C.1-2")</f>
        <v>C.1-2</v>
      </c>
      <c r="B39" s="29" t="s">
        <v>406</v>
      </c>
    </row>
    <row r="40" spans="1:2" x14ac:dyDescent="0.2">
      <c r="A40" s="28" t="str">
        <f>HYPERLINK("#'C.1-3'!A1","C.1-3")</f>
        <v>C.1-3</v>
      </c>
      <c r="B40" s="29" t="s">
        <v>407</v>
      </c>
    </row>
    <row r="41" spans="1:2" x14ac:dyDescent="0.2">
      <c r="A41" s="28" t="str">
        <f>HYPERLINK("#'C.1-4'!A1","C.1-4")</f>
        <v>C.1-4</v>
      </c>
      <c r="B41" s="29" t="s">
        <v>408</v>
      </c>
    </row>
    <row r="42" spans="1:2" x14ac:dyDescent="0.2">
      <c r="A42" s="28" t="str">
        <f>HYPERLINK("#'C.1-5'!A1","C.1-5")</f>
        <v>C.1-5</v>
      </c>
      <c r="B42" s="29" t="s">
        <v>409</v>
      </c>
    </row>
    <row r="43" spans="1:2" x14ac:dyDescent="0.2">
      <c r="A43" s="28" t="str">
        <f>HYPERLINK("#'C.1-6'!A1","C.1-6")</f>
        <v>C.1-6</v>
      </c>
      <c r="B43" s="29" t="s">
        <v>410</v>
      </c>
    </row>
    <row r="44" spans="1:2" x14ac:dyDescent="0.2">
      <c r="A44" s="28" t="str">
        <f>HYPERLINK("#'C.1-7'!A1","C.1-7")</f>
        <v>C.1-7</v>
      </c>
      <c r="B44" s="29" t="s">
        <v>411</v>
      </c>
    </row>
    <row r="45" spans="1:2" x14ac:dyDescent="0.2">
      <c r="A45" s="28" t="str">
        <f>HYPERLINK("#'C.1-8'!A1","C.1-8")</f>
        <v>C.1-8</v>
      </c>
      <c r="B45" s="29" t="s">
        <v>412</v>
      </c>
    </row>
    <row r="46" spans="1:2" x14ac:dyDescent="0.2">
      <c r="A46" s="28" t="str">
        <f>HYPERLINK("#'C.1-9'!A1","C.1-9")</f>
        <v>C.1-9</v>
      </c>
      <c r="B46" s="29" t="s">
        <v>413</v>
      </c>
    </row>
    <row r="47" spans="1:2" x14ac:dyDescent="0.2">
      <c r="A47" s="28" t="str">
        <f>HYPERLINK("#'C.2-1'!A1","C.2-1")</f>
        <v>C.2-1</v>
      </c>
      <c r="B47" s="29" t="s">
        <v>414</v>
      </c>
    </row>
    <row r="48" spans="1:2" x14ac:dyDescent="0.2">
      <c r="A48" s="28" t="str">
        <f>HYPERLINK("#'C.2-2'!A1","C.2-2")</f>
        <v>C.2-2</v>
      </c>
      <c r="B48" s="29" t="s">
        <v>415</v>
      </c>
    </row>
    <row r="49" spans="1:2" x14ac:dyDescent="0.2">
      <c r="A49" s="28" t="str">
        <f>HYPERLINK("#'C.2-3'!A1","C.2-3")</f>
        <v>C.2-3</v>
      </c>
      <c r="B49" s="29" t="s">
        <v>416</v>
      </c>
    </row>
    <row r="50" spans="1:2" x14ac:dyDescent="0.2">
      <c r="A50" s="28" t="str">
        <f>HYPERLINK("#'C.2-4'!A1","C.2-4")</f>
        <v>C.2-4</v>
      </c>
      <c r="B50" s="29" t="s">
        <v>417</v>
      </c>
    </row>
    <row r="51" spans="1:2" x14ac:dyDescent="0.2">
      <c r="A51" s="28" t="str">
        <f>HYPERLINK("#'C.2-5'!A1","C.2-5")</f>
        <v>C.2-5</v>
      </c>
      <c r="B51" s="29" t="s">
        <v>418</v>
      </c>
    </row>
    <row r="52" spans="1:2" x14ac:dyDescent="0.2">
      <c r="A52" s="28" t="str">
        <f>HYPERLINK("#'C.2-6'!A1","C.2-6")</f>
        <v>C.2-6</v>
      </c>
      <c r="B52" s="29" t="s">
        <v>419</v>
      </c>
    </row>
    <row r="53" spans="1:2" x14ac:dyDescent="0.2">
      <c r="A53" s="28" t="str">
        <f>HYPERLINK("#'C.2-7'!A1","C.2-7")</f>
        <v>C.2-7</v>
      </c>
      <c r="B53" s="29" t="s">
        <v>420</v>
      </c>
    </row>
    <row r="54" spans="1:2" x14ac:dyDescent="0.2">
      <c r="A54" s="28" t="str">
        <f>HYPERLINK("#'C.2-8'!A1","C.2-8")</f>
        <v>C.2-8</v>
      </c>
      <c r="B54" s="29" t="s">
        <v>421</v>
      </c>
    </row>
    <row r="55" spans="1:2" x14ac:dyDescent="0.2">
      <c r="A55" s="28" t="str">
        <f>HYPERLINK("#'C.2-9'!A1","C.2-9")</f>
        <v>C.2-9</v>
      </c>
      <c r="B55" s="29" t="s">
        <v>422</v>
      </c>
    </row>
    <row r="56" spans="1:2" x14ac:dyDescent="0.2">
      <c r="A56" s="28" t="str">
        <f>HYPERLINK("#'C.3-1'!A1","C.3-1")</f>
        <v>C.3-1</v>
      </c>
      <c r="B56" s="29" t="s">
        <v>477</v>
      </c>
    </row>
    <row r="57" spans="1:2" x14ac:dyDescent="0.2">
      <c r="A57" s="28" t="str">
        <f>HYPERLINK("#'C.3-2'!A1","C.3-2")</f>
        <v>C.3-2</v>
      </c>
      <c r="B57" s="29" t="s">
        <v>478</v>
      </c>
    </row>
    <row r="58" spans="1:2" x14ac:dyDescent="0.2">
      <c r="A58" s="28" t="str">
        <f>HYPERLINK("#'C.3-3'!A1","C.3-3")</f>
        <v>C.3-3</v>
      </c>
      <c r="B58" s="29" t="s">
        <v>479</v>
      </c>
    </row>
    <row r="59" spans="1:2" x14ac:dyDescent="0.2">
      <c r="A59" s="28" t="str">
        <f>HYPERLINK("#'C.3-4'!A1","C.3-4")</f>
        <v>C.3-4</v>
      </c>
      <c r="B59" s="29" t="s">
        <v>480</v>
      </c>
    </row>
    <row r="60" spans="1:2" x14ac:dyDescent="0.2">
      <c r="A60" s="28" t="str">
        <f>HYPERLINK("#'C.3-5'!A1","C.3-5")</f>
        <v>C.3-5</v>
      </c>
      <c r="B60" s="29" t="s">
        <v>481</v>
      </c>
    </row>
    <row r="61" spans="1:2" x14ac:dyDescent="0.2">
      <c r="A61" s="28" t="str">
        <f>HYPERLINK("#'C.3-6'!A1","C.3-6")</f>
        <v>C.3-6</v>
      </c>
      <c r="B61" s="29" t="s">
        <v>482</v>
      </c>
    </row>
    <row r="62" spans="1:2" x14ac:dyDescent="0.2">
      <c r="A62" s="28" t="str">
        <f>HYPERLINK("#'C.3-7'!A1","C.3-7")</f>
        <v>C.3-7</v>
      </c>
      <c r="B62" s="29" t="s">
        <v>483</v>
      </c>
    </row>
    <row r="63" spans="1:2" x14ac:dyDescent="0.2">
      <c r="A63" s="28" t="str">
        <f>HYPERLINK("#'C.3-8'!A1","C.3-8")</f>
        <v>C.3-8</v>
      </c>
      <c r="B63" s="29" t="s">
        <v>484</v>
      </c>
    </row>
    <row r="64" spans="1:2" x14ac:dyDescent="0.2">
      <c r="A64" s="28" t="str">
        <f>HYPERLINK("#'C.3-9'!A1","C.3-9")</f>
        <v>C.3-9</v>
      </c>
      <c r="B64" s="29" t="s">
        <v>485</v>
      </c>
    </row>
    <row r="65" spans="1:2" x14ac:dyDescent="0.2">
      <c r="A65" s="28" t="str">
        <f>HYPERLINK("#'C.4-1'!A1","C.4-1")</f>
        <v>C.4-1</v>
      </c>
      <c r="B65" s="29" t="s">
        <v>423</v>
      </c>
    </row>
    <row r="66" spans="1:2" x14ac:dyDescent="0.2">
      <c r="A66" s="28" t="str">
        <f>HYPERLINK("#'C.4-2'!A1","C.4-2")</f>
        <v>C.4-2</v>
      </c>
      <c r="B66" s="29" t="s">
        <v>424</v>
      </c>
    </row>
    <row r="67" spans="1:2" x14ac:dyDescent="0.2">
      <c r="A67" s="28" t="str">
        <f>HYPERLINK("#'C.4-3'!A1","C.4-3")</f>
        <v>C.4-3</v>
      </c>
      <c r="B67" s="29" t="s">
        <v>425</v>
      </c>
    </row>
    <row r="68" spans="1:2" x14ac:dyDescent="0.2">
      <c r="A68" s="28" t="str">
        <f>HYPERLINK("#'C.4-4'!A1","C.4-4")</f>
        <v>C.4-4</v>
      </c>
      <c r="B68" s="29" t="s">
        <v>426</v>
      </c>
    </row>
    <row r="69" spans="1:2" x14ac:dyDescent="0.2">
      <c r="A69" s="28" t="str">
        <f>HYPERLINK("#'C.4-5'!A1","C.4-5")</f>
        <v>C.4-5</v>
      </c>
      <c r="B69" s="29" t="s">
        <v>427</v>
      </c>
    </row>
    <row r="70" spans="1:2" x14ac:dyDescent="0.2">
      <c r="A70" s="28" t="str">
        <f>HYPERLINK("#'C.4-6'!A1","C.4-6")</f>
        <v>C.4-6</v>
      </c>
      <c r="B70" s="29" t="s">
        <v>428</v>
      </c>
    </row>
    <row r="71" spans="1:2" x14ac:dyDescent="0.2">
      <c r="A71" s="28" t="str">
        <f>HYPERLINK("#'C.4-7'!A1","C.4-7")</f>
        <v>C.4-7</v>
      </c>
      <c r="B71" s="29" t="s">
        <v>429</v>
      </c>
    </row>
    <row r="72" spans="1:2" x14ac:dyDescent="0.2">
      <c r="A72" s="28" t="str">
        <f>HYPERLINK("#'C.4-8'!A1","C.4-8")</f>
        <v>C.4-8</v>
      </c>
      <c r="B72" s="29" t="s">
        <v>430</v>
      </c>
    </row>
    <row r="73" spans="1:2" x14ac:dyDescent="0.2">
      <c r="A73" s="28" t="str">
        <f>HYPERLINK("#'C.4-9'!A1","C.4-9")</f>
        <v>C.4-9</v>
      </c>
      <c r="B73" s="29" t="s">
        <v>431</v>
      </c>
    </row>
    <row r="74" spans="1:2" x14ac:dyDescent="0.2">
      <c r="A74" s="28"/>
    </row>
    <row r="75" spans="1:2" x14ac:dyDescent="0.2">
      <c r="A75" s="28"/>
      <c r="B75" s="30" t="s">
        <v>542</v>
      </c>
    </row>
    <row r="76" spans="1:2" x14ac:dyDescent="0.2">
      <c r="A76" s="28" t="str">
        <f>HYPERLINK("#'D.1-1'!A1","D.1-1")</f>
        <v>D.1-1</v>
      </c>
      <c r="B76" s="29" t="s">
        <v>432</v>
      </c>
    </row>
    <row r="77" spans="1:2" x14ac:dyDescent="0.2">
      <c r="A77" s="28" t="str">
        <f>HYPERLINK("#'D.1-2'!A1","D.1-2")</f>
        <v>D.1-2</v>
      </c>
      <c r="B77" s="29" t="s">
        <v>433</v>
      </c>
    </row>
    <row r="78" spans="1:2" x14ac:dyDescent="0.2">
      <c r="A78" s="28" t="str">
        <f>HYPERLINK("#'D.1-3'!A1","D.1-3")</f>
        <v>D.1-3</v>
      </c>
      <c r="B78" s="29" t="s">
        <v>434</v>
      </c>
    </row>
    <row r="79" spans="1:2" x14ac:dyDescent="0.2">
      <c r="A79" s="28" t="str">
        <f>HYPERLINK("#'D.1-4'!A1","D.1-4")</f>
        <v>D.1-4</v>
      </c>
      <c r="B79" s="29" t="s">
        <v>435</v>
      </c>
    </row>
    <row r="80" spans="1:2" x14ac:dyDescent="0.2">
      <c r="A80" s="28" t="str">
        <f>HYPERLINK("#'D.1-5'!A1","D.1-5")</f>
        <v>D.1-5</v>
      </c>
      <c r="B80" s="29" t="s">
        <v>436</v>
      </c>
    </row>
    <row r="81" spans="1:2" x14ac:dyDescent="0.2">
      <c r="A81" s="28" t="str">
        <f>HYPERLINK("#'D.1-6'!A1","D.1-6")</f>
        <v>D.1-6</v>
      </c>
      <c r="B81" s="29" t="s">
        <v>437</v>
      </c>
    </row>
    <row r="82" spans="1:2" x14ac:dyDescent="0.2">
      <c r="A82" s="28" t="str">
        <f>HYPERLINK("#'D.1-7'!A1","D.1-7")</f>
        <v>D.1-7</v>
      </c>
      <c r="B82" s="29" t="s">
        <v>438</v>
      </c>
    </row>
    <row r="83" spans="1:2" x14ac:dyDescent="0.2">
      <c r="A83" s="28" t="str">
        <f>HYPERLINK("#'D.1-8'!A1","D.1-8")</f>
        <v>D.1-8</v>
      </c>
      <c r="B83" s="29" t="s">
        <v>439</v>
      </c>
    </row>
    <row r="84" spans="1:2" x14ac:dyDescent="0.2">
      <c r="A84" s="28" t="str">
        <f>HYPERLINK("#'D.1-9'!A1","D.1-9")</f>
        <v>D.1-9</v>
      </c>
      <c r="B84" s="29" t="s">
        <v>440</v>
      </c>
    </row>
    <row r="85" spans="1:2" x14ac:dyDescent="0.2">
      <c r="A85" s="28" t="str">
        <f>HYPERLINK("#'D.2-1'!A1","D.2-1")</f>
        <v>D.2-1</v>
      </c>
      <c r="B85" s="29" t="s">
        <v>486</v>
      </c>
    </row>
    <row r="86" spans="1:2" x14ac:dyDescent="0.2">
      <c r="A86" s="28" t="str">
        <f>HYPERLINK("#'D.2-2'!A1","D.2-2")</f>
        <v>D.2-2</v>
      </c>
      <c r="B86" s="29" t="s">
        <v>487</v>
      </c>
    </row>
    <row r="87" spans="1:2" x14ac:dyDescent="0.2">
      <c r="A87" s="28" t="str">
        <f>HYPERLINK("#'D.2-3'!A1","D.2-3")</f>
        <v>D.2-3</v>
      </c>
      <c r="B87" s="29" t="s">
        <v>488</v>
      </c>
    </row>
    <row r="88" spans="1:2" x14ac:dyDescent="0.2">
      <c r="A88" s="28" t="str">
        <f>HYPERLINK("#'D.2-4'!A1","D.2-4")</f>
        <v>D.2-4</v>
      </c>
      <c r="B88" s="29" t="s">
        <v>489</v>
      </c>
    </row>
    <row r="89" spans="1:2" x14ac:dyDescent="0.2">
      <c r="A89" s="28" t="str">
        <f>HYPERLINK("#'D.2-5'!A1","D.2-5")</f>
        <v>D.2-5</v>
      </c>
      <c r="B89" s="29" t="s">
        <v>490</v>
      </c>
    </row>
    <row r="90" spans="1:2" x14ac:dyDescent="0.2">
      <c r="A90" s="28" t="str">
        <f>HYPERLINK("#'D.2-6'!A1","D.2-6")</f>
        <v>D.2-6</v>
      </c>
      <c r="B90" s="29" t="s">
        <v>491</v>
      </c>
    </row>
    <row r="91" spans="1:2" x14ac:dyDescent="0.2">
      <c r="A91" s="28" t="str">
        <f>HYPERLINK("#'D.2-7'!A1","D.2-7")</f>
        <v>D.2-7</v>
      </c>
      <c r="B91" s="29" t="s">
        <v>492</v>
      </c>
    </row>
    <row r="92" spans="1:2" x14ac:dyDescent="0.2">
      <c r="A92" s="28" t="str">
        <f>HYPERLINK("#'D.2-8'!A1","D.2-8")</f>
        <v>D.2-8</v>
      </c>
      <c r="B92" s="29" t="s">
        <v>493</v>
      </c>
    </row>
    <row r="93" spans="1:2" x14ac:dyDescent="0.2">
      <c r="A93" s="28" t="str">
        <f>HYPERLINK("#'D.2-9'!A1","D.2-9")</f>
        <v>D.2-9</v>
      </c>
      <c r="B93" s="29" t="s">
        <v>494</v>
      </c>
    </row>
    <row r="94" spans="1:2" x14ac:dyDescent="0.2">
      <c r="A94" s="28" t="str">
        <f>HYPERLINK("#'D.3-1'!A1","D.3-1")</f>
        <v>D.3-1</v>
      </c>
      <c r="B94" s="29" t="s">
        <v>495</v>
      </c>
    </row>
    <row r="95" spans="1:2" x14ac:dyDescent="0.2">
      <c r="A95" s="28" t="str">
        <f>HYPERLINK("#'D.3-2'!A1","D.3-2")</f>
        <v>D.3-2</v>
      </c>
      <c r="B95" s="29" t="s">
        <v>496</v>
      </c>
    </row>
    <row r="96" spans="1:2" x14ac:dyDescent="0.2">
      <c r="A96" s="28" t="str">
        <f>HYPERLINK("#'D.3-3'!A1","D.3-3")</f>
        <v>D.3-3</v>
      </c>
      <c r="B96" s="29" t="s">
        <v>497</v>
      </c>
    </row>
    <row r="97" spans="1:2" x14ac:dyDescent="0.2">
      <c r="A97" s="28" t="str">
        <f>HYPERLINK("#'D.3-4'!A1","D.3-4")</f>
        <v>D.3-4</v>
      </c>
      <c r="B97" s="29" t="s">
        <v>498</v>
      </c>
    </row>
    <row r="98" spans="1:2" x14ac:dyDescent="0.2">
      <c r="A98" s="28" t="str">
        <f>HYPERLINK("#'D.3-5'!A1","D.3-5")</f>
        <v>D.3-5</v>
      </c>
      <c r="B98" s="29" t="s">
        <v>499</v>
      </c>
    </row>
    <row r="99" spans="1:2" x14ac:dyDescent="0.2">
      <c r="A99" s="28" t="str">
        <f>HYPERLINK("#'D.3-6'!A1","D.3-6")</f>
        <v>D.3-6</v>
      </c>
      <c r="B99" s="29" t="s">
        <v>500</v>
      </c>
    </row>
    <row r="100" spans="1:2" x14ac:dyDescent="0.2">
      <c r="A100" s="28" t="str">
        <f>HYPERLINK("#'D.3-7'!A1","D.3-7")</f>
        <v>D.3-7</v>
      </c>
      <c r="B100" s="29" t="s">
        <v>501</v>
      </c>
    </row>
    <row r="101" spans="1:2" x14ac:dyDescent="0.2">
      <c r="A101" s="28" t="str">
        <f>HYPERLINK("#'D.3-8'!A1","D.3-8")</f>
        <v>D.3-8</v>
      </c>
      <c r="B101" s="29" t="s">
        <v>502</v>
      </c>
    </row>
    <row r="102" spans="1:2" x14ac:dyDescent="0.2">
      <c r="A102" s="28" t="str">
        <f>HYPERLINK("#'D.3-9'!A1","D.3-9")</f>
        <v>D.3-9</v>
      </c>
      <c r="B102" s="29" t="s">
        <v>503</v>
      </c>
    </row>
    <row r="103" spans="1:2" x14ac:dyDescent="0.2">
      <c r="A103" s="28" t="str">
        <f>HYPERLINK("#'D.4-1'!A1","D.4-1")</f>
        <v>D.4-1</v>
      </c>
      <c r="B103" s="29" t="s">
        <v>504</v>
      </c>
    </row>
    <row r="104" spans="1:2" x14ac:dyDescent="0.2">
      <c r="A104" s="28" t="str">
        <f>HYPERLINK("#'D.4-2'!A1","D.4-2")</f>
        <v>D.4-2</v>
      </c>
      <c r="B104" s="29" t="s">
        <v>505</v>
      </c>
    </row>
    <row r="105" spans="1:2" x14ac:dyDescent="0.2">
      <c r="A105" s="28" t="str">
        <f>HYPERLINK("#'D.4-3'!A1","D.4-3")</f>
        <v>D.4-3</v>
      </c>
      <c r="B105" s="29" t="s">
        <v>506</v>
      </c>
    </row>
    <row r="106" spans="1:2" x14ac:dyDescent="0.2">
      <c r="A106" s="28" t="str">
        <f>HYPERLINK("#'D.4-4'!A1","D.4-4")</f>
        <v>D.4-4</v>
      </c>
      <c r="B106" s="29" t="s">
        <v>507</v>
      </c>
    </row>
    <row r="107" spans="1:2" x14ac:dyDescent="0.2">
      <c r="A107" s="28" t="str">
        <f>HYPERLINK("#'D.4-5'!A1","D.4-5")</f>
        <v>D.4-5</v>
      </c>
      <c r="B107" s="29" t="s">
        <v>508</v>
      </c>
    </row>
    <row r="108" spans="1:2" x14ac:dyDescent="0.2">
      <c r="A108" s="28" t="str">
        <f>HYPERLINK("#'D.4-6'!A1","D.4-6")</f>
        <v>D.4-6</v>
      </c>
      <c r="B108" s="29" t="s">
        <v>509</v>
      </c>
    </row>
    <row r="109" spans="1:2" x14ac:dyDescent="0.2">
      <c r="A109" s="28" t="str">
        <f>HYPERLINK("#'D.4-7'!A1","D.4-7")</f>
        <v>D.4-7</v>
      </c>
      <c r="B109" s="29" t="s">
        <v>510</v>
      </c>
    </row>
    <row r="110" spans="1:2" x14ac:dyDescent="0.2">
      <c r="A110" s="28" t="str">
        <f>HYPERLINK("#'D.4-8'!A1","D.4-8")</f>
        <v>D.4-8</v>
      </c>
      <c r="B110" s="29" t="s">
        <v>511</v>
      </c>
    </row>
    <row r="111" spans="1:2" x14ac:dyDescent="0.2">
      <c r="A111" s="28" t="str">
        <f>HYPERLINK("#'D.4-9'!A1","D.4-9")</f>
        <v>D.4-9</v>
      </c>
      <c r="B111" s="29" t="s">
        <v>512</v>
      </c>
    </row>
    <row r="112" spans="1:2" x14ac:dyDescent="0.2">
      <c r="A112" s="28" t="str">
        <f>HYPERLINK("#'D.5-1'!A1","D.5-1")</f>
        <v>D.5-1</v>
      </c>
      <c r="B112" s="29" t="s">
        <v>441</v>
      </c>
    </row>
    <row r="113" spans="1:2" x14ac:dyDescent="0.2">
      <c r="A113" s="28" t="str">
        <f>HYPERLINK("#'D.5-2'!A1","D.5-2")</f>
        <v>D.5-2</v>
      </c>
      <c r="B113" s="29" t="s">
        <v>442</v>
      </c>
    </row>
    <row r="114" spans="1:2" x14ac:dyDescent="0.2">
      <c r="A114" s="28" t="str">
        <f>HYPERLINK("#'D.5-3'!A1","D.5-3")</f>
        <v>D.5-3</v>
      </c>
      <c r="B114" s="29" t="s">
        <v>443</v>
      </c>
    </row>
    <row r="115" spans="1:2" x14ac:dyDescent="0.2">
      <c r="A115" s="28" t="str">
        <f>HYPERLINK("#'D.5-4'!A1","D.5-4")</f>
        <v>D.5-4</v>
      </c>
      <c r="B115" s="29" t="s">
        <v>444</v>
      </c>
    </row>
    <row r="116" spans="1:2" x14ac:dyDescent="0.2">
      <c r="A116" s="28" t="str">
        <f>HYPERLINK("#'D.5-5'!A1","D.5-5")</f>
        <v>D.5-5</v>
      </c>
      <c r="B116" s="29" t="s">
        <v>445</v>
      </c>
    </row>
    <row r="117" spans="1:2" x14ac:dyDescent="0.2">
      <c r="A117" s="28" t="str">
        <f>HYPERLINK("#'D.5-6'!A1","D.5-6")</f>
        <v>D.5-6</v>
      </c>
      <c r="B117" s="29" t="s">
        <v>446</v>
      </c>
    </row>
    <row r="118" spans="1:2" x14ac:dyDescent="0.2">
      <c r="A118" s="28" t="str">
        <f>HYPERLINK("#'D.5-7'!A1","D.5-7")</f>
        <v>D.5-7</v>
      </c>
      <c r="B118" s="29" t="s">
        <v>447</v>
      </c>
    </row>
    <row r="119" spans="1:2" x14ac:dyDescent="0.2">
      <c r="A119" s="28" t="str">
        <f>HYPERLINK("#'D.5-8'!A1","D.5-8")</f>
        <v>D.5-8</v>
      </c>
      <c r="B119" s="29" t="s">
        <v>448</v>
      </c>
    </row>
    <row r="120" spans="1:2" x14ac:dyDescent="0.2">
      <c r="A120" s="28" t="str">
        <f>HYPERLINK("#'D.5-9'!A1","D.5-9")</f>
        <v>D.5-9</v>
      </c>
      <c r="B120" s="29" t="s">
        <v>449</v>
      </c>
    </row>
    <row r="121" spans="1:2" x14ac:dyDescent="0.2">
      <c r="A121" s="28" t="str">
        <f>HYPERLINK("#'D.6-1'!A1","D.6-1")</f>
        <v>D.6-1</v>
      </c>
      <c r="B121" s="29" t="s">
        <v>450</v>
      </c>
    </row>
    <row r="122" spans="1:2" x14ac:dyDescent="0.2">
      <c r="A122" s="28" t="str">
        <f>HYPERLINK("#'D.6-2'!A1","D.6-2")</f>
        <v>D.6-2</v>
      </c>
      <c r="B122" s="29" t="s">
        <v>451</v>
      </c>
    </row>
    <row r="123" spans="1:2" x14ac:dyDescent="0.2">
      <c r="A123" s="28" t="str">
        <f>HYPERLINK("#'D.6-3'!A1","D.6-3")</f>
        <v>D.6-3</v>
      </c>
      <c r="B123" s="29" t="s">
        <v>452</v>
      </c>
    </row>
    <row r="124" spans="1:2" x14ac:dyDescent="0.2">
      <c r="A124" s="28" t="str">
        <f>HYPERLINK("#'D.6-4'!A1","D.6-4")</f>
        <v>D.6-4</v>
      </c>
      <c r="B124" s="29" t="s">
        <v>453</v>
      </c>
    </row>
    <row r="125" spans="1:2" x14ac:dyDescent="0.2">
      <c r="A125" s="28" t="str">
        <f>HYPERLINK("#'D.6-5'!A1","D.6-5")</f>
        <v>D.6-5</v>
      </c>
      <c r="B125" s="29" t="s">
        <v>454</v>
      </c>
    </row>
    <row r="126" spans="1:2" x14ac:dyDescent="0.2">
      <c r="A126" s="28" t="str">
        <f>HYPERLINK("#'D.6-6'!A1","D.6-6")</f>
        <v>D.6-6</v>
      </c>
      <c r="B126" s="29" t="s">
        <v>455</v>
      </c>
    </row>
    <row r="127" spans="1:2" x14ac:dyDescent="0.2">
      <c r="A127" s="28" t="str">
        <f>HYPERLINK("#'D.6-7'!A1","D.6-7")</f>
        <v>D.6-7</v>
      </c>
      <c r="B127" s="29" t="s">
        <v>456</v>
      </c>
    </row>
    <row r="128" spans="1:2" x14ac:dyDescent="0.2">
      <c r="A128" s="28" t="str">
        <f>HYPERLINK("#'D.6-8'!A1","D.6-8")</f>
        <v>D.6-8</v>
      </c>
      <c r="B128" s="29" t="s">
        <v>457</v>
      </c>
    </row>
    <row r="129" spans="1:2" x14ac:dyDescent="0.2">
      <c r="A129" s="28" t="str">
        <f>HYPERLINK("#'D.6-9'!A1","D.6-9")</f>
        <v>D.6-9</v>
      </c>
      <c r="B129" s="29" t="s">
        <v>458</v>
      </c>
    </row>
    <row r="130" spans="1:2" x14ac:dyDescent="0.2">
      <c r="A130" s="28"/>
    </row>
    <row r="131" spans="1:2" x14ac:dyDescent="0.2">
      <c r="A131" s="28"/>
      <c r="B131" s="30" t="s">
        <v>543</v>
      </c>
    </row>
    <row r="132" spans="1:2" x14ac:dyDescent="0.2">
      <c r="A132" s="28" t="str">
        <f>HYPERLINK("#'E.1-1'!A1","E.1-1")</f>
        <v>E.1-1</v>
      </c>
      <c r="B132" s="29" t="s">
        <v>513</v>
      </c>
    </row>
    <row r="133" spans="1:2" x14ac:dyDescent="0.2">
      <c r="A133" s="28" t="str">
        <f>HYPERLINK("#'E.1-2'!A1","E.1-2")</f>
        <v>E.1-2</v>
      </c>
      <c r="B133" s="29" t="s">
        <v>514</v>
      </c>
    </row>
    <row r="134" spans="1:2" x14ac:dyDescent="0.2">
      <c r="A134" s="28" t="str">
        <f>HYPERLINK("#'E.1-3'!A1","E.1-3")</f>
        <v>E.1-3</v>
      </c>
      <c r="B134" s="29" t="s">
        <v>515</v>
      </c>
    </row>
    <row r="135" spans="1:2" x14ac:dyDescent="0.2">
      <c r="A135" s="28" t="str">
        <f>HYPERLINK("#'E.1-4'!A1","E.1-4")</f>
        <v>E.1-4</v>
      </c>
      <c r="B135" s="29" t="s">
        <v>516</v>
      </c>
    </row>
    <row r="136" spans="1:2" x14ac:dyDescent="0.2">
      <c r="A136" s="28" t="str">
        <f>HYPERLINK("#'E.1-5'!A1","E.1-5")</f>
        <v>E.1-5</v>
      </c>
      <c r="B136" s="29" t="s">
        <v>517</v>
      </c>
    </row>
    <row r="137" spans="1:2" x14ac:dyDescent="0.2">
      <c r="A137" s="28" t="str">
        <f>HYPERLINK("#'E.1-6'!A1","E.1-6")</f>
        <v>E.1-6</v>
      </c>
      <c r="B137" s="29" t="s">
        <v>518</v>
      </c>
    </row>
    <row r="138" spans="1:2" x14ac:dyDescent="0.2">
      <c r="A138" s="28" t="str">
        <f>HYPERLINK("#'E.1-7'!A1","E.1-7")</f>
        <v>E.1-7</v>
      </c>
      <c r="B138" s="29" t="s">
        <v>519</v>
      </c>
    </row>
    <row r="139" spans="1:2" x14ac:dyDescent="0.2">
      <c r="A139" s="28" t="str">
        <f>HYPERLINK("#'E.1-8'!A1","E.1-8")</f>
        <v>E.1-8</v>
      </c>
      <c r="B139" s="29" t="s">
        <v>520</v>
      </c>
    </row>
    <row r="140" spans="1:2" x14ac:dyDescent="0.2">
      <c r="A140" s="28" t="str">
        <f>HYPERLINK("#'E.1-9'!A1","E.1-9")</f>
        <v>E.1-9</v>
      </c>
      <c r="B140" s="29" t="s">
        <v>521</v>
      </c>
    </row>
    <row r="141" spans="1:2" x14ac:dyDescent="0.2">
      <c r="A141" s="28"/>
    </row>
    <row r="142" spans="1:2" x14ac:dyDescent="0.2">
      <c r="A142" s="28"/>
      <c r="B142" s="30" t="s">
        <v>544</v>
      </c>
    </row>
    <row r="143" spans="1:2" x14ac:dyDescent="0.2">
      <c r="A143" s="28" t="str">
        <f>HYPERLINK("#'F.1-1'!A1","F.1-1")</f>
        <v>F.1-1</v>
      </c>
      <c r="B143" s="29" t="s">
        <v>459</v>
      </c>
    </row>
    <row r="144" spans="1:2" x14ac:dyDescent="0.2">
      <c r="A144" s="28" t="str">
        <f>HYPERLINK("#'F.1-2'!A1","F.1-2")</f>
        <v>F.1-2</v>
      </c>
      <c r="B144" s="29" t="s">
        <v>460</v>
      </c>
    </row>
    <row r="145" spans="1:2" x14ac:dyDescent="0.2">
      <c r="A145" s="28" t="str">
        <f>HYPERLINK("#'F.1-3'!A1","F.1-3")</f>
        <v>F.1-3</v>
      </c>
      <c r="B145" s="29" t="s">
        <v>461</v>
      </c>
    </row>
    <row r="146" spans="1:2" x14ac:dyDescent="0.2">
      <c r="A146" s="28" t="str">
        <f>HYPERLINK("#'F.1-4'!A1","F.1-4")</f>
        <v>F.1-4</v>
      </c>
      <c r="B146" s="29" t="s">
        <v>462</v>
      </c>
    </row>
    <row r="147" spans="1:2" x14ac:dyDescent="0.2">
      <c r="A147" s="28" t="str">
        <f>HYPERLINK("#'F.1-5'!A1","F.1-5")</f>
        <v>F.1-5</v>
      </c>
      <c r="B147" s="29" t="s">
        <v>463</v>
      </c>
    </row>
    <row r="148" spans="1:2" x14ac:dyDescent="0.2">
      <c r="A148" s="28" t="str">
        <f>HYPERLINK("#'F.1-6'!A1","F.1-6")</f>
        <v>F.1-6</v>
      </c>
      <c r="B148" s="29" t="s">
        <v>464</v>
      </c>
    </row>
    <row r="149" spans="1:2" x14ac:dyDescent="0.2">
      <c r="A149" s="28" t="str">
        <f>HYPERLINK("#'F.1-7'!A1","F.1-7")</f>
        <v>F.1-7</v>
      </c>
      <c r="B149" s="29" t="s">
        <v>465</v>
      </c>
    </row>
    <row r="150" spans="1:2" x14ac:dyDescent="0.2">
      <c r="A150" s="28" t="str">
        <f>HYPERLINK("#'F.1-8'!A1","F.1-8")</f>
        <v>F.1-8</v>
      </c>
      <c r="B150" s="29" t="s">
        <v>466</v>
      </c>
    </row>
    <row r="151" spans="1:2" x14ac:dyDescent="0.2">
      <c r="A151" s="28" t="str">
        <f>HYPERLINK("#'F.1-9'!A1","F.1-9")</f>
        <v>F.1-9</v>
      </c>
      <c r="B151" s="29" t="s">
        <v>467</v>
      </c>
    </row>
    <row r="152" spans="1:2" x14ac:dyDescent="0.2">
      <c r="A152" s="28"/>
    </row>
    <row r="153" spans="1:2" x14ac:dyDescent="0.2">
      <c r="A153" s="28"/>
      <c r="B153" s="30" t="s">
        <v>545</v>
      </c>
    </row>
    <row r="154" spans="1:2" x14ac:dyDescent="0.2">
      <c r="A154" s="28" t="str">
        <f>HYPERLINK("#'G.1-1'!A1","G.1-1")</f>
        <v>G.1-1</v>
      </c>
      <c r="B154" s="29" t="s">
        <v>468</v>
      </c>
    </row>
    <row r="155" spans="1:2" x14ac:dyDescent="0.2">
      <c r="A155" s="28" t="str">
        <f>HYPERLINK("#'G.1-2'!A1","G.1-2")</f>
        <v>G.1-2</v>
      </c>
      <c r="B155" s="29" t="s">
        <v>522</v>
      </c>
    </row>
    <row r="156" spans="1:2" x14ac:dyDescent="0.2">
      <c r="A156" s="28" t="str">
        <f>HYPERLINK("#'G.1-3'!A1","G.1-3")</f>
        <v>G.1-3</v>
      </c>
      <c r="B156" s="29" t="s">
        <v>523</v>
      </c>
    </row>
    <row r="157" spans="1:2" x14ac:dyDescent="0.2">
      <c r="A157" s="28" t="str">
        <f>HYPERLINK("#'G.1-4'!A1","G.1-4")</f>
        <v>G.1-4</v>
      </c>
      <c r="B157" s="29" t="s">
        <v>469</v>
      </c>
    </row>
    <row r="158" spans="1:2" x14ac:dyDescent="0.2">
      <c r="A158" s="28" t="str">
        <f>HYPERLINK("#'G.1-5'!A1","G.1-5")</f>
        <v>G.1-5</v>
      </c>
      <c r="B158" s="29" t="s">
        <v>524</v>
      </c>
    </row>
    <row r="159" spans="1:2" x14ac:dyDescent="0.2">
      <c r="A159" s="28" t="str">
        <f>HYPERLINK("#'G.1-6'!A1","G.1-6")</f>
        <v>G.1-6</v>
      </c>
      <c r="B159" s="29" t="s">
        <v>525</v>
      </c>
    </row>
    <row r="160" spans="1:2" x14ac:dyDescent="0.2">
      <c r="A160" s="28" t="str">
        <f>HYPERLINK("#'G.1-7'!A1","G.1-7")</f>
        <v>G.1-7</v>
      </c>
      <c r="B160" s="29" t="s">
        <v>526</v>
      </c>
    </row>
    <row r="161" spans="1:2" x14ac:dyDescent="0.2">
      <c r="A161" s="28" t="str">
        <f>HYPERLINK("#'G.1-8'!A1","G.1-8")</f>
        <v>G.1-8</v>
      </c>
      <c r="B161" s="29" t="s">
        <v>527</v>
      </c>
    </row>
    <row r="162" spans="1:2" x14ac:dyDescent="0.2">
      <c r="A162" s="28" t="str">
        <f>HYPERLINK("#'G.1-9'!A1","G.1-9")</f>
        <v>G.1-9</v>
      </c>
      <c r="B162" s="29" t="s">
        <v>528</v>
      </c>
    </row>
    <row r="163" spans="1:2" x14ac:dyDescent="0.2">
      <c r="A163" s="28" t="str">
        <f>HYPERLINK("#'G.2-1'!A1","G.2-1")</f>
        <v>G.2-1</v>
      </c>
      <c r="B163" s="29" t="s">
        <v>529</v>
      </c>
    </row>
    <row r="164" spans="1:2" x14ac:dyDescent="0.2">
      <c r="A164" s="28" t="str">
        <f>HYPERLINK("#'G.2-2'!A1","G.2-2")</f>
        <v>G.2-2</v>
      </c>
      <c r="B164" s="29" t="s">
        <v>530</v>
      </c>
    </row>
    <row r="165" spans="1:2" x14ac:dyDescent="0.2">
      <c r="A165" s="28" t="str">
        <f>HYPERLINK("#'G.2-3'!A1","G.2-3")</f>
        <v>G.2-3</v>
      </c>
      <c r="B165" s="29" t="s">
        <v>531</v>
      </c>
    </row>
    <row r="166" spans="1:2" x14ac:dyDescent="0.2">
      <c r="A166" s="28" t="str">
        <f>HYPERLINK("#'G.2-4'!A1","G.2-4")</f>
        <v>G.2-4</v>
      </c>
      <c r="B166" s="29" t="s">
        <v>532</v>
      </c>
    </row>
    <row r="167" spans="1:2" x14ac:dyDescent="0.2">
      <c r="A167" s="28" t="str">
        <f>HYPERLINK("#'G.2-5'!A1","G.2-5")</f>
        <v>G.2-5</v>
      </c>
      <c r="B167" s="29" t="s">
        <v>533</v>
      </c>
    </row>
    <row r="168" spans="1:2" x14ac:dyDescent="0.2">
      <c r="A168" s="28" t="str">
        <f>HYPERLINK("#'G.2-6'!A1","G.2-6")</f>
        <v>G.2-6</v>
      </c>
      <c r="B168" s="29" t="s">
        <v>534</v>
      </c>
    </row>
    <row r="169" spans="1:2" x14ac:dyDescent="0.2">
      <c r="A169" s="28" t="str">
        <f>HYPERLINK("#'G.2-7'!A1","G.2-7")</f>
        <v>G.2-7</v>
      </c>
      <c r="B169" s="29" t="s">
        <v>535</v>
      </c>
    </row>
    <row r="170" spans="1:2" x14ac:dyDescent="0.2">
      <c r="A170" s="28" t="str">
        <f>HYPERLINK("#'G.2-8'!A1","G.2-8")</f>
        <v>G.2-8</v>
      </c>
      <c r="B170" s="29" t="s">
        <v>536</v>
      </c>
    </row>
    <row r="171" spans="1:2" x14ac:dyDescent="0.2">
      <c r="A171" s="28" t="str">
        <f>HYPERLINK("#'G.2-9'!A1","G.2-9")</f>
        <v>G.2-9</v>
      </c>
      <c r="B171" s="29" t="s">
        <v>537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570312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129</v>
      </c>
      <c r="B1" s="45"/>
      <c r="C1" s="45"/>
      <c r="D1" s="45"/>
      <c r="E1" s="45"/>
      <c r="F1" s="45"/>
      <c r="G1" s="45"/>
    </row>
    <row r="2" spans="1:7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120</v>
      </c>
      <c r="B5" s="9" t="s">
        <v>58</v>
      </c>
      <c r="C5" s="7">
        <v>2335</v>
      </c>
      <c r="D5" s="8">
        <v>132707</v>
      </c>
      <c r="E5" s="4">
        <v>3.9669999999999997E-2</v>
      </c>
      <c r="F5" s="4">
        <v>2.5059999999999999E-2</v>
      </c>
      <c r="G5" s="4">
        <v>5.4289999999999998E-2</v>
      </c>
    </row>
    <row r="6" spans="1:7" ht="14.1" customHeight="1" x14ac:dyDescent="0.2">
      <c r="A6" s="49"/>
      <c r="B6" s="9" t="s">
        <v>7</v>
      </c>
      <c r="C6" s="7">
        <v>2538</v>
      </c>
      <c r="D6" s="8">
        <v>67520</v>
      </c>
      <c r="E6" s="4">
        <v>1.898E-2</v>
      </c>
      <c r="F6" s="4">
        <v>1.072E-2</v>
      </c>
      <c r="G6" s="4">
        <v>2.7238921204599999E-2</v>
      </c>
    </row>
    <row r="7" spans="1:7" ht="14.1" customHeight="1" x14ac:dyDescent="0.2">
      <c r="A7" s="50"/>
      <c r="B7" s="9" t="s">
        <v>96</v>
      </c>
      <c r="C7" s="7">
        <v>4873</v>
      </c>
      <c r="D7" s="8">
        <v>200226</v>
      </c>
      <c r="E7" s="4">
        <v>2.9010000000000001E-2</v>
      </c>
      <c r="F7" s="4">
        <v>2.0709999999999999E-2</v>
      </c>
      <c r="G7" s="4">
        <v>3.7310000000000003E-2</v>
      </c>
    </row>
    <row r="8" spans="1:7" ht="14.1" customHeight="1" x14ac:dyDescent="0.2">
      <c r="A8" s="48" t="s">
        <v>121</v>
      </c>
      <c r="B8" s="9" t="s">
        <v>58</v>
      </c>
      <c r="C8" s="7">
        <v>2335</v>
      </c>
      <c r="D8" s="8">
        <v>268676</v>
      </c>
      <c r="E8" s="4">
        <v>8.0320000000000003E-2</v>
      </c>
      <c r="F8" s="4">
        <v>5.969E-2</v>
      </c>
      <c r="G8" s="4">
        <v>0.10095999999999999</v>
      </c>
    </row>
    <row r="9" spans="1:7" ht="14.1" customHeight="1" x14ac:dyDescent="0.2">
      <c r="A9" s="49"/>
      <c r="B9" s="9" t="s">
        <v>7</v>
      </c>
      <c r="C9" s="7">
        <v>2538</v>
      </c>
      <c r="D9" s="8">
        <v>234401</v>
      </c>
      <c r="E9" s="4">
        <v>6.5890000000000004E-2</v>
      </c>
      <c r="F9" s="4">
        <v>4.9660000000000003E-2</v>
      </c>
      <c r="G9" s="4">
        <v>8.2129999999999995E-2</v>
      </c>
    </row>
    <row r="10" spans="1:7" ht="14.1" customHeight="1" x14ac:dyDescent="0.2">
      <c r="A10" s="50"/>
      <c r="B10" s="9" t="s">
        <v>96</v>
      </c>
      <c r="C10" s="7">
        <v>4873</v>
      </c>
      <c r="D10" s="8">
        <v>503077</v>
      </c>
      <c r="E10" s="4">
        <v>7.2889999999999996E-2</v>
      </c>
      <c r="F10" s="4">
        <v>5.9830844557600002E-2</v>
      </c>
      <c r="G10" s="4">
        <v>8.5943114751500002E-2</v>
      </c>
    </row>
    <row r="11" spans="1:7" ht="14.1" customHeight="1" x14ac:dyDescent="0.2">
      <c r="A11" s="48" t="s">
        <v>122</v>
      </c>
      <c r="B11" s="9" t="s">
        <v>58</v>
      </c>
      <c r="C11" s="7">
        <v>2335</v>
      </c>
      <c r="D11" s="8">
        <v>134874</v>
      </c>
      <c r="E11" s="4">
        <v>4.0320000000000002E-2</v>
      </c>
      <c r="F11" s="4">
        <v>2.4910000000000002E-2</v>
      </c>
      <c r="G11" s="4">
        <v>5.5730000000000002E-2</v>
      </c>
    </row>
    <row r="12" spans="1:7" ht="14.1" customHeight="1" x14ac:dyDescent="0.2">
      <c r="A12" s="49"/>
      <c r="B12" s="9" t="s">
        <v>7</v>
      </c>
      <c r="C12" s="7">
        <v>2538</v>
      </c>
      <c r="D12" s="8">
        <v>161692</v>
      </c>
      <c r="E12" s="4">
        <v>4.546E-2</v>
      </c>
      <c r="F12" s="4">
        <v>3.15E-2</v>
      </c>
      <c r="G12" s="4">
        <v>5.9409999999999998E-2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296566</v>
      </c>
      <c r="E13" s="4">
        <v>4.2970000000000001E-2</v>
      </c>
      <c r="F13" s="4">
        <v>3.2599999999999997E-2</v>
      </c>
      <c r="G13" s="4">
        <v>5.3330000000000002E-2</v>
      </c>
    </row>
    <row r="14" spans="1:7" ht="14.1" customHeight="1" x14ac:dyDescent="0.2">
      <c r="A14" s="48" t="s">
        <v>123</v>
      </c>
      <c r="B14" s="9" t="s">
        <v>58</v>
      </c>
      <c r="C14" s="7">
        <v>2335</v>
      </c>
      <c r="D14" s="8">
        <v>138544</v>
      </c>
      <c r="E14" s="4">
        <v>4.1419999999999998E-2</v>
      </c>
      <c r="F14" s="4">
        <v>2.6720000000000001E-2</v>
      </c>
      <c r="G14" s="4">
        <v>5.6120000000000003E-2</v>
      </c>
    </row>
    <row r="15" spans="1:7" ht="14.1" customHeight="1" x14ac:dyDescent="0.2">
      <c r="A15" s="49"/>
      <c r="B15" s="9" t="s">
        <v>7</v>
      </c>
      <c r="C15" s="7">
        <v>2538</v>
      </c>
      <c r="D15" s="8">
        <v>79836</v>
      </c>
      <c r="E15" s="4">
        <v>2.2440000000000002E-2</v>
      </c>
      <c r="F15" s="4">
        <v>1.333E-2</v>
      </c>
      <c r="G15" s="4">
        <v>3.1550000000000002E-2</v>
      </c>
    </row>
    <row r="16" spans="1:7" ht="14.1" customHeight="1" x14ac:dyDescent="0.2">
      <c r="A16" s="50"/>
      <c r="B16" s="9" t="s">
        <v>96</v>
      </c>
      <c r="C16" s="7">
        <v>4873</v>
      </c>
      <c r="D16" s="8">
        <v>218380</v>
      </c>
      <c r="E16" s="4">
        <v>3.1640000000000001E-2</v>
      </c>
      <c r="F16" s="4">
        <v>2.308E-2</v>
      </c>
      <c r="G16" s="4">
        <v>4.02E-2</v>
      </c>
    </row>
    <row r="17" spans="1:7" ht="14.1" customHeight="1" x14ac:dyDescent="0.2">
      <c r="A17" s="48" t="s">
        <v>124</v>
      </c>
      <c r="B17" s="9" t="s">
        <v>58</v>
      </c>
      <c r="C17" s="7">
        <v>2335</v>
      </c>
      <c r="D17" s="8">
        <v>88383</v>
      </c>
      <c r="E17" s="4">
        <v>2.6419999999999999E-2</v>
      </c>
      <c r="F17" s="4">
        <v>1.485E-2</v>
      </c>
      <c r="G17" s="4">
        <v>3.7999999999999999E-2</v>
      </c>
    </row>
    <row r="18" spans="1:7" ht="14.1" customHeight="1" x14ac:dyDescent="0.2">
      <c r="A18" s="49"/>
      <c r="B18" s="9" t="s">
        <v>7</v>
      </c>
      <c r="C18" s="7">
        <v>2538</v>
      </c>
      <c r="D18" s="8">
        <v>29242</v>
      </c>
      <c r="E18" s="4">
        <v>8.2199999999999999E-3</v>
      </c>
      <c r="F18" s="4">
        <v>2.4299999999999999E-3</v>
      </c>
      <c r="G18" s="4">
        <v>1.401E-2</v>
      </c>
    </row>
    <row r="19" spans="1:7" ht="14.1" customHeight="1" x14ac:dyDescent="0.2">
      <c r="A19" s="50"/>
      <c r="B19" s="9" t="s">
        <v>96</v>
      </c>
      <c r="C19" s="7">
        <v>4873</v>
      </c>
      <c r="D19" s="8">
        <v>117625</v>
      </c>
      <c r="E19" s="4">
        <v>1.704E-2</v>
      </c>
      <c r="F19" s="4">
        <v>1.0670000000000001E-2</v>
      </c>
      <c r="G19" s="4">
        <v>2.342E-2</v>
      </c>
    </row>
    <row r="20" spans="1:7" ht="14.1" customHeight="1" x14ac:dyDescent="0.2">
      <c r="A20" s="48" t="s">
        <v>125</v>
      </c>
      <c r="B20" s="9" t="s">
        <v>58</v>
      </c>
      <c r="C20" s="7">
        <v>2335</v>
      </c>
      <c r="D20" s="8">
        <v>44324</v>
      </c>
      <c r="E20" s="4">
        <v>1.325E-2</v>
      </c>
      <c r="F20" s="4">
        <v>4.0200000000000001E-3</v>
      </c>
      <c r="G20" s="4">
        <v>2.248E-2</v>
      </c>
    </row>
    <row r="21" spans="1:7" ht="14.1" customHeight="1" x14ac:dyDescent="0.2">
      <c r="A21" s="49"/>
      <c r="B21" s="9" t="s">
        <v>7</v>
      </c>
      <c r="C21" s="7">
        <v>2538</v>
      </c>
      <c r="D21" s="8">
        <v>38278</v>
      </c>
      <c r="E21" s="4">
        <v>1.076E-2</v>
      </c>
      <c r="F21" s="4">
        <v>4.81E-3</v>
      </c>
      <c r="G21" s="4">
        <v>1.6709999999999999E-2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82602</v>
      </c>
      <c r="E22" s="4">
        <v>1.197E-2</v>
      </c>
      <c r="F22" s="4">
        <v>6.5399999999999998E-3</v>
      </c>
      <c r="G22" s="4">
        <v>1.7389999999999999E-2</v>
      </c>
    </row>
    <row r="23" spans="1:7" ht="14.1" customHeight="1" x14ac:dyDescent="0.2">
      <c r="A23" s="48" t="s">
        <v>126</v>
      </c>
      <c r="B23" s="9" t="s">
        <v>58</v>
      </c>
      <c r="C23" s="7">
        <v>2335</v>
      </c>
      <c r="D23" s="8">
        <v>69270</v>
      </c>
      <c r="E23" s="4">
        <v>2.0709999999999999E-2</v>
      </c>
      <c r="F23" s="4">
        <v>1.0059999999999999E-2</v>
      </c>
      <c r="G23" s="4">
        <v>3.1358842801300003E-2</v>
      </c>
    </row>
    <row r="24" spans="1:7" ht="14.1" customHeight="1" x14ac:dyDescent="0.2">
      <c r="A24" s="49"/>
      <c r="B24" s="9" t="s">
        <v>7</v>
      </c>
      <c r="C24" s="7">
        <v>2538</v>
      </c>
      <c r="D24" s="8">
        <v>11478</v>
      </c>
      <c r="E24" s="4">
        <v>3.2299999999999998E-3</v>
      </c>
      <c r="F24" s="4">
        <v>6.9999999999999999E-4</v>
      </c>
      <c r="G24" s="4">
        <v>5.7600000000000004E-3</v>
      </c>
    </row>
    <row r="25" spans="1:7" ht="14.1" customHeight="1" x14ac:dyDescent="0.2">
      <c r="A25" s="50"/>
      <c r="B25" s="9" t="s">
        <v>96</v>
      </c>
      <c r="C25" s="7">
        <v>4873</v>
      </c>
      <c r="D25" s="8">
        <v>80748</v>
      </c>
      <c r="E25" s="4">
        <v>1.17E-2</v>
      </c>
      <c r="F25" s="4">
        <v>6.3499999999999997E-3</v>
      </c>
      <c r="G25" s="4">
        <v>1.7049999999999999E-2</v>
      </c>
    </row>
    <row r="26" spans="1:7" ht="14.1" customHeight="1" x14ac:dyDescent="0.2">
      <c r="A26" s="48" t="s">
        <v>127</v>
      </c>
      <c r="B26" s="9" t="s">
        <v>58</v>
      </c>
      <c r="C26" s="7">
        <v>2335</v>
      </c>
      <c r="D26" s="8">
        <v>29487</v>
      </c>
      <c r="E26" s="4">
        <v>8.8199999999999997E-3</v>
      </c>
      <c r="F26" s="4">
        <v>2.3E-3</v>
      </c>
      <c r="G26" s="4">
        <v>1.5329354297200001E-2</v>
      </c>
    </row>
    <row r="27" spans="1:7" ht="14.1" customHeight="1" x14ac:dyDescent="0.2">
      <c r="A27" s="49"/>
      <c r="B27" s="9" t="s">
        <v>7</v>
      </c>
      <c r="C27" s="7">
        <v>2538</v>
      </c>
      <c r="D27" s="8">
        <v>6110</v>
      </c>
      <c r="E27" s="4">
        <v>1.72E-3</v>
      </c>
      <c r="F27" s="4">
        <v>0</v>
      </c>
      <c r="G27" s="4">
        <v>3.6560098825000002E-3</v>
      </c>
    </row>
    <row r="28" spans="1:7" ht="14.1" customHeight="1" x14ac:dyDescent="0.2">
      <c r="A28" s="50"/>
      <c r="B28" s="9" t="s">
        <v>96</v>
      </c>
      <c r="C28" s="7">
        <v>4873</v>
      </c>
      <c r="D28" s="8">
        <v>35597</v>
      </c>
      <c r="E28" s="4">
        <v>5.1599999999999997E-3</v>
      </c>
      <c r="F28" s="4">
        <v>1.8396734283999999E-3</v>
      </c>
      <c r="G28" s="4">
        <v>8.4799999999999997E-3</v>
      </c>
    </row>
    <row r="29" spans="1:7" ht="14.1" customHeight="1" x14ac:dyDescent="0.2">
      <c r="A29" s="48" t="s">
        <v>128</v>
      </c>
      <c r="B29" s="9" t="s">
        <v>58</v>
      </c>
      <c r="C29" s="7">
        <v>50</v>
      </c>
      <c r="D29" s="8">
        <v>109113</v>
      </c>
      <c r="E29" s="4">
        <v>0.82221</v>
      </c>
      <c r="F29" s="4">
        <v>0.67103999999999997</v>
      </c>
      <c r="G29" s="4">
        <v>0.97338000000000002</v>
      </c>
    </row>
    <row r="30" spans="1:7" ht="14.1" customHeight="1" x14ac:dyDescent="0.2">
      <c r="A30" s="49"/>
      <c r="B30" s="9" t="s">
        <v>7</v>
      </c>
      <c r="C30" s="7" t="s">
        <v>558</v>
      </c>
      <c r="D30" s="7" t="s">
        <v>558</v>
      </c>
      <c r="E30" s="7" t="s">
        <v>558</v>
      </c>
      <c r="F30" s="7" t="s">
        <v>558</v>
      </c>
      <c r="G30" s="7" t="s">
        <v>558</v>
      </c>
    </row>
    <row r="31" spans="1:7" ht="14.1" customHeight="1" x14ac:dyDescent="0.2">
      <c r="A31" s="50"/>
      <c r="B31" s="9" t="s">
        <v>96</v>
      </c>
      <c r="C31" s="7">
        <v>81</v>
      </c>
      <c r="D31" s="8">
        <v>161088</v>
      </c>
      <c r="E31" s="4">
        <v>0.80452999999999997</v>
      </c>
      <c r="F31" s="4">
        <v>0.69179000000000002</v>
      </c>
      <c r="G31" s="4">
        <v>0.91727000000000003</v>
      </c>
    </row>
    <row r="33" spans="1:7" ht="14.1" customHeight="1" x14ac:dyDescent="0.2">
      <c r="A33" s="46" t="s">
        <v>55</v>
      </c>
      <c r="B33" s="45"/>
      <c r="C33" s="45"/>
      <c r="D33" s="45"/>
      <c r="E33" s="45"/>
      <c r="F33" s="45"/>
      <c r="G33" s="45"/>
    </row>
    <row r="34" spans="1:7" ht="14.1" customHeight="1" x14ac:dyDescent="0.2">
      <c r="A34" s="46" t="s">
        <v>106</v>
      </c>
      <c r="B34" s="45"/>
      <c r="C34" s="45"/>
      <c r="D34" s="45"/>
      <c r="E34" s="45"/>
      <c r="F34" s="45"/>
      <c r="G34" s="45"/>
    </row>
    <row r="35" spans="1:7" ht="14.1" customHeight="1" x14ac:dyDescent="0.2">
      <c r="A35" s="46" t="s">
        <v>107</v>
      </c>
      <c r="B35" s="45"/>
      <c r="C35" s="45"/>
      <c r="D35" s="45"/>
      <c r="E35" s="45"/>
      <c r="F35" s="45"/>
      <c r="G35" s="45"/>
    </row>
    <row r="36" spans="1:7" ht="14.1" customHeight="1" x14ac:dyDescent="0.2">
      <c r="A36" s="46" t="s">
        <v>559</v>
      </c>
      <c r="B36" s="45"/>
      <c r="C36" s="45"/>
      <c r="D36" s="45"/>
      <c r="E36" s="45"/>
      <c r="F36" s="45"/>
      <c r="G36" s="45"/>
    </row>
    <row r="37" spans="1:7" s="17" customFormat="1" ht="14.25" x14ac:dyDescent="0.2">
      <c r="A37" s="32" t="str">
        <f>HYPERLINK("#'Index'!A1","Back to Index")</f>
        <v>Back to Index</v>
      </c>
      <c r="B37" s="27"/>
    </row>
  </sheetData>
  <mergeCells count="15">
    <mergeCell ref="A36:G36"/>
    <mergeCell ref="A1:G1"/>
    <mergeCell ref="A2:G2"/>
    <mergeCell ref="A33:G33"/>
    <mergeCell ref="A34:G34"/>
    <mergeCell ref="A35:G35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</mergeCells>
  <pageMargins left="0.05" right="0.05" top="0.5" bottom="0.5" header="0" footer="0"/>
  <pageSetup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570312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130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120</v>
      </c>
      <c r="B5" s="10" t="s">
        <v>9</v>
      </c>
      <c r="C5" s="7">
        <v>3928</v>
      </c>
      <c r="D5" s="8">
        <v>98672</v>
      </c>
      <c r="E5" s="4">
        <v>2.0230000000000001E-2</v>
      </c>
      <c r="F5" s="4">
        <v>1.209E-2</v>
      </c>
      <c r="G5" s="4">
        <v>2.8369851480699999E-2</v>
      </c>
    </row>
    <row r="6" spans="1:7" ht="14.1" customHeight="1" x14ac:dyDescent="0.2">
      <c r="A6" s="49"/>
      <c r="B6" s="10" t="s">
        <v>10</v>
      </c>
      <c r="C6" s="7">
        <v>246</v>
      </c>
      <c r="D6" s="8">
        <v>24853</v>
      </c>
      <c r="E6" s="4">
        <v>5.6329999999999998E-2</v>
      </c>
      <c r="F6" s="4">
        <v>1.27733209809E-2</v>
      </c>
      <c r="G6" s="4">
        <v>9.9890000000000007E-2</v>
      </c>
    </row>
    <row r="7" spans="1:7" ht="14.1" customHeight="1" x14ac:dyDescent="0.2">
      <c r="A7" s="49"/>
      <c r="B7" s="10" t="s">
        <v>11</v>
      </c>
      <c r="C7" s="7">
        <v>352</v>
      </c>
      <c r="D7" s="8">
        <v>15212</v>
      </c>
      <c r="E7" s="4">
        <v>1.9349999999999999E-2</v>
      </c>
      <c r="F7" s="4">
        <v>1.4499999999999999E-3</v>
      </c>
      <c r="G7" s="4">
        <v>3.7260000000000001E-2</v>
      </c>
    </row>
    <row r="8" spans="1:7" ht="14.1" customHeight="1" x14ac:dyDescent="0.2">
      <c r="A8" s="49"/>
      <c r="B8" s="10" t="s">
        <v>12</v>
      </c>
      <c r="C8" s="7">
        <v>347</v>
      </c>
      <c r="D8" s="8">
        <v>61490</v>
      </c>
      <c r="E8" s="4">
        <v>7.7109999999999998E-2</v>
      </c>
      <c r="F8" s="4">
        <v>3.5779999999999999E-2</v>
      </c>
      <c r="G8" s="4">
        <v>0.11842999999999999</v>
      </c>
    </row>
    <row r="9" spans="1:7" ht="14.1" customHeight="1" x14ac:dyDescent="0.2">
      <c r="A9" s="50"/>
      <c r="B9" s="10" t="s">
        <v>96</v>
      </c>
      <c r="C9" s="7">
        <v>4873</v>
      </c>
      <c r="D9" s="8">
        <v>200226</v>
      </c>
      <c r="E9" s="4">
        <v>2.9010000000000001E-2</v>
      </c>
      <c r="F9" s="4">
        <v>2.0709999999999999E-2</v>
      </c>
      <c r="G9" s="4">
        <v>3.7310000000000003E-2</v>
      </c>
    </row>
    <row r="10" spans="1:7" ht="14.1" customHeight="1" x14ac:dyDescent="0.2">
      <c r="A10" s="48" t="s">
        <v>121</v>
      </c>
      <c r="B10" s="10" t="s">
        <v>9</v>
      </c>
      <c r="C10" s="7">
        <v>3928</v>
      </c>
      <c r="D10" s="8">
        <v>213146</v>
      </c>
      <c r="E10" s="4">
        <v>4.3700000000000003E-2</v>
      </c>
      <c r="F10" s="4">
        <v>3.2370000000000003E-2</v>
      </c>
      <c r="G10" s="4">
        <v>5.5019999999999999E-2</v>
      </c>
    </row>
    <row r="11" spans="1:7" ht="14.1" customHeight="1" x14ac:dyDescent="0.2">
      <c r="A11" s="49"/>
      <c r="B11" s="10" t="s">
        <v>10</v>
      </c>
      <c r="C11" s="7">
        <v>246</v>
      </c>
      <c r="D11" s="8">
        <v>50253</v>
      </c>
      <c r="E11" s="4">
        <v>0.1139</v>
      </c>
      <c r="F11" s="4">
        <v>5.4739999999999997E-2</v>
      </c>
      <c r="G11" s="4">
        <v>0.17305999999999999</v>
      </c>
    </row>
    <row r="12" spans="1:7" ht="14.1" customHeight="1" x14ac:dyDescent="0.2">
      <c r="A12" s="49"/>
      <c r="B12" s="10" t="s">
        <v>11</v>
      </c>
      <c r="C12" s="7">
        <v>352</v>
      </c>
      <c r="D12" s="8">
        <v>44878</v>
      </c>
      <c r="E12" s="4">
        <v>5.7099999999999998E-2</v>
      </c>
      <c r="F12" s="4">
        <v>2.708E-2</v>
      </c>
      <c r="G12" s="4">
        <v>8.7120000000000003E-2</v>
      </c>
    </row>
    <row r="13" spans="1:7" ht="14.1" customHeight="1" x14ac:dyDescent="0.2">
      <c r="A13" s="49"/>
      <c r="B13" s="10" t="s">
        <v>12</v>
      </c>
      <c r="C13" s="7">
        <v>347</v>
      </c>
      <c r="D13" s="8">
        <v>194800</v>
      </c>
      <c r="E13" s="4">
        <v>0.24428</v>
      </c>
      <c r="F13" s="4">
        <v>0.17529</v>
      </c>
      <c r="G13" s="4">
        <v>0.31326999999999999</v>
      </c>
    </row>
    <row r="14" spans="1:7" ht="14.1" customHeight="1" x14ac:dyDescent="0.2">
      <c r="A14" s="50"/>
      <c r="B14" s="10" t="s">
        <v>96</v>
      </c>
      <c r="C14" s="7">
        <v>4873</v>
      </c>
      <c r="D14" s="8">
        <v>503077</v>
      </c>
      <c r="E14" s="4">
        <v>7.2889999999999996E-2</v>
      </c>
      <c r="F14" s="4">
        <v>5.9830844557600002E-2</v>
      </c>
      <c r="G14" s="4">
        <v>8.5943114751500002E-2</v>
      </c>
    </row>
    <row r="15" spans="1:7" ht="14.1" customHeight="1" x14ac:dyDescent="0.2">
      <c r="A15" s="48" t="s">
        <v>122</v>
      </c>
      <c r="B15" s="10" t="s">
        <v>9</v>
      </c>
      <c r="C15" s="7">
        <v>3928</v>
      </c>
      <c r="D15" s="8">
        <v>110905</v>
      </c>
      <c r="E15" s="4">
        <v>2.2738184605599999E-2</v>
      </c>
      <c r="F15" s="4">
        <v>1.435E-2</v>
      </c>
      <c r="G15" s="4">
        <v>3.1130000000000001E-2</v>
      </c>
    </row>
    <row r="16" spans="1:7" ht="14.1" customHeight="1" x14ac:dyDescent="0.2">
      <c r="A16" s="49"/>
      <c r="B16" s="10" t="s">
        <v>10</v>
      </c>
      <c r="C16" s="7">
        <v>246</v>
      </c>
      <c r="D16" s="8">
        <v>28443</v>
      </c>
      <c r="E16" s="4">
        <v>6.447E-2</v>
      </c>
      <c r="F16" s="4">
        <v>1.9810000000000001E-2</v>
      </c>
      <c r="G16" s="4">
        <v>0.10913</v>
      </c>
    </row>
    <row r="17" spans="1:7" ht="14.1" customHeight="1" x14ac:dyDescent="0.2">
      <c r="A17" s="49"/>
      <c r="B17" s="10" t="s">
        <v>11</v>
      </c>
      <c r="C17" s="7">
        <v>352</v>
      </c>
      <c r="D17" s="8">
        <v>25021</v>
      </c>
      <c r="E17" s="4">
        <v>3.1829999999999997E-2</v>
      </c>
      <c r="F17" s="4">
        <v>1.1900000000000001E-2</v>
      </c>
      <c r="G17" s="4">
        <v>5.176E-2</v>
      </c>
    </row>
    <row r="18" spans="1:7" ht="14.1" customHeight="1" x14ac:dyDescent="0.2">
      <c r="A18" s="49"/>
      <c r="B18" s="10" t="s">
        <v>12</v>
      </c>
      <c r="C18" s="7">
        <v>347</v>
      </c>
      <c r="D18" s="8">
        <v>132197.24021906999</v>
      </c>
      <c r="E18" s="4">
        <v>0.16577</v>
      </c>
      <c r="F18" s="4">
        <v>0.10446999999999999</v>
      </c>
      <c r="G18" s="4">
        <v>0.22708</v>
      </c>
    </row>
    <row r="19" spans="1:7" ht="14.1" customHeight="1" x14ac:dyDescent="0.2">
      <c r="A19" s="50"/>
      <c r="B19" s="10" t="s">
        <v>96</v>
      </c>
      <c r="C19" s="7">
        <v>4873</v>
      </c>
      <c r="D19" s="8">
        <v>296566</v>
      </c>
      <c r="E19" s="4">
        <v>4.2970000000000001E-2</v>
      </c>
      <c r="F19" s="4">
        <v>3.2599999999999997E-2</v>
      </c>
      <c r="G19" s="4">
        <v>5.3330000000000002E-2</v>
      </c>
    </row>
    <row r="20" spans="1:7" ht="14.1" customHeight="1" x14ac:dyDescent="0.2">
      <c r="A20" s="48" t="s">
        <v>123</v>
      </c>
      <c r="B20" s="10" t="s">
        <v>9</v>
      </c>
      <c r="C20" s="7">
        <v>3928</v>
      </c>
      <c r="D20" s="8">
        <v>104143</v>
      </c>
      <c r="E20" s="4">
        <v>2.1350000000000001E-2</v>
      </c>
      <c r="F20" s="4">
        <v>1.3480000000000001E-2</v>
      </c>
      <c r="G20" s="4">
        <v>2.9219999999999999E-2</v>
      </c>
    </row>
    <row r="21" spans="1:7" ht="14.1" customHeight="1" x14ac:dyDescent="0.2">
      <c r="A21" s="49"/>
      <c r="B21" s="10" t="s">
        <v>10</v>
      </c>
      <c r="C21" s="7">
        <v>246</v>
      </c>
      <c r="D21" s="8">
        <v>21810</v>
      </c>
      <c r="E21" s="4">
        <v>4.9439999999999998E-2</v>
      </c>
      <c r="F21" s="4">
        <v>8.0599999999999995E-3</v>
      </c>
      <c r="G21" s="4">
        <v>9.0810000000000002E-2</v>
      </c>
    </row>
    <row r="22" spans="1:7" ht="14.1" customHeight="1" x14ac:dyDescent="0.2">
      <c r="A22" s="49"/>
      <c r="B22" s="10" t="s">
        <v>11</v>
      </c>
      <c r="C22" s="7">
        <v>352</v>
      </c>
      <c r="D22" s="8">
        <v>20361.231035700999</v>
      </c>
      <c r="E22" s="4">
        <v>2.5899999999999999E-2</v>
      </c>
      <c r="F22" s="4">
        <v>3.0000000000000001E-3</v>
      </c>
      <c r="G22" s="4">
        <v>4.8809999999999999E-2</v>
      </c>
    </row>
    <row r="23" spans="1:7" ht="14.1" customHeight="1" x14ac:dyDescent="0.2">
      <c r="A23" s="49"/>
      <c r="B23" s="10" t="s">
        <v>12</v>
      </c>
      <c r="C23" s="7">
        <v>347</v>
      </c>
      <c r="D23" s="8">
        <v>72066</v>
      </c>
      <c r="E23" s="4">
        <v>9.0370000000000006E-2</v>
      </c>
      <c r="F23" s="4">
        <v>4.5429999999999998E-2</v>
      </c>
      <c r="G23" s="4">
        <v>0.13531000000000001</v>
      </c>
    </row>
    <row r="24" spans="1:7" ht="14.1" customHeight="1" x14ac:dyDescent="0.2">
      <c r="A24" s="50"/>
      <c r="B24" s="10" t="s">
        <v>96</v>
      </c>
      <c r="C24" s="7">
        <v>4873</v>
      </c>
      <c r="D24" s="8">
        <v>218380</v>
      </c>
      <c r="E24" s="4">
        <v>3.1640000000000001E-2</v>
      </c>
      <c r="F24" s="4">
        <v>2.308E-2</v>
      </c>
      <c r="G24" s="4">
        <v>4.02E-2</v>
      </c>
    </row>
    <row r="25" spans="1:7" ht="14.1" customHeight="1" x14ac:dyDescent="0.2">
      <c r="A25" s="48" t="s">
        <v>124</v>
      </c>
      <c r="B25" s="10" t="s">
        <v>9</v>
      </c>
      <c r="C25" s="7">
        <v>3928</v>
      </c>
      <c r="D25" s="8">
        <v>53790</v>
      </c>
      <c r="E25" s="4">
        <v>1.103E-2</v>
      </c>
      <c r="F25" s="4">
        <v>5.2399999999999999E-3</v>
      </c>
      <c r="G25" s="4">
        <v>1.6809999999999999E-2</v>
      </c>
    </row>
    <row r="26" spans="1:7" ht="14.1" customHeight="1" x14ac:dyDescent="0.2">
      <c r="A26" s="49"/>
      <c r="B26" s="10" t="s">
        <v>10</v>
      </c>
      <c r="C26" s="7">
        <v>246</v>
      </c>
      <c r="D26" s="8">
        <v>17537</v>
      </c>
      <c r="E26" s="4">
        <v>3.9750000000000001E-2</v>
      </c>
      <c r="F26" s="4">
        <v>4.0000000000000003E-5</v>
      </c>
      <c r="G26" s="4">
        <v>7.9460000000000003E-2</v>
      </c>
    </row>
    <row r="27" spans="1:7" ht="14.1" customHeight="1" x14ac:dyDescent="0.2">
      <c r="A27" s="49"/>
      <c r="B27" s="10" t="s">
        <v>11</v>
      </c>
      <c r="C27" s="7">
        <v>352</v>
      </c>
      <c r="D27" s="8">
        <v>10099.534290809999</v>
      </c>
      <c r="E27" s="4">
        <v>1.285E-2</v>
      </c>
      <c r="F27" s="4">
        <v>0</v>
      </c>
      <c r="G27" s="4">
        <v>2.945E-2</v>
      </c>
    </row>
    <row r="28" spans="1:7" ht="14.1" customHeight="1" x14ac:dyDescent="0.2">
      <c r="A28" s="49"/>
      <c r="B28" s="10" t="s">
        <v>12</v>
      </c>
      <c r="C28" s="7">
        <v>347</v>
      </c>
      <c r="D28" s="8">
        <v>36198</v>
      </c>
      <c r="E28" s="4">
        <v>4.539E-2</v>
      </c>
      <c r="F28" s="4">
        <v>1.357E-2</v>
      </c>
      <c r="G28" s="4">
        <v>7.7210000000000001E-2</v>
      </c>
    </row>
    <row r="29" spans="1:7" ht="14.1" customHeight="1" x14ac:dyDescent="0.2">
      <c r="A29" s="50"/>
      <c r="B29" s="10" t="s">
        <v>96</v>
      </c>
      <c r="C29" s="7">
        <v>4873</v>
      </c>
      <c r="D29" s="8">
        <v>117625</v>
      </c>
      <c r="E29" s="4">
        <v>1.704E-2</v>
      </c>
      <c r="F29" s="4">
        <v>1.0670000000000001E-2</v>
      </c>
      <c r="G29" s="4">
        <v>2.342E-2</v>
      </c>
    </row>
    <row r="30" spans="1:7" ht="14.1" customHeight="1" x14ac:dyDescent="0.2">
      <c r="A30" s="48" t="s">
        <v>125</v>
      </c>
      <c r="B30" s="10" t="s">
        <v>9</v>
      </c>
      <c r="C30" s="7">
        <v>3928</v>
      </c>
      <c r="D30" s="8">
        <v>44882</v>
      </c>
      <c r="E30" s="4">
        <v>9.1999999999999998E-3</v>
      </c>
      <c r="F30" s="4">
        <v>3.3899999999999998E-3</v>
      </c>
      <c r="G30" s="4">
        <v>1.50096233945E-2</v>
      </c>
    </row>
    <row r="31" spans="1:7" ht="14.1" customHeight="1" x14ac:dyDescent="0.2">
      <c r="A31" s="49"/>
      <c r="B31" s="10" t="s">
        <v>10</v>
      </c>
      <c r="C31" s="7">
        <v>246</v>
      </c>
      <c r="D31" s="8">
        <v>7315.5802647207001</v>
      </c>
      <c r="E31" s="4">
        <v>1.6580000000000001E-2</v>
      </c>
      <c r="F31" s="4">
        <v>0</v>
      </c>
      <c r="G31" s="4">
        <v>3.5430000000000003E-2</v>
      </c>
    </row>
    <row r="32" spans="1:7" ht="14.1" customHeight="1" x14ac:dyDescent="0.2">
      <c r="A32" s="49"/>
      <c r="B32" s="10" t="s">
        <v>11</v>
      </c>
      <c r="C32" s="7">
        <v>352</v>
      </c>
      <c r="D32" s="8">
        <v>5112</v>
      </c>
      <c r="E32" s="4">
        <v>6.4999999999999997E-3</v>
      </c>
      <c r="F32" s="4">
        <v>0</v>
      </c>
      <c r="G32" s="4">
        <v>1.329E-2</v>
      </c>
    </row>
    <row r="33" spans="1:7" ht="14.1" customHeight="1" x14ac:dyDescent="0.2">
      <c r="A33" s="49"/>
      <c r="B33" s="10" t="s">
        <v>12</v>
      </c>
      <c r="C33" s="7">
        <v>347</v>
      </c>
      <c r="D33" s="8">
        <v>25292</v>
      </c>
      <c r="E33" s="4">
        <v>3.1719999999999998E-2</v>
      </c>
      <c r="F33" s="4">
        <v>3.8400000000000001E-3</v>
      </c>
      <c r="G33" s="4">
        <v>5.9589999999999997E-2</v>
      </c>
    </row>
    <row r="34" spans="1:7" ht="14.1" customHeight="1" x14ac:dyDescent="0.2">
      <c r="A34" s="50"/>
      <c r="B34" s="10" t="s">
        <v>96</v>
      </c>
      <c r="C34" s="7">
        <v>4873</v>
      </c>
      <c r="D34" s="8">
        <v>82602</v>
      </c>
      <c r="E34" s="4">
        <v>1.197E-2</v>
      </c>
      <c r="F34" s="4">
        <v>6.5399999999999998E-3</v>
      </c>
      <c r="G34" s="4">
        <v>1.7389999999999999E-2</v>
      </c>
    </row>
    <row r="35" spans="1:7" ht="14.1" customHeight="1" x14ac:dyDescent="0.2">
      <c r="A35" s="48" t="s">
        <v>126</v>
      </c>
      <c r="B35" s="10" t="s">
        <v>9</v>
      </c>
      <c r="C35" s="7">
        <v>3928</v>
      </c>
      <c r="D35" s="8">
        <v>33392</v>
      </c>
      <c r="E35" s="4">
        <v>6.8500000000000002E-3</v>
      </c>
      <c r="F35" s="4">
        <v>2.1199999999999999E-3</v>
      </c>
      <c r="G35" s="4">
        <v>1.15712031175E-2</v>
      </c>
    </row>
    <row r="36" spans="1:7" ht="14.1" customHeight="1" x14ac:dyDescent="0.2">
      <c r="A36" s="49"/>
      <c r="B36" s="10" t="s">
        <v>10</v>
      </c>
      <c r="C36" s="7">
        <v>246</v>
      </c>
      <c r="D36" s="8">
        <v>6325</v>
      </c>
      <c r="E36" s="4">
        <v>1.434E-2</v>
      </c>
      <c r="F36" s="4">
        <v>0</v>
      </c>
      <c r="G36" s="4">
        <v>3.4439999999999998E-2</v>
      </c>
    </row>
    <row r="37" spans="1:7" ht="14.1" customHeight="1" x14ac:dyDescent="0.2">
      <c r="A37" s="49"/>
      <c r="B37" s="10" t="s">
        <v>11</v>
      </c>
      <c r="C37" s="7">
        <v>352</v>
      </c>
      <c r="D37" s="8">
        <v>3108</v>
      </c>
      <c r="E37" s="4">
        <v>3.9500000000000004E-3</v>
      </c>
      <c r="F37" s="4">
        <v>0</v>
      </c>
      <c r="G37" s="4">
        <v>9.9942885426000001E-3</v>
      </c>
    </row>
    <row r="38" spans="1:7" ht="14.1" customHeight="1" x14ac:dyDescent="0.2">
      <c r="A38" s="49"/>
      <c r="B38" s="10" t="s">
        <v>12</v>
      </c>
      <c r="C38" s="7">
        <v>347</v>
      </c>
      <c r="D38" s="8">
        <v>37924</v>
      </c>
      <c r="E38" s="4">
        <v>4.7559999999999998E-2</v>
      </c>
      <c r="F38" s="4">
        <v>1.423E-2</v>
      </c>
      <c r="G38" s="4">
        <v>8.0879999999999994E-2</v>
      </c>
    </row>
    <row r="39" spans="1:7" ht="14.1" customHeight="1" x14ac:dyDescent="0.2">
      <c r="A39" s="50"/>
      <c r="B39" s="10" t="s">
        <v>96</v>
      </c>
      <c r="C39" s="7">
        <v>4873</v>
      </c>
      <c r="D39" s="8">
        <v>80748</v>
      </c>
      <c r="E39" s="4">
        <v>1.17E-2</v>
      </c>
      <c r="F39" s="4">
        <v>6.3499999999999997E-3</v>
      </c>
      <c r="G39" s="4">
        <v>1.7049999999999999E-2</v>
      </c>
    </row>
    <row r="40" spans="1:7" ht="14.1" customHeight="1" x14ac:dyDescent="0.2">
      <c r="A40" s="48" t="s">
        <v>127</v>
      </c>
      <c r="B40" s="10" t="s">
        <v>9</v>
      </c>
      <c r="C40" s="7">
        <v>3928</v>
      </c>
      <c r="D40" s="8">
        <v>13477.8951464</v>
      </c>
      <c r="E40" s="4">
        <v>2.7599999999999999E-3</v>
      </c>
      <c r="F40" s="4">
        <v>4.8000000000000001E-4</v>
      </c>
      <c r="G40" s="4">
        <v>5.0400000000000002E-3</v>
      </c>
    </row>
    <row r="41" spans="1:7" ht="14.1" customHeight="1" x14ac:dyDescent="0.2">
      <c r="A41" s="49"/>
      <c r="B41" s="10" t="s">
        <v>10</v>
      </c>
      <c r="C41" s="7">
        <v>246</v>
      </c>
      <c r="D41" s="8">
        <v>0</v>
      </c>
      <c r="E41" s="4">
        <v>0</v>
      </c>
      <c r="F41" s="4">
        <v>0</v>
      </c>
      <c r="G41" s="4">
        <v>0</v>
      </c>
    </row>
    <row r="42" spans="1:7" ht="14.1" customHeight="1" x14ac:dyDescent="0.2">
      <c r="A42" s="49"/>
      <c r="B42" s="10" t="s">
        <v>11</v>
      </c>
      <c r="C42" s="7">
        <v>352</v>
      </c>
      <c r="D42" s="8">
        <v>3108</v>
      </c>
      <c r="E42" s="4">
        <v>3.9500000000000004E-3</v>
      </c>
      <c r="F42" s="4">
        <v>0</v>
      </c>
      <c r="G42" s="4">
        <v>9.9942885426000001E-3</v>
      </c>
    </row>
    <row r="43" spans="1:7" ht="14.1" customHeight="1" x14ac:dyDescent="0.2">
      <c r="A43" s="49"/>
      <c r="B43" s="10" t="s">
        <v>12</v>
      </c>
      <c r="C43" s="7">
        <v>347</v>
      </c>
      <c r="D43" s="8">
        <v>19011</v>
      </c>
      <c r="E43" s="4">
        <v>2.384E-2</v>
      </c>
      <c r="F43" s="4">
        <v>0</v>
      </c>
      <c r="G43" s="4">
        <v>4.7969999999999999E-2</v>
      </c>
    </row>
    <row r="44" spans="1:7" ht="14.1" customHeight="1" x14ac:dyDescent="0.2">
      <c r="A44" s="50"/>
      <c r="B44" s="10" t="s">
        <v>96</v>
      </c>
      <c r="C44" s="7">
        <v>4873</v>
      </c>
      <c r="D44" s="8">
        <v>35597</v>
      </c>
      <c r="E44" s="4">
        <v>5.1599999999999997E-3</v>
      </c>
      <c r="F44" s="4">
        <v>1.8396734283999999E-3</v>
      </c>
      <c r="G44" s="4">
        <v>8.4799999999999997E-3</v>
      </c>
    </row>
    <row r="45" spans="1:7" ht="14.1" customHeight="1" x14ac:dyDescent="0.2">
      <c r="A45" s="48" t="s">
        <v>128</v>
      </c>
      <c r="B45" s="10" t="s">
        <v>9</v>
      </c>
      <c r="C45" s="7" t="s">
        <v>558</v>
      </c>
      <c r="D45" s="7" t="s">
        <v>558</v>
      </c>
      <c r="E45" s="7" t="s">
        <v>558</v>
      </c>
      <c r="F45" s="7" t="s">
        <v>558</v>
      </c>
      <c r="G45" s="7" t="s">
        <v>558</v>
      </c>
    </row>
    <row r="46" spans="1:7" ht="14.1" customHeight="1" x14ac:dyDescent="0.2">
      <c r="A46" s="49"/>
      <c r="B46" s="10" t="s">
        <v>10</v>
      </c>
      <c r="C46" s="7" t="s">
        <v>558</v>
      </c>
      <c r="D46" s="7" t="s">
        <v>558</v>
      </c>
      <c r="E46" s="7" t="s">
        <v>558</v>
      </c>
      <c r="F46" s="7" t="s">
        <v>558</v>
      </c>
      <c r="G46" s="7" t="s">
        <v>558</v>
      </c>
    </row>
    <row r="47" spans="1:7" ht="14.1" customHeight="1" x14ac:dyDescent="0.2">
      <c r="A47" s="49"/>
      <c r="B47" s="10" t="s">
        <v>11</v>
      </c>
      <c r="C47" s="7" t="s">
        <v>558</v>
      </c>
      <c r="D47" s="7" t="s">
        <v>558</v>
      </c>
      <c r="E47" s="7" t="s">
        <v>558</v>
      </c>
      <c r="F47" s="7" t="s">
        <v>558</v>
      </c>
      <c r="G47" s="7" t="s">
        <v>558</v>
      </c>
    </row>
    <row r="48" spans="1:7" ht="14.1" customHeight="1" x14ac:dyDescent="0.2">
      <c r="A48" s="49"/>
      <c r="B48" s="10" t="s">
        <v>12</v>
      </c>
      <c r="C48" s="7" t="s">
        <v>558</v>
      </c>
      <c r="D48" s="7" t="s">
        <v>558</v>
      </c>
      <c r="E48" s="7" t="s">
        <v>558</v>
      </c>
      <c r="F48" s="7" t="s">
        <v>558</v>
      </c>
      <c r="G48" s="7" t="s">
        <v>558</v>
      </c>
    </row>
    <row r="49" spans="1:7" ht="14.1" customHeight="1" x14ac:dyDescent="0.2">
      <c r="A49" s="50"/>
      <c r="B49" s="10" t="s">
        <v>96</v>
      </c>
      <c r="C49" s="7">
        <v>81</v>
      </c>
      <c r="D49" s="8">
        <v>161088</v>
      </c>
      <c r="E49" s="4">
        <v>0.80452999999999997</v>
      </c>
      <c r="F49" s="4">
        <v>0.69179000000000002</v>
      </c>
      <c r="G49" s="4">
        <v>0.91727000000000003</v>
      </c>
    </row>
    <row r="51" spans="1:7" ht="14.1" customHeight="1" x14ac:dyDescent="0.2">
      <c r="A51" s="46" t="s">
        <v>55</v>
      </c>
      <c r="B51" s="45"/>
      <c r="C51" s="45"/>
      <c r="D51" s="45"/>
      <c r="E51" s="45"/>
      <c r="F51" s="45"/>
      <c r="G51" s="45"/>
    </row>
    <row r="52" spans="1:7" ht="14.1" customHeight="1" x14ac:dyDescent="0.2">
      <c r="A52" s="46" t="s">
        <v>106</v>
      </c>
      <c r="B52" s="45"/>
      <c r="C52" s="45"/>
      <c r="D52" s="45"/>
      <c r="E52" s="45"/>
      <c r="F52" s="45"/>
      <c r="G52" s="45"/>
    </row>
    <row r="53" spans="1:7" ht="14.1" customHeight="1" x14ac:dyDescent="0.2">
      <c r="A53" s="46" t="s">
        <v>107</v>
      </c>
      <c r="B53" s="45"/>
      <c r="C53" s="45"/>
      <c r="D53" s="45"/>
      <c r="E53" s="45"/>
      <c r="F53" s="45"/>
      <c r="G53" s="45"/>
    </row>
    <row r="54" spans="1:7" ht="14.1" customHeight="1" x14ac:dyDescent="0.2">
      <c r="A54" s="46" t="s">
        <v>559</v>
      </c>
      <c r="B54" s="45"/>
      <c r="C54" s="45"/>
      <c r="D54" s="45"/>
      <c r="E54" s="45"/>
      <c r="F54" s="45"/>
      <c r="G54" s="45"/>
    </row>
    <row r="55" spans="1:7" s="17" customFormat="1" ht="14.25" x14ac:dyDescent="0.2">
      <c r="A55" s="32" t="str">
        <f>HYPERLINK("#'Index'!A1","Back to Index")</f>
        <v>Back to Index</v>
      </c>
      <c r="B55" s="27"/>
    </row>
  </sheetData>
  <mergeCells count="15">
    <mergeCell ref="A54:G54"/>
    <mergeCell ref="A1:G1"/>
    <mergeCell ref="A2:G2"/>
    <mergeCell ref="A51:G51"/>
    <mergeCell ref="A52:G52"/>
    <mergeCell ref="A53:G53"/>
    <mergeCell ref="A5:A9"/>
    <mergeCell ref="A10:A14"/>
    <mergeCell ref="A15:A19"/>
    <mergeCell ref="A20:A24"/>
    <mergeCell ref="A25:A29"/>
    <mergeCell ref="A30:A34"/>
    <mergeCell ref="A35:A39"/>
    <mergeCell ref="A40:A44"/>
    <mergeCell ref="A45:A49"/>
  </mergeCells>
  <pageMargins left="0.05" right="0.05" top="0.5" bottom="0.5" header="0" footer="0"/>
  <pageSetup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570312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131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120</v>
      </c>
      <c r="B5" s="11" t="s">
        <v>378</v>
      </c>
      <c r="C5" s="7">
        <v>3401</v>
      </c>
      <c r="D5" s="8">
        <v>119221</v>
      </c>
      <c r="E5" s="4">
        <v>2.39091323456E-2</v>
      </c>
      <c r="F5" s="4">
        <v>1.49E-2</v>
      </c>
      <c r="G5" s="4">
        <v>3.2919999999999998E-2</v>
      </c>
    </row>
    <row r="6" spans="1:7" ht="14.1" customHeight="1" x14ac:dyDescent="0.2">
      <c r="A6" s="49"/>
      <c r="B6" s="11" t="s">
        <v>379</v>
      </c>
      <c r="C6" s="7">
        <v>987</v>
      </c>
      <c r="D6" s="8">
        <v>73807</v>
      </c>
      <c r="E6" s="4">
        <v>5.6739999999999999E-2</v>
      </c>
      <c r="F6" s="4">
        <v>3.0259999999999999E-2</v>
      </c>
      <c r="G6" s="4">
        <v>8.3210000000000006E-2</v>
      </c>
    </row>
    <row r="7" spans="1:7" ht="14.1" customHeight="1" x14ac:dyDescent="0.2">
      <c r="A7" s="49"/>
      <c r="B7" s="11" t="s">
        <v>380</v>
      </c>
      <c r="C7" s="7">
        <v>485</v>
      </c>
      <c r="D7" s="8">
        <v>7198</v>
      </c>
      <c r="E7" s="4">
        <v>1.17076829481E-2</v>
      </c>
      <c r="F7" s="4">
        <v>1.1000000000000001E-3</v>
      </c>
      <c r="G7" s="4">
        <v>2.231E-2</v>
      </c>
    </row>
    <row r="8" spans="1:7" ht="14.1" customHeight="1" x14ac:dyDescent="0.2">
      <c r="A8" s="50"/>
      <c r="B8" s="11" t="s">
        <v>96</v>
      </c>
      <c r="C8" s="7">
        <v>4873</v>
      </c>
      <c r="D8" s="8">
        <v>200226</v>
      </c>
      <c r="E8" s="4">
        <v>2.9010000000000001E-2</v>
      </c>
      <c r="F8" s="4">
        <v>2.0709999999999999E-2</v>
      </c>
      <c r="G8" s="4">
        <v>3.7310000000000003E-2</v>
      </c>
    </row>
    <row r="9" spans="1:7" ht="14.1" customHeight="1" x14ac:dyDescent="0.2">
      <c r="A9" s="48" t="s">
        <v>121</v>
      </c>
      <c r="B9" s="11" t="s">
        <v>378</v>
      </c>
      <c r="C9" s="7">
        <v>3401</v>
      </c>
      <c r="D9" s="8">
        <v>287911</v>
      </c>
      <c r="E9" s="4">
        <v>5.774E-2</v>
      </c>
      <c r="F9" s="4">
        <v>4.3360000000000003E-2</v>
      </c>
      <c r="G9" s="4">
        <v>7.2120000000000004E-2</v>
      </c>
    </row>
    <row r="10" spans="1:7" ht="14.1" customHeight="1" x14ac:dyDescent="0.2">
      <c r="A10" s="49"/>
      <c r="B10" s="11" t="s">
        <v>379</v>
      </c>
      <c r="C10" s="7">
        <v>987</v>
      </c>
      <c r="D10" s="8">
        <v>166526</v>
      </c>
      <c r="E10" s="4">
        <v>0.12801000000000001</v>
      </c>
      <c r="F10" s="4">
        <v>9.1209999999999999E-2</v>
      </c>
      <c r="G10" s="4">
        <v>0.16481000000000001</v>
      </c>
    </row>
    <row r="11" spans="1:7" ht="14.1" customHeight="1" x14ac:dyDescent="0.2">
      <c r="A11" s="49"/>
      <c r="B11" s="11" t="s">
        <v>380</v>
      </c>
      <c r="C11" s="7">
        <v>485</v>
      </c>
      <c r="D11" s="8">
        <v>48640</v>
      </c>
      <c r="E11" s="4">
        <v>7.911E-2</v>
      </c>
      <c r="F11" s="4">
        <v>3.9120000000000002E-2</v>
      </c>
      <c r="G11" s="4">
        <v>0.1191</v>
      </c>
    </row>
    <row r="12" spans="1:7" ht="14.1" customHeight="1" x14ac:dyDescent="0.2">
      <c r="A12" s="50"/>
      <c r="B12" s="11" t="s">
        <v>96</v>
      </c>
      <c r="C12" s="7">
        <v>4873</v>
      </c>
      <c r="D12" s="8">
        <v>503077</v>
      </c>
      <c r="E12" s="4">
        <v>7.2889999999999996E-2</v>
      </c>
      <c r="F12" s="4">
        <v>5.9830844557600002E-2</v>
      </c>
      <c r="G12" s="4">
        <v>8.5943114751500002E-2</v>
      </c>
    </row>
    <row r="13" spans="1:7" ht="14.1" customHeight="1" x14ac:dyDescent="0.2">
      <c r="A13" s="48" t="s">
        <v>122</v>
      </c>
      <c r="B13" s="11" t="s">
        <v>378</v>
      </c>
      <c r="C13" s="7">
        <v>3401</v>
      </c>
      <c r="D13" s="8">
        <v>166989</v>
      </c>
      <c r="E13" s="4">
        <v>3.3489999999999999E-2</v>
      </c>
      <c r="F13" s="4">
        <v>2.232E-2</v>
      </c>
      <c r="G13" s="4">
        <v>4.4650000000000002E-2</v>
      </c>
    </row>
    <row r="14" spans="1:7" ht="14.1" customHeight="1" x14ac:dyDescent="0.2">
      <c r="A14" s="49"/>
      <c r="B14" s="11" t="s">
        <v>379</v>
      </c>
      <c r="C14" s="7">
        <v>987</v>
      </c>
      <c r="D14" s="8">
        <v>98366</v>
      </c>
      <c r="E14" s="4">
        <v>7.5609999999999997E-2</v>
      </c>
      <c r="F14" s="4">
        <v>4.48E-2</v>
      </c>
      <c r="G14" s="4">
        <v>0.10643</v>
      </c>
    </row>
    <row r="15" spans="1:7" ht="14.1" customHeight="1" x14ac:dyDescent="0.2">
      <c r="A15" s="49"/>
      <c r="B15" s="11" t="s">
        <v>380</v>
      </c>
      <c r="C15" s="7">
        <v>485</v>
      </c>
      <c r="D15" s="8">
        <v>31212</v>
      </c>
      <c r="E15" s="4">
        <v>5.0770000000000003E-2</v>
      </c>
      <c r="F15" s="4">
        <v>1.941E-2</v>
      </c>
      <c r="G15" s="4">
        <v>8.2119999999999999E-2</v>
      </c>
    </row>
    <row r="16" spans="1:7" ht="14.1" customHeight="1" x14ac:dyDescent="0.2">
      <c r="A16" s="50"/>
      <c r="B16" s="11" t="s">
        <v>96</v>
      </c>
      <c r="C16" s="7">
        <v>4873</v>
      </c>
      <c r="D16" s="8">
        <v>296565.95343525999</v>
      </c>
      <c r="E16" s="4">
        <v>4.2970000000000001E-2</v>
      </c>
      <c r="F16" s="4">
        <v>3.2599999999999997E-2</v>
      </c>
      <c r="G16" s="4">
        <v>5.3330000000000002E-2</v>
      </c>
    </row>
    <row r="17" spans="1:7" ht="14.1" customHeight="1" x14ac:dyDescent="0.2">
      <c r="A17" s="48" t="s">
        <v>123</v>
      </c>
      <c r="B17" s="11" t="s">
        <v>378</v>
      </c>
      <c r="C17" s="7">
        <v>3401</v>
      </c>
      <c r="D17" s="8">
        <v>123077</v>
      </c>
      <c r="E17" s="4">
        <v>2.4680000000000001E-2</v>
      </c>
      <c r="F17" s="4">
        <v>1.515E-2</v>
      </c>
      <c r="G17" s="4">
        <v>3.422E-2</v>
      </c>
    </row>
    <row r="18" spans="1:7" ht="14.1" customHeight="1" x14ac:dyDescent="0.2">
      <c r="A18" s="49"/>
      <c r="B18" s="11" t="s">
        <v>379</v>
      </c>
      <c r="C18" s="7">
        <v>987</v>
      </c>
      <c r="D18" s="8">
        <v>73231</v>
      </c>
      <c r="E18" s="4">
        <v>5.629E-2</v>
      </c>
      <c r="F18" s="4">
        <v>3.2820000000000002E-2</v>
      </c>
      <c r="G18" s="4">
        <v>7.9759999999999998E-2</v>
      </c>
    </row>
    <row r="19" spans="1:7" ht="14.1" customHeight="1" x14ac:dyDescent="0.2">
      <c r="A19" s="49"/>
      <c r="B19" s="11" t="s">
        <v>380</v>
      </c>
      <c r="C19" s="7">
        <v>485</v>
      </c>
      <c r="D19" s="8">
        <v>22072.080332906</v>
      </c>
      <c r="E19" s="4">
        <v>3.5900000000000001E-2</v>
      </c>
      <c r="F19" s="4">
        <v>8.1099999999999992E-3</v>
      </c>
      <c r="G19" s="4">
        <v>6.3689999999999997E-2</v>
      </c>
    </row>
    <row r="20" spans="1:7" ht="14.1" customHeight="1" x14ac:dyDescent="0.2">
      <c r="A20" s="50"/>
      <c r="B20" s="11" t="s">
        <v>96</v>
      </c>
      <c r="C20" s="7">
        <v>4873</v>
      </c>
      <c r="D20" s="8">
        <v>218380</v>
      </c>
      <c r="E20" s="4">
        <v>3.1640000000000001E-2</v>
      </c>
      <c r="F20" s="4">
        <v>2.308E-2</v>
      </c>
      <c r="G20" s="4">
        <v>4.02E-2</v>
      </c>
    </row>
    <row r="21" spans="1:7" ht="14.1" customHeight="1" x14ac:dyDescent="0.2">
      <c r="A21" s="48" t="s">
        <v>124</v>
      </c>
      <c r="B21" s="11" t="s">
        <v>378</v>
      </c>
      <c r="C21" s="7">
        <v>3401</v>
      </c>
      <c r="D21" s="8">
        <v>72261.855564098005</v>
      </c>
      <c r="E21" s="4">
        <v>1.4489999999999999E-2</v>
      </c>
      <c r="F21" s="4">
        <v>7.11E-3</v>
      </c>
      <c r="G21" s="4">
        <v>2.188E-2</v>
      </c>
    </row>
    <row r="22" spans="1:7" ht="14.1" customHeight="1" x14ac:dyDescent="0.2">
      <c r="A22" s="49"/>
      <c r="B22" s="11" t="s">
        <v>379</v>
      </c>
      <c r="C22" s="7">
        <v>987</v>
      </c>
      <c r="D22" s="8">
        <v>43116</v>
      </c>
      <c r="E22" s="4">
        <v>3.3140000000000003E-2</v>
      </c>
      <c r="F22" s="4">
        <v>1.4829999999999999E-2</v>
      </c>
      <c r="G22" s="4">
        <v>5.1459999999999999E-2</v>
      </c>
    </row>
    <row r="23" spans="1:7" ht="14.1" customHeight="1" x14ac:dyDescent="0.2">
      <c r="A23" s="49"/>
      <c r="B23" s="11" t="s">
        <v>380</v>
      </c>
      <c r="C23" s="7">
        <v>485</v>
      </c>
      <c r="D23" s="8">
        <v>2247.0475951535</v>
      </c>
      <c r="E23" s="4">
        <v>3.65E-3</v>
      </c>
      <c r="F23" s="4">
        <v>0</v>
      </c>
      <c r="G23" s="4">
        <v>8.1200000000000005E-3</v>
      </c>
    </row>
    <row r="24" spans="1:7" ht="14.1" customHeight="1" x14ac:dyDescent="0.2">
      <c r="A24" s="50"/>
      <c r="B24" s="11" t="s">
        <v>96</v>
      </c>
      <c r="C24" s="7">
        <v>4873</v>
      </c>
      <c r="D24" s="8">
        <v>117625</v>
      </c>
      <c r="E24" s="4">
        <v>1.704E-2</v>
      </c>
      <c r="F24" s="4">
        <v>1.0670000000000001E-2</v>
      </c>
      <c r="G24" s="4">
        <v>2.342E-2</v>
      </c>
    </row>
    <row r="25" spans="1:7" ht="14.1" customHeight="1" x14ac:dyDescent="0.2">
      <c r="A25" s="48" t="s">
        <v>125</v>
      </c>
      <c r="B25" s="11" t="s">
        <v>378</v>
      </c>
      <c r="C25" s="7">
        <v>3401</v>
      </c>
      <c r="D25" s="8">
        <v>46959</v>
      </c>
      <c r="E25" s="4">
        <v>9.4199999999999996E-3</v>
      </c>
      <c r="F25" s="4">
        <v>4.15E-3</v>
      </c>
      <c r="G25" s="4">
        <v>1.469E-2</v>
      </c>
    </row>
    <row r="26" spans="1:7" ht="14.1" customHeight="1" x14ac:dyDescent="0.2">
      <c r="A26" s="49"/>
      <c r="B26" s="11" t="s">
        <v>379</v>
      </c>
      <c r="C26" s="7">
        <v>987</v>
      </c>
      <c r="D26" s="8">
        <v>30691</v>
      </c>
      <c r="E26" s="4">
        <v>2.359E-2</v>
      </c>
      <c r="F26" s="4">
        <v>3.7395916370000001E-3</v>
      </c>
      <c r="G26" s="4">
        <v>4.3450000000000003E-2</v>
      </c>
    </row>
    <row r="27" spans="1:7" ht="14.1" customHeight="1" x14ac:dyDescent="0.2">
      <c r="A27" s="49"/>
      <c r="B27" s="11" t="s">
        <v>380</v>
      </c>
      <c r="C27" s="7">
        <v>485</v>
      </c>
      <c r="D27" s="8">
        <v>4951</v>
      </c>
      <c r="E27" s="4">
        <v>8.0499999999999999E-3</v>
      </c>
      <c r="F27" s="4">
        <v>0</v>
      </c>
      <c r="G27" s="4">
        <v>1.76640512875E-2</v>
      </c>
    </row>
    <row r="28" spans="1:7" ht="14.1" customHeight="1" x14ac:dyDescent="0.2">
      <c r="A28" s="50"/>
      <c r="B28" s="11" t="s">
        <v>96</v>
      </c>
      <c r="C28" s="7">
        <v>4873</v>
      </c>
      <c r="D28" s="8">
        <v>82602</v>
      </c>
      <c r="E28" s="4">
        <v>1.197E-2</v>
      </c>
      <c r="F28" s="4">
        <v>6.5399999999999998E-3</v>
      </c>
      <c r="G28" s="4">
        <v>1.7389999999999999E-2</v>
      </c>
    </row>
    <row r="29" spans="1:7" ht="14.1" customHeight="1" x14ac:dyDescent="0.2">
      <c r="A29" s="48" t="s">
        <v>126</v>
      </c>
      <c r="B29" s="11" t="s">
        <v>378</v>
      </c>
      <c r="C29" s="7">
        <v>3401</v>
      </c>
      <c r="D29" s="8">
        <v>55540</v>
      </c>
      <c r="E29" s="4">
        <v>1.1140000000000001E-2</v>
      </c>
      <c r="F29" s="4">
        <v>4.3800000000000002E-3</v>
      </c>
      <c r="G29" s="4">
        <v>1.7899999999999999E-2</v>
      </c>
    </row>
    <row r="30" spans="1:7" ht="14.1" customHeight="1" x14ac:dyDescent="0.2">
      <c r="A30" s="49"/>
      <c r="B30" s="11" t="s">
        <v>379</v>
      </c>
      <c r="C30" s="7">
        <v>987</v>
      </c>
      <c r="D30" s="8">
        <v>22961</v>
      </c>
      <c r="E30" s="4">
        <v>1.7650412592700001E-2</v>
      </c>
      <c r="F30" s="4">
        <v>6.1999999999999998E-3</v>
      </c>
      <c r="G30" s="4">
        <v>2.9100000000000001E-2</v>
      </c>
    </row>
    <row r="31" spans="1:7" ht="14.1" customHeight="1" x14ac:dyDescent="0.2">
      <c r="A31" s="49"/>
      <c r="B31" s="11" t="s">
        <v>380</v>
      </c>
      <c r="C31" s="7">
        <v>485</v>
      </c>
      <c r="D31" s="8">
        <v>2247.0475951535</v>
      </c>
      <c r="E31" s="4">
        <v>3.65E-3</v>
      </c>
      <c r="F31" s="4">
        <v>0</v>
      </c>
      <c r="G31" s="4">
        <v>8.1200000000000005E-3</v>
      </c>
    </row>
    <row r="32" spans="1:7" ht="14.1" customHeight="1" x14ac:dyDescent="0.2">
      <c r="A32" s="50"/>
      <c r="B32" s="11" t="s">
        <v>96</v>
      </c>
      <c r="C32" s="7">
        <v>4873</v>
      </c>
      <c r="D32" s="8">
        <v>80748</v>
      </c>
      <c r="E32" s="4">
        <v>1.17E-2</v>
      </c>
      <c r="F32" s="4">
        <v>6.3499999999999997E-3</v>
      </c>
      <c r="G32" s="4">
        <v>1.7049999999999999E-2</v>
      </c>
    </row>
    <row r="33" spans="1:7" ht="14.1" customHeight="1" x14ac:dyDescent="0.2">
      <c r="A33" s="48" t="s">
        <v>127</v>
      </c>
      <c r="B33" s="11" t="s">
        <v>378</v>
      </c>
      <c r="C33" s="7">
        <v>3401</v>
      </c>
      <c r="D33" s="8">
        <v>26335</v>
      </c>
      <c r="E33" s="4">
        <v>5.28E-3</v>
      </c>
      <c r="F33" s="4">
        <v>1.1100000000000001E-3</v>
      </c>
      <c r="G33" s="4">
        <v>9.4536855732999994E-3</v>
      </c>
    </row>
    <row r="34" spans="1:7" ht="14.1" customHeight="1" x14ac:dyDescent="0.2">
      <c r="A34" s="49"/>
      <c r="B34" s="11" t="s">
        <v>379</v>
      </c>
      <c r="C34" s="7">
        <v>987</v>
      </c>
      <c r="D34" s="8">
        <v>7365</v>
      </c>
      <c r="E34" s="4">
        <v>5.6600000000000001E-3</v>
      </c>
      <c r="F34" s="4">
        <v>0</v>
      </c>
      <c r="G34" s="4">
        <v>1.272E-2</v>
      </c>
    </row>
    <row r="35" spans="1:7" ht="14.1" customHeight="1" x14ac:dyDescent="0.2">
      <c r="A35" s="49"/>
      <c r="B35" s="11" t="s">
        <v>380</v>
      </c>
      <c r="C35" s="7">
        <v>485</v>
      </c>
      <c r="D35" s="8">
        <v>1897</v>
      </c>
      <c r="E35" s="4">
        <v>3.0899999999999999E-3</v>
      </c>
      <c r="F35" s="4">
        <v>0</v>
      </c>
      <c r="G35" s="4">
        <v>7.4000000000000003E-3</v>
      </c>
    </row>
    <row r="36" spans="1:7" ht="14.1" customHeight="1" x14ac:dyDescent="0.2">
      <c r="A36" s="50"/>
      <c r="B36" s="11" t="s">
        <v>96</v>
      </c>
      <c r="C36" s="7">
        <v>4873</v>
      </c>
      <c r="D36" s="8">
        <v>35597</v>
      </c>
      <c r="E36" s="4">
        <v>5.1599999999999997E-3</v>
      </c>
      <c r="F36" s="4">
        <v>1.8396734283999999E-3</v>
      </c>
      <c r="G36" s="4">
        <v>8.4799999999999997E-3</v>
      </c>
    </row>
    <row r="37" spans="1:7" ht="14.1" customHeight="1" x14ac:dyDescent="0.2">
      <c r="A37" s="48" t="s">
        <v>128</v>
      </c>
      <c r="B37" s="11" t="s">
        <v>378</v>
      </c>
      <c r="C37" s="7" t="s">
        <v>558</v>
      </c>
      <c r="D37" s="7" t="s">
        <v>558</v>
      </c>
      <c r="E37" s="7" t="s">
        <v>558</v>
      </c>
      <c r="F37" s="7" t="s">
        <v>558</v>
      </c>
      <c r="G37" s="7" t="s">
        <v>558</v>
      </c>
    </row>
    <row r="38" spans="1:7" ht="14.1" customHeight="1" x14ac:dyDescent="0.2">
      <c r="A38" s="49"/>
      <c r="B38" s="11" t="s">
        <v>379</v>
      </c>
      <c r="C38" s="7" t="s">
        <v>558</v>
      </c>
      <c r="D38" s="7" t="s">
        <v>558</v>
      </c>
      <c r="E38" s="7" t="s">
        <v>558</v>
      </c>
      <c r="F38" s="7" t="s">
        <v>558</v>
      </c>
      <c r="G38" s="7" t="s">
        <v>558</v>
      </c>
    </row>
    <row r="39" spans="1:7" ht="14.1" customHeight="1" x14ac:dyDescent="0.2">
      <c r="A39" s="49"/>
      <c r="B39" s="11" t="s">
        <v>380</v>
      </c>
      <c r="C39" s="7" t="s">
        <v>558</v>
      </c>
      <c r="D39" s="7" t="s">
        <v>558</v>
      </c>
      <c r="E39" s="7" t="s">
        <v>558</v>
      </c>
      <c r="F39" s="7" t="s">
        <v>558</v>
      </c>
      <c r="G39" s="7" t="s">
        <v>558</v>
      </c>
    </row>
    <row r="40" spans="1:7" ht="14.1" customHeight="1" x14ac:dyDescent="0.2">
      <c r="A40" s="50"/>
      <c r="B40" s="11" t="s">
        <v>96</v>
      </c>
      <c r="C40" s="7">
        <v>81</v>
      </c>
      <c r="D40" s="8">
        <v>161088</v>
      </c>
      <c r="E40" s="4">
        <v>0.80452999999999997</v>
      </c>
      <c r="F40" s="4">
        <v>0.69179000000000002</v>
      </c>
      <c r="G40" s="4">
        <v>0.91727000000000003</v>
      </c>
    </row>
    <row r="42" spans="1:7" ht="14.1" customHeight="1" x14ac:dyDescent="0.2">
      <c r="A42" s="46" t="s">
        <v>55</v>
      </c>
      <c r="B42" s="45"/>
      <c r="C42" s="45"/>
      <c r="D42" s="45"/>
      <c r="E42" s="45"/>
      <c r="F42" s="45"/>
      <c r="G42" s="45"/>
    </row>
    <row r="43" spans="1:7" ht="14.1" customHeight="1" x14ac:dyDescent="0.2">
      <c r="A43" s="46" t="s">
        <v>106</v>
      </c>
      <c r="B43" s="45"/>
      <c r="C43" s="45"/>
      <c r="D43" s="45"/>
      <c r="E43" s="45"/>
      <c r="F43" s="45"/>
      <c r="G43" s="45"/>
    </row>
    <row r="44" spans="1:7" ht="14.1" customHeight="1" x14ac:dyDescent="0.2">
      <c r="A44" s="46" t="s">
        <v>107</v>
      </c>
      <c r="B44" s="45"/>
      <c r="C44" s="45"/>
      <c r="D44" s="45"/>
      <c r="E44" s="45"/>
      <c r="F44" s="45"/>
      <c r="G44" s="45"/>
    </row>
    <row r="45" spans="1:7" ht="14.1" customHeight="1" x14ac:dyDescent="0.2">
      <c r="A45" s="46" t="s">
        <v>559</v>
      </c>
      <c r="B45" s="45"/>
      <c r="C45" s="45"/>
      <c r="D45" s="45"/>
      <c r="E45" s="45"/>
      <c r="F45" s="45"/>
      <c r="G45" s="45"/>
    </row>
    <row r="46" spans="1:7" s="17" customFormat="1" ht="14.25" x14ac:dyDescent="0.2">
      <c r="A46" s="32" t="str">
        <f>HYPERLINK("#'Index'!A1","Back to Index")</f>
        <v>Back to Index</v>
      </c>
      <c r="B46" s="27"/>
    </row>
  </sheetData>
  <mergeCells count="15">
    <mergeCell ref="A45:G45"/>
    <mergeCell ref="A1:G1"/>
    <mergeCell ref="A2:G2"/>
    <mergeCell ref="A42:G42"/>
    <mergeCell ref="A43:G43"/>
    <mergeCell ref="A44:G44"/>
    <mergeCell ref="A37:A40"/>
    <mergeCell ref="A33:A36"/>
    <mergeCell ref="A29:A32"/>
    <mergeCell ref="A25:A28"/>
    <mergeCell ref="A21:A24"/>
    <mergeCell ref="A17:A20"/>
    <mergeCell ref="A13:A16"/>
    <mergeCell ref="A9:A12"/>
    <mergeCell ref="A5:A8"/>
  </mergeCells>
  <pageMargins left="0.05" right="0.05" top="0.5" bottom="0.5" header="0" footer="0"/>
  <pageSetup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570312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132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120</v>
      </c>
      <c r="B5" s="12" t="s">
        <v>40</v>
      </c>
      <c r="C5" s="7">
        <v>750</v>
      </c>
      <c r="D5" s="8">
        <v>71624</v>
      </c>
      <c r="E5" s="4">
        <v>5.4670000000000003E-2</v>
      </c>
      <c r="F5" s="4">
        <v>2.6499999999999999E-2</v>
      </c>
      <c r="G5" s="4">
        <v>8.2836151199499997E-2</v>
      </c>
    </row>
    <row r="6" spans="1:7" ht="14.1" customHeight="1" x14ac:dyDescent="0.2">
      <c r="A6" s="49"/>
      <c r="B6" s="12" t="s">
        <v>41</v>
      </c>
      <c r="C6" s="7">
        <v>815</v>
      </c>
      <c r="D6" s="8">
        <v>73581</v>
      </c>
      <c r="E6" s="4">
        <v>5.7169999999999999E-2</v>
      </c>
      <c r="F6" s="4">
        <v>2.9100000000000001E-2</v>
      </c>
      <c r="G6" s="4">
        <v>8.5239999999999996E-2</v>
      </c>
    </row>
    <row r="7" spans="1:7" ht="14.1" customHeight="1" x14ac:dyDescent="0.2">
      <c r="A7" s="49"/>
      <c r="B7" s="12" t="s">
        <v>42</v>
      </c>
      <c r="C7" s="7">
        <v>523</v>
      </c>
      <c r="D7" s="8">
        <v>17349</v>
      </c>
      <c r="E7" s="4">
        <v>2.21141243713E-2</v>
      </c>
      <c r="F7" s="4">
        <v>8.1600000000000006E-3</v>
      </c>
      <c r="G7" s="4">
        <v>3.6069999999999998E-2</v>
      </c>
    </row>
    <row r="8" spans="1:7" ht="14.1" customHeight="1" x14ac:dyDescent="0.2">
      <c r="A8" s="49"/>
      <c r="B8" s="12" t="s">
        <v>43</v>
      </c>
      <c r="C8" s="7">
        <v>2785</v>
      </c>
      <c r="D8" s="8">
        <v>37673</v>
      </c>
      <c r="E8" s="4">
        <v>1.0699999999999999E-2</v>
      </c>
      <c r="F8" s="4">
        <v>4.9500000000000004E-3</v>
      </c>
      <c r="G8" s="4">
        <v>1.6459999999999999E-2</v>
      </c>
    </row>
    <row r="9" spans="1:7" ht="14.1" customHeight="1" x14ac:dyDescent="0.2">
      <c r="A9" s="50"/>
      <c r="B9" s="12" t="s">
        <v>96</v>
      </c>
      <c r="C9" s="7">
        <v>4873</v>
      </c>
      <c r="D9" s="8">
        <v>200226</v>
      </c>
      <c r="E9" s="4">
        <v>2.9010000000000001E-2</v>
      </c>
      <c r="F9" s="4">
        <v>2.0709999999999999E-2</v>
      </c>
      <c r="G9" s="4">
        <v>3.7310000000000003E-2</v>
      </c>
    </row>
    <row r="10" spans="1:7" ht="14.1" customHeight="1" x14ac:dyDescent="0.2">
      <c r="A10" s="48" t="s">
        <v>121</v>
      </c>
      <c r="B10" s="12" t="s">
        <v>40</v>
      </c>
      <c r="C10" s="7">
        <v>750</v>
      </c>
      <c r="D10" s="8">
        <v>205681</v>
      </c>
      <c r="E10" s="4">
        <v>0.15698000000000001</v>
      </c>
      <c r="F10" s="4">
        <v>0.11167000000000001</v>
      </c>
      <c r="G10" s="4">
        <v>0.20229</v>
      </c>
    </row>
    <row r="11" spans="1:7" ht="14.1" customHeight="1" x14ac:dyDescent="0.2">
      <c r="A11" s="49"/>
      <c r="B11" s="12" t="s">
        <v>41</v>
      </c>
      <c r="C11" s="7">
        <v>815</v>
      </c>
      <c r="D11" s="8">
        <v>142798</v>
      </c>
      <c r="E11" s="4">
        <v>0.11094999999999999</v>
      </c>
      <c r="F11" s="4">
        <v>7.4319999999999997E-2</v>
      </c>
      <c r="G11" s="4">
        <v>0.14759</v>
      </c>
    </row>
    <row r="12" spans="1:7" ht="14.1" customHeight="1" x14ac:dyDescent="0.2">
      <c r="A12" s="49"/>
      <c r="B12" s="12" t="s">
        <v>42</v>
      </c>
      <c r="C12" s="7">
        <v>523</v>
      </c>
      <c r="D12" s="8">
        <v>57942</v>
      </c>
      <c r="E12" s="4">
        <v>7.3859999999999995E-2</v>
      </c>
      <c r="F12" s="4">
        <v>3.4720000000000001E-2</v>
      </c>
      <c r="G12" s="4">
        <v>0.11298999999999999</v>
      </c>
    </row>
    <row r="13" spans="1:7" ht="14.1" customHeight="1" x14ac:dyDescent="0.2">
      <c r="A13" s="49"/>
      <c r="B13" s="12" t="s">
        <v>43</v>
      </c>
      <c r="C13" s="7">
        <v>2785</v>
      </c>
      <c r="D13" s="8">
        <v>96655.620709013994</v>
      </c>
      <c r="E13" s="4">
        <v>2.7459999999999998E-2</v>
      </c>
      <c r="F13" s="4">
        <v>1.8780000000000002E-2</v>
      </c>
      <c r="G13" s="4">
        <v>3.6130000000000002E-2</v>
      </c>
    </row>
    <row r="14" spans="1:7" ht="14.1" customHeight="1" x14ac:dyDescent="0.2">
      <c r="A14" s="50"/>
      <c r="B14" s="12" t="s">
        <v>96</v>
      </c>
      <c r="C14" s="7">
        <v>4873</v>
      </c>
      <c r="D14" s="8">
        <v>503077</v>
      </c>
      <c r="E14" s="4">
        <v>7.2889999999999996E-2</v>
      </c>
      <c r="F14" s="4">
        <v>5.9830844557600002E-2</v>
      </c>
      <c r="G14" s="4">
        <v>8.5943114751500002E-2</v>
      </c>
    </row>
    <row r="15" spans="1:7" ht="14.1" customHeight="1" x14ac:dyDescent="0.2">
      <c r="A15" s="48" t="s">
        <v>122</v>
      </c>
      <c r="B15" s="12" t="s">
        <v>40</v>
      </c>
      <c r="C15" s="7">
        <v>750</v>
      </c>
      <c r="D15" s="8">
        <v>126820</v>
      </c>
      <c r="E15" s="4">
        <v>9.6790000000000001E-2</v>
      </c>
      <c r="F15" s="4">
        <v>5.8049999999999997E-2</v>
      </c>
      <c r="G15" s="4">
        <v>0.13553999999999999</v>
      </c>
    </row>
    <row r="16" spans="1:7" ht="14.1" customHeight="1" x14ac:dyDescent="0.2">
      <c r="A16" s="49"/>
      <c r="B16" s="12" t="s">
        <v>41</v>
      </c>
      <c r="C16" s="7">
        <v>815</v>
      </c>
      <c r="D16" s="8">
        <v>80361</v>
      </c>
      <c r="E16" s="4">
        <v>6.2440000000000002E-2</v>
      </c>
      <c r="F16" s="4">
        <v>3.3149999999999999E-2</v>
      </c>
      <c r="G16" s="4">
        <v>9.1719999999999996E-2</v>
      </c>
    </row>
    <row r="17" spans="1:7" ht="14.1" customHeight="1" x14ac:dyDescent="0.2">
      <c r="A17" s="49"/>
      <c r="B17" s="12" t="s">
        <v>42</v>
      </c>
      <c r="C17" s="7">
        <v>523</v>
      </c>
      <c r="D17" s="8">
        <v>27419</v>
      </c>
      <c r="E17" s="4">
        <v>3.4950000000000002E-2</v>
      </c>
      <c r="F17" s="4">
        <v>9.9399999999999992E-3</v>
      </c>
      <c r="G17" s="4">
        <v>5.9959999999999999E-2</v>
      </c>
    </row>
    <row r="18" spans="1:7" ht="14.1" customHeight="1" x14ac:dyDescent="0.2">
      <c r="A18" s="49"/>
      <c r="B18" s="12" t="s">
        <v>43</v>
      </c>
      <c r="C18" s="7">
        <v>2785</v>
      </c>
      <c r="D18" s="8">
        <v>61966</v>
      </c>
      <c r="E18" s="4">
        <v>1.7600000000000001E-2</v>
      </c>
      <c r="F18" s="4">
        <v>1.1140000000000001E-2</v>
      </c>
      <c r="G18" s="4">
        <v>2.4060000000000002E-2</v>
      </c>
    </row>
    <row r="19" spans="1:7" ht="14.1" customHeight="1" x14ac:dyDescent="0.2">
      <c r="A19" s="50"/>
      <c r="B19" s="12" t="s">
        <v>96</v>
      </c>
      <c r="C19" s="7">
        <v>4873</v>
      </c>
      <c r="D19" s="8">
        <v>296566</v>
      </c>
      <c r="E19" s="4">
        <v>4.2970000000000001E-2</v>
      </c>
      <c r="F19" s="4">
        <v>3.2599999999999997E-2</v>
      </c>
      <c r="G19" s="4">
        <v>5.3330000000000002E-2</v>
      </c>
    </row>
    <row r="20" spans="1:7" ht="14.1" customHeight="1" x14ac:dyDescent="0.2">
      <c r="A20" s="48" t="s">
        <v>123</v>
      </c>
      <c r="B20" s="12" t="s">
        <v>40</v>
      </c>
      <c r="C20" s="7">
        <v>750</v>
      </c>
      <c r="D20" s="8">
        <v>83940</v>
      </c>
      <c r="E20" s="4">
        <v>6.4070000000000002E-2</v>
      </c>
      <c r="F20" s="4">
        <v>3.5860000000000003E-2</v>
      </c>
      <c r="G20" s="4">
        <v>9.2280000000000001E-2</v>
      </c>
    </row>
    <row r="21" spans="1:7" ht="14.1" customHeight="1" x14ac:dyDescent="0.2">
      <c r="A21" s="49"/>
      <c r="B21" s="12" t="s">
        <v>41</v>
      </c>
      <c r="C21" s="7">
        <v>815</v>
      </c>
      <c r="D21" s="8">
        <v>68724</v>
      </c>
      <c r="E21" s="4">
        <v>5.3396876651300003E-2</v>
      </c>
      <c r="F21" s="4">
        <v>2.852E-2</v>
      </c>
      <c r="G21" s="4">
        <v>7.8270000000000006E-2</v>
      </c>
    </row>
    <row r="22" spans="1:7" ht="14.1" customHeight="1" x14ac:dyDescent="0.2">
      <c r="A22" s="49"/>
      <c r="B22" s="12" t="s">
        <v>42</v>
      </c>
      <c r="C22" s="7">
        <v>523</v>
      </c>
      <c r="D22" s="8">
        <v>31027</v>
      </c>
      <c r="E22" s="4">
        <v>3.9550000000000002E-2</v>
      </c>
      <c r="F22" s="4">
        <v>8.1600000000000006E-3</v>
      </c>
      <c r="G22" s="4">
        <v>7.0940000000000003E-2</v>
      </c>
    </row>
    <row r="23" spans="1:7" ht="14.1" customHeight="1" x14ac:dyDescent="0.2">
      <c r="A23" s="49"/>
      <c r="B23" s="12" t="s">
        <v>43</v>
      </c>
      <c r="C23" s="7">
        <v>2785</v>
      </c>
      <c r="D23" s="8">
        <v>34690</v>
      </c>
      <c r="E23" s="4">
        <v>9.8499999999999994E-3</v>
      </c>
      <c r="F23" s="4">
        <v>3.98E-3</v>
      </c>
      <c r="G23" s="4">
        <v>1.5720000000000001E-2</v>
      </c>
    </row>
    <row r="24" spans="1:7" ht="14.1" customHeight="1" x14ac:dyDescent="0.2">
      <c r="A24" s="50"/>
      <c r="B24" s="12" t="s">
        <v>96</v>
      </c>
      <c r="C24" s="7">
        <v>4873</v>
      </c>
      <c r="D24" s="8">
        <v>218380</v>
      </c>
      <c r="E24" s="4">
        <v>3.1640000000000001E-2</v>
      </c>
      <c r="F24" s="4">
        <v>2.308E-2</v>
      </c>
      <c r="G24" s="4">
        <v>4.02E-2</v>
      </c>
    </row>
    <row r="25" spans="1:7" ht="14.1" customHeight="1" x14ac:dyDescent="0.2">
      <c r="A25" s="48" t="s">
        <v>124</v>
      </c>
      <c r="B25" s="12" t="s">
        <v>40</v>
      </c>
      <c r="C25" s="7">
        <v>750</v>
      </c>
      <c r="D25" s="8">
        <v>54201</v>
      </c>
      <c r="E25" s="4">
        <v>4.1369999999999997E-2</v>
      </c>
      <c r="F25" s="4">
        <v>1.5879999999999998E-2</v>
      </c>
      <c r="G25" s="4">
        <v>6.6860000000000003E-2</v>
      </c>
    </row>
    <row r="26" spans="1:7" ht="14.1" customHeight="1" x14ac:dyDescent="0.2">
      <c r="A26" s="49"/>
      <c r="B26" s="12" t="s">
        <v>41</v>
      </c>
      <c r="C26" s="7">
        <v>815</v>
      </c>
      <c r="D26" s="8">
        <v>27446</v>
      </c>
      <c r="E26" s="4">
        <v>2.1329999999999998E-2</v>
      </c>
      <c r="F26" s="4">
        <v>6.2100000000000002E-3</v>
      </c>
      <c r="G26" s="4">
        <v>3.644E-2</v>
      </c>
    </row>
    <row r="27" spans="1:7" ht="14.1" customHeight="1" x14ac:dyDescent="0.2">
      <c r="A27" s="49"/>
      <c r="B27" s="12" t="s">
        <v>42</v>
      </c>
      <c r="C27" s="7">
        <v>523</v>
      </c>
      <c r="D27" s="8">
        <v>13503</v>
      </c>
      <c r="E27" s="4">
        <v>1.721E-2</v>
      </c>
      <c r="F27" s="4">
        <v>4.3E-3</v>
      </c>
      <c r="G27" s="4">
        <v>3.0120000000000001E-2</v>
      </c>
    </row>
    <row r="28" spans="1:7" ht="14.1" customHeight="1" x14ac:dyDescent="0.2">
      <c r="A28" s="49"/>
      <c r="B28" s="12" t="s">
        <v>43</v>
      </c>
      <c r="C28" s="7">
        <v>2785</v>
      </c>
      <c r="D28" s="8">
        <v>22473</v>
      </c>
      <c r="E28" s="4">
        <v>6.3800000000000003E-3</v>
      </c>
      <c r="F28" s="4">
        <v>1.39E-3</v>
      </c>
      <c r="G28" s="4">
        <v>1.1379999999999999E-2</v>
      </c>
    </row>
    <row r="29" spans="1:7" ht="14.1" customHeight="1" x14ac:dyDescent="0.2">
      <c r="A29" s="50"/>
      <c r="B29" s="12" t="s">
        <v>96</v>
      </c>
      <c r="C29" s="7">
        <v>4873</v>
      </c>
      <c r="D29" s="8">
        <v>117625</v>
      </c>
      <c r="E29" s="4">
        <v>1.704E-2</v>
      </c>
      <c r="F29" s="4">
        <v>1.0670000000000001E-2</v>
      </c>
      <c r="G29" s="4">
        <v>2.342E-2</v>
      </c>
    </row>
    <row r="30" spans="1:7" ht="14.1" customHeight="1" x14ac:dyDescent="0.2">
      <c r="A30" s="48" t="s">
        <v>125</v>
      </c>
      <c r="B30" s="12" t="s">
        <v>40</v>
      </c>
      <c r="C30" s="7">
        <v>750</v>
      </c>
      <c r="D30" s="8">
        <v>17422.762391793</v>
      </c>
      <c r="E30" s="4">
        <v>1.3299999999999999E-2</v>
      </c>
      <c r="F30" s="4">
        <v>5.6999999999999998E-4</v>
      </c>
      <c r="G30" s="4">
        <v>2.6030000000000001E-2</v>
      </c>
    </row>
    <row r="31" spans="1:7" ht="14.1" customHeight="1" x14ac:dyDescent="0.2">
      <c r="A31" s="49"/>
      <c r="B31" s="12" t="s">
        <v>41</v>
      </c>
      <c r="C31" s="7">
        <v>815</v>
      </c>
      <c r="D31" s="8">
        <v>46134</v>
      </c>
      <c r="E31" s="4">
        <v>3.585E-2</v>
      </c>
      <c r="F31" s="4">
        <v>1.1639999999999999E-2</v>
      </c>
      <c r="G31" s="4">
        <v>6.0060000000000002E-2</v>
      </c>
    </row>
    <row r="32" spans="1:7" ht="14.1" customHeight="1" x14ac:dyDescent="0.2">
      <c r="A32" s="49"/>
      <c r="B32" s="12" t="s">
        <v>42</v>
      </c>
      <c r="C32" s="7">
        <v>523</v>
      </c>
      <c r="D32" s="8">
        <v>3845</v>
      </c>
      <c r="E32" s="4">
        <v>4.8999999999999998E-3</v>
      </c>
      <c r="F32" s="4">
        <v>0</v>
      </c>
      <c r="G32" s="4">
        <v>1.017E-2</v>
      </c>
    </row>
    <row r="33" spans="1:7" ht="14.1" customHeight="1" x14ac:dyDescent="0.2">
      <c r="A33" s="49"/>
      <c r="B33" s="12" t="s">
        <v>43</v>
      </c>
      <c r="C33" s="7">
        <v>2785</v>
      </c>
      <c r="D33" s="8">
        <v>15199</v>
      </c>
      <c r="E33" s="4">
        <v>4.3200000000000001E-3</v>
      </c>
      <c r="F33" s="4">
        <v>1.4300000000000001E-3</v>
      </c>
      <c r="G33" s="4">
        <v>7.1999999999999998E-3</v>
      </c>
    </row>
    <row r="34" spans="1:7" ht="14.1" customHeight="1" x14ac:dyDescent="0.2">
      <c r="A34" s="50"/>
      <c r="B34" s="12" t="s">
        <v>96</v>
      </c>
      <c r="C34" s="7">
        <v>4873</v>
      </c>
      <c r="D34" s="8">
        <v>82602</v>
      </c>
      <c r="E34" s="4">
        <v>1.197E-2</v>
      </c>
      <c r="F34" s="4">
        <v>6.5399999999999998E-3</v>
      </c>
      <c r="G34" s="4">
        <v>1.7389999999999999E-2</v>
      </c>
    </row>
    <row r="35" spans="1:7" ht="14.1" customHeight="1" x14ac:dyDescent="0.2">
      <c r="A35" s="48" t="s">
        <v>126</v>
      </c>
      <c r="B35" s="12" t="s">
        <v>40</v>
      </c>
      <c r="C35" s="7">
        <v>750</v>
      </c>
      <c r="D35" s="8">
        <v>54701</v>
      </c>
      <c r="E35" s="4">
        <v>4.1750000000000002E-2</v>
      </c>
      <c r="F35" s="4">
        <v>1.6080000000000001E-2</v>
      </c>
      <c r="G35" s="4">
        <v>6.7419999999999994E-2</v>
      </c>
    </row>
    <row r="36" spans="1:7" ht="14.1" customHeight="1" x14ac:dyDescent="0.2">
      <c r="A36" s="49"/>
      <c r="B36" s="12" t="s">
        <v>41</v>
      </c>
      <c r="C36" s="7">
        <v>815</v>
      </c>
      <c r="D36" s="8">
        <v>10122</v>
      </c>
      <c r="E36" s="4">
        <v>7.8600000000000007E-3</v>
      </c>
      <c r="F36" s="4">
        <v>1.16E-3</v>
      </c>
      <c r="G36" s="4">
        <v>1.45693754728E-2</v>
      </c>
    </row>
    <row r="37" spans="1:7" ht="14.1" customHeight="1" x14ac:dyDescent="0.2">
      <c r="A37" s="49"/>
      <c r="B37" s="12" t="s">
        <v>42</v>
      </c>
      <c r="C37" s="7">
        <v>523</v>
      </c>
      <c r="D37" s="8">
        <v>8121</v>
      </c>
      <c r="E37" s="4">
        <v>1.035E-2</v>
      </c>
      <c r="F37" s="4">
        <v>6.0000000000000002E-5</v>
      </c>
      <c r="G37" s="4">
        <v>2.0650000000000002E-2</v>
      </c>
    </row>
    <row r="38" spans="1:7" ht="14.1" customHeight="1" x14ac:dyDescent="0.2">
      <c r="A38" s="49"/>
      <c r="B38" s="12" t="s">
        <v>43</v>
      </c>
      <c r="C38" s="7">
        <v>2785</v>
      </c>
      <c r="D38" s="8">
        <v>7804</v>
      </c>
      <c r="E38" s="4">
        <v>2.2200000000000002E-3</v>
      </c>
      <c r="F38" s="4">
        <v>1.9000000000000001E-4</v>
      </c>
      <c r="G38" s="4">
        <v>4.2500000000000003E-3</v>
      </c>
    </row>
    <row r="39" spans="1:7" ht="14.1" customHeight="1" x14ac:dyDescent="0.2">
      <c r="A39" s="50"/>
      <c r="B39" s="12" t="s">
        <v>96</v>
      </c>
      <c r="C39" s="7">
        <v>4873</v>
      </c>
      <c r="D39" s="8">
        <v>80748</v>
      </c>
      <c r="E39" s="4">
        <v>1.17E-2</v>
      </c>
      <c r="F39" s="4">
        <v>6.3499999999999997E-3</v>
      </c>
      <c r="G39" s="4">
        <v>1.7049999999999999E-2</v>
      </c>
    </row>
    <row r="40" spans="1:7" ht="14.1" customHeight="1" x14ac:dyDescent="0.2">
      <c r="A40" s="48" t="s">
        <v>127</v>
      </c>
      <c r="B40" s="12" t="s">
        <v>40</v>
      </c>
      <c r="C40" s="7">
        <v>750</v>
      </c>
      <c r="D40" s="8">
        <v>23560.150992321</v>
      </c>
      <c r="E40" s="4">
        <v>1.7979999999999999E-2</v>
      </c>
      <c r="F40" s="4">
        <v>2.2100000000000002E-3</v>
      </c>
      <c r="G40" s="4">
        <v>3.3750000000000002E-2</v>
      </c>
    </row>
    <row r="41" spans="1:7" ht="14.1" customHeight="1" x14ac:dyDescent="0.2">
      <c r="A41" s="49"/>
      <c r="B41" s="12" t="s">
        <v>41</v>
      </c>
      <c r="C41" s="7">
        <v>815</v>
      </c>
      <c r="D41" s="8">
        <v>3569</v>
      </c>
      <c r="E41" s="4">
        <v>2.7728033308000001E-3</v>
      </c>
      <c r="F41" s="4">
        <v>0</v>
      </c>
      <c r="G41" s="4">
        <v>6.7400000000000003E-3</v>
      </c>
    </row>
    <row r="42" spans="1:7" ht="14.1" customHeight="1" x14ac:dyDescent="0.2">
      <c r="A42" s="49"/>
      <c r="B42" s="12" t="s">
        <v>42</v>
      </c>
      <c r="C42" s="7">
        <v>523</v>
      </c>
      <c r="D42" s="8">
        <v>3872</v>
      </c>
      <c r="E42" s="4">
        <v>4.9399999999999999E-3</v>
      </c>
      <c r="F42" s="4">
        <v>0</v>
      </c>
      <c r="G42" s="4">
        <v>1.244E-2</v>
      </c>
    </row>
    <row r="43" spans="1:7" ht="14.1" customHeight="1" x14ac:dyDescent="0.2">
      <c r="A43" s="49"/>
      <c r="B43" s="12" t="s">
        <v>43</v>
      </c>
      <c r="C43" s="7">
        <v>2785</v>
      </c>
      <c r="D43" s="8">
        <v>4596</v>
      </c>
      <c r="E43" s="4">
        <v>1.31E-3</v>
      </c>
      <c r="F43" s="4">
        <v>0</v>
      </c>
      <c r="G43" s="4">
        <v>2.8800000000000002E-3</v>
      </c>
    </row>
    <row r="44" spans="1:7" ht="14.1" customHeight="1" x14ac:dyDescent="0.2">
      <c r="A44" s="50"/>
      <c r="B44" s="12" t="s">
        <v>96</v>
      </c>
      <c r="C44" s="7">
        <v>4873</v>
      </c>
      <c r="D44" s="8">
        <v>35597</v>
      </c>
      <c r="E44" s="4">
        <v>5.1599999999999997E-3</v>
      </c>
      <c r="F44" s="4">
        <v>1.8396734283999999E-3</v>
      </c>
      <c r="G44" s="4">
        <v>8.4799999999999997E-3</v>
      </c>
    </row>
    <row r="45" spans="1:7" ht="14.1" customHeight="1" x14ac:dyDescent="0.2">
      <c r="A45" s="48" t="s">
        <v>128</v>
      </c>
      <c r="B45" s="12" t="s">
        <v>40</v>
      </c>
      <c r="C45" s="7" t="s">
        <v>558</v>
      </c>
      <c r="D45" s="7" t="s">
        <v>558</v>
      </c>
      <c r="E45" s="7" t="s">
        <v>558</v>
      </c>
      <c r="F45" s="7" t="s">
        <v>558</v>
      </c>
      <c r="G45" s="7" t="s">
        <v>558</v>
      </c>
    </row>
    <row r="46" spans="1:7" ht="14.1" customHeight="1" x14ac:dyDescent="0.2">
      <c r="A46" s="49"/>
      <c r="B46" s="12" t="s">
        <v>41</v>
      </c>
      <c r="C46" s="7" t="s">
        <v>558</v>
      </c>
      <c r="D46" s="7" t="s">
        <v>558</v>
      </c>
      <c r="E46" s="7" t="s">
        <v>558</v>
      </c>
      <c r="F46" s="7" t="s">
        <v>558</v>
      </c>
      <c r="G46" s="7" t="s">
        <v>558</v>
      </c>
    </row>
    <row r="47" spans="1:7" ht="14.1" customHeight="1" x14ac:dyDescent="0.2">
      <c r="A47" s="49"/>
      <c r="B47" s="12" t="s">
        <v>42</v>
      </c>
      <c r="C47" s="7" t="s">
        <v>558</v>
      </c>
      <c r="D47" s="7" t="s">
        <v>558</v>
      </c>
      <c r="E47" s="7" t="s">
        <v>558</v>
      </c>
      <c r="F47" s="7" t="s">
        <v>558</v>
      </c>
      <c r="G47" s="7" t="s">
        <v>558</v>
      </c>
    </row>
    <row r="48" spans="1:7" ht="14.1" customHeight="1" x14ac:dyDescent="0.2">
      <c r="A48" s="49"/>
      <c r="B48" s="12" t="s">
        <v>43</v>
      </c>
      <c r="C48" s="7" t="s">
        <v>558</v>
      </c>
      <c r="D48" s="7" t="s">
        <v>558</v>
      </c>
      <c r="E48" s="7" t="s">
        <v>558</v>
      </c>
      <c r="F48" s="7" t="s">
        <v>558</v>
      </c>
      <c r="G48" s="7" t="s">
        <v>558</v>
      </c>
    </row>
    <row r="49" spans="1:7" ht="14.1" customHeight="1" x14ac:dyDescent="0.2">
      <c r="A49" s="50"/>
      <c r="B49" s="12" t="s">
        <v>96</v>
      </c>
      <c r="C49" s="7">
        <v>81</v>
      </c>
      <c r="D49" s="8">
        <v>161088</v>
      </c>
      <c r="E49" s="4">
        <v>0.80452999999999997</v>
      </c>
      <c r="F49" s="4">
        <v>0.69179000000000002</v>
      </c>
      <c r="G49" s="4">
        <v>0.91727000000000003</v>
      </c>
    </row>
    <row r="51" spans="1:7" ht="14.1" customHeight="1" x14ac:dyDescent="0.2">
      <c r="A51" s="46" t="s">
        <v>55</v>
      </c>
      <c r="B51" s="45"/>
      <c r="C51" s="45"/>
      <c r="D51" s="45"/>
      <c r="E51" s="45"/>
      <c r="F51" s="45"/>
      <c r="G51" s="45"/>
    </row>
    <row r="52" spans="1:7" ht="14.1" customHeight="1" x14ac:dyDescent="0.2">
      <c r="A52" s="46" t="s">
        <v>106</v>
      </c>
      <c r="B52" s="45"/>
      <c r="C52" s="45"/>
      <c r="D52" s="45"/>
      <c r="E52" s="45"/>
      <c r="F52" s="45"/>
      <c r="G52" s="45"/>
    </row>
    <row r="53" spans="1:7" ht="14.1" customHeight="1" x14ac:dyDescent="0.2">
      <c r="A53" s="46" t="s">
        <v>107</v>
      </c>
      <c r="B53" s="45"/>
      <c r="C53" s="45"/>
      <c r="D53" s="45"/>
      <c r="E53" s="45"/>
      <c r="F53" s="45"/>
      <c r="G53" s="45"/>
    </row>
    <row r="54" spans="1:7" ht="14.1" customHeight="1" x14ac:dyDescent="0.2">
      <c r="A54" s="46" t="s">
        <v>559</v>
      </c>
      <c r="B54" s="45"/>
      <c r="C54" s="45"/>
      <c r="D54" s="45"/>
      <c r="E54" s="45"/>
      <c r="F54" s="45"/>
      <c r="G54" s="45"/>
    </row>
    <row r="55" spans="1:7" s="17" customFormat="1" ht="14.25" x14ac:dyDescent="0.2">
      <c r="A55" s="32" t="str">
        <f>HYPERLINK("#'Index'!A1","Back to Index")</f>
        <v>Back to Index</v>
      </c>
      <c r="B55" s="27"/>
    </row>
  </sheetData>
  <mergeCells count="15">
    <mergeCell ref="A54:G54"/>
    <mergeCell ref="A1:G1"/>
    <mergeCell ref="A2:G2"/>
    <mergeCell ref="A51:G51"/>
    <mergeCell ref="A52:G52"/>
    <mergeCell ref="A53:G53"/>
    <mergeCell ref="A5:A9"/>
    <mergeCell ref="A10:A14"/>
    <mergeCell ref="A15:A19"/>
    <mergeCell ref="A20:A24"/>
    <mergeCell ref="A25:A29"/>
    <mergeCell ref="A30:A34"/>
    <mergeCell ref="A35:A39"/>
    <mergeCell ref="A40:A44"/>
    <mergeCell ref="A45:A49"/>
  </mergeCells>
  <pageMargins left="0.05" right="0.05" top="0.5" bottom="0.5" header="0" footer="0"/>
  <pageSetup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570312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133</v>
      </c>
      <c r="B1" s="45"/>
      <c r="C1" s="45"/>
      <c r="D1" s="45"/>
      <c r="E1" s="45"/>
      <c r="F1" s="45"/>
      <c r="G1" s="45"/>
    </row>
    <row r="2" spans="1:7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120</v>
      </c>
      <c r="B5" s="9" t="s">
        <v>47</v>
      </c>
      <c r="C5" s="7">
        <v>659</v>
      </c>
      <c r="D5" s="8">
        <v>18959</v>
      </c>
      <c r="E5" s="4">
        <v>2.26141472424E-2</v>
      </c>
      <c r="F5" s="4">
        <v>7.5900000000000004E-3</v>
      </c>
      <c r="G5" s="4">
        <v>3.7629999999999997E-2</v>
      </c>
    </row>
    <row r="6" spans="1:7" ht="14.1" customHeight="1" x14ac:dyDescent="0.2">
      <c r="A6" s="49"/>
      <c r="B6" s="9" t="s">
        <v>48</v>
      </c>
      <c r="C6" s="7">
        <v>553</v>
      </c>
      <c r="D6" s="8">
        <v>33522</v>
      </c>
      <c r="E6" s="4">
        <v>4.2860000000000002E-2</v>
      </c>
      <c r="F6" s="4">
        <v>1.1180000000000001E-2</v>
      </c>
      <c r="G6" s="4">
        <v>7.45479279917E-2</v>
      </c>
    </row>
    <row r="7" spans="1:7" ht="14.1" customHeight="1" x14ac:dyDescent="0.2">
      <c r="A7" s="49"/>
      <c r="B7" s="9" t="s">
        <v>49</v>
      </c>
      <c r="C7" s="7">
        <v>941</v>
      </c>
      <c r="D7" s="8">
        <v>44158</v>
      </c>
      <c r="E7" s="4">
        <v>2.998E-2</v>
      </c>
      <c r="F7" s="4">
        <v>1.1390000000000001E-2</v>
      </c>
      <c r="G7" s="4">
        <v>4.8559999999999999E-2</v>
      </c>
    </row>
    <row r="8" spans="1:7" ht="14.1" customHeight="1" x14ac:dyDescent="0.2">
      <c r="A8" s="49"/>
      <c r="B8" s="9" t="s">
        <v>50</v>
      </c>
      <c r="C8" s="7">
        <v>510</v>
      </c>
      <c r="D8" s="8">
        <v>10315</v>
      </c>
      <c r="E8" s="4">
        <v>1.4930000000000001E-2</v>
      </c>
      <c r="F8" s="4">
        <v>2.4399999999999999E-3</v>
      </c>
      <c r="G8" s="4">
        <v>2.742E-2</v>
      </c>
    </row>
    <row r="9" spans="1:7" ht="14.1" customHeight="1" x14ac:dyDescent="0.2">
      <c r="A9" s="49"/>
      <c r="B9" s="9" t="s">
        <v>51</v>
      </c>
      <c r="C9" s="7">
        <v>950</v>
      </c>
      <c r="D9" s="8">
        <v>35206</v>
      </c>
      <c r="E9" s="4">
        <v>2.1340000000000001E-2</v>
      </c>
      <c r="F9" s="4">
        <v>5.8700000000000002E-3</v>
      </c>
      <c r="G9" s="4">
        <v>3.6810000000000002E-2</v>
      </c>
    </row>
    <row r="10" spans="1:7" ht="14.1" customHeight="1" x14ac:dyDescent="0.2">
      <c r="A10" s="49"/>
      <c r="B10" s="9" t="s">
        <v>52</v>
      </c>
      <c r="C10" s="7">
        <v>673</v>
      </c>
      <c r="D10" s="8">
        <v>33160</v>
      </c>
      <c r="E10" s="4">
        <v>3.8490000000000003E-2</v>
      </c>
      <c r="F10" s="4">
        <v>8.2900000000000005E-3</v>
      </c>
      <c r="G10" s="4">
        <v>6.8680000000000005E-2</v>
      </c>
    </row>
    <row r="11" spans="1:7" ht="14.1" customHeight="1" x14ac:dyDescent="0.2">
      <c r="A11" s="49"/>
      <c r="B11" s="9" t="s">
        <v>53</v>
      </c>
      <c r="C11" s="7">
        <v>257</v>
      </c>
      <c r="D11" s="8">
        <v>9572.1168419034002</v>
      </c>
      <c r="E11" s="4">
        <v>2.7179999999999999E-2</v>
      </c>
      <c r="F11" s="4">
        <v>0</v>
      </c>
      <c r="G11" s="4">
        <v>6.6360000000000002E-2</v>
      </c>
    </row>
    <row r="12" spans="1:7" ht="14.1" customHeight="1" x14ac:dyDescent="0.2">
      <c r="A12" s="49"/>
      <c r="B12" s="9" t="s">
        <v>54</v>
      </c>
      <c r="C12" s="7">
        <v>330</v>
      </c>
      <c r="D12" s="8">
        <v>15335</v>
      </c>
      <c r="E12" s="4">
        <v>6.028E-2</v>
      </c>
      <c r="F12" s="4">
        <v>1.383E-2</v>
      </c>
      <c r="G12" s="4">
        <v>0.10673000000000001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200226</v>
      </c>
      <c r="E13" s="4">
        <v>2.9010000000000001E-2</v>
      </c>
      <c r="F13" s="4">
        <v>2.0709999999999999E-2</v>
      </c>
      <c r="G13" s="4">
        <v>3.7310000000000003E-2</v>
      </c>
    </row>
    <row r="14" spans="1:7" ht="14.1" customHeight="1" x14ac:dyDescent="0.2">
      <c r="A14" s="48" t="s">
        <v>121</v>
      </c>
      <c r="B14" s="9" t="s">
        <v>47</v>
      </c>
      <c r="C14" s="7">
        <v>659</v>
      </c>
      <c r="D14" s="8">
        <v>43299</v>
      </c>
      <c r="E14" s="4">
        <v>5.1650000000000001E-2</v>
      </c>
      <c r="F14" s="4">
        <v>2.8469999999999999E-2</v>
      </c>
      <c r="G14" s="4">
        <v>7.4819999999999998E-2</v>
      </c>
    </row>
    <row r="15" spans="1:7" ht="14.1" customHeight="1" x14ac:dyDescent="0.2">
      <c r="A15" s="49"/>
      <c r="B15" s="9" t="s">
        <v>48</v>
      </c>
      <c r="C15" s="7">
        <v>553</v>
      </c>
      <c r="D15" s="8">
        <v>51996</v>
      </c>
      <c r="E15" s="4">
        <v>6.6489999999999994E-2</v>
      </c>
      <c r="F15" s="4">
        <v>3.1260000000000003E-2</v>
      </c>
      <c r="G15" s="4">
        <v>0.10170999999999999</v>
      </c>
    </row>
    <row r="16" spans="1:7" ht="14.1" customHeight="1" x14ac:dyDescent="0.2">
      <c r="A16" s="49"/>
      <c r="B16" s="9" t="s">
        <v>49</v>
      </c>
      <c r="C16" s="7">
        <v>941</v>
      </c>
      <c r="D16" s="8">
        <v>105477</v>
      </c>
      <c r="E16" s="4">
        <v>7.1599999999999997E-2</v>
      </c>
      <c r="F16" s="4">
        <v>4.1860000000000001E-2</v>
      </c>
      <c r="G16" s="4">
        <v>0.10134</v>
      </c>
    </row>
    <row r="17" spans="1:7" ht="14.1" customHeight="1" x14ac:dyDescent="0.2">
      <c r="A17" s="49"/>
      <c r="B17" s="9" t="s">
        <v>50</v>
      </c>
      <c r="C17" s="7">
        <v>510</v>
      </c>
      <c r="D17" s="8">
        <v>28873.697675478001</v>
      </c>
      <c r="E17" s="4">
        <v>4.1799999999999997E-2</v>
      </c>
      <c r="F17" s="4">
        <v>1.8599999999999998E-2</v>
      </c>
      <c r="G17" s="4">
        <v>6.5000000000000002E-2</v>
      </c>
    </row>
    <row r="18" spans="1:7" ht="14.1" customHeight="1" x14ac:dyDescent="0.2">
      <c r="A18" s="49"/>
      <c r="B18" s="9" t="s">
        <v>51</v>
      </c>
      <c r="C18" s="7">
        <v>950</v>
      </c>
      <c r="D18" s="8">
        <v>170241</v>
      </c>
      <c r="E18" s="4">
        <v>0.1032</v>
      </c>
      <c r="F18" s="4">
        <v>6.8250000000000005E-2</v>
      </c>
      <c r="G18" s="4">
        <v>0.13816000000000001</v>
      </c>
    </row>
    <row r="19" spans="1:7" ht="14.1" customHeight="1" x14ac:dyDescent="0.2">
      <c r="A19" s="49"/>
      <c r="B19" s="9" t="s">
        <v>52</v>
      </c>
      <c r="C19" s="7">
        <v>673</v>
      </c>
      <c r="D19" s="8">
        <v>50998</v>
      </c>
      <c r="E19" s="4">
        <v>5.919E-2</v>
      </c>
      <c r="F19" s="4">
        <v>2.649E-2</v>
      </c>
      <c r="G19" s="4">
        <v>9.1880000000000003E-2</v>
      </c>
    </row>
    <row r="20" spans="1:7" ht="14.1" customHeight="1" x14ac:dyDescent="0.2">
      <c r="A20" s="49"/>
      <c r="B20" s="9" t="s">
        <v>53</v>
      </c>
      <c r="C20" s="7">
        <v>257</v>
      </c>
      <c r="D20" s="8">
        <v>28196</v>
      </c>
      <c r="E20" s="4">
        <v>8.0060000000000006E-2</v>
      </c>
      <c r="F20" s="4">
        <v>2.332E-2</v>
      </c>
      <c r="G20" s="4">
        <v>0.1368</v>
      </c>
    </row>
    <row r="21" spans="1:7" ht="14.1" customHeight="1" x14ac:dyDescent="0.2">
      <c r="A21" s="49"/>
      <c r="B21" s="9" t="s">
        <v>54</v>
      </c>
      <c r="C21" s="7">
        <v>330</v>
      </c>
      <c r="D21" s="8">
        <v>23995</v>
      </c>
      <c r="E21" s="4">
        <v>9.4320000000000001E-2</v>
      </c>
      <c r="F21" s="4">
        <v>4.2610000000000002E-2</v>
      </c>
      <c r="G21" s="4">
        <v>0.14602999999999999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503077</v>
      </c>
      <c r="E22" s="4">
        <v>7.2889999999999996E-2</v>
      </c>
      <c r="F22" s="4">
        <v>5.9830844557600002E-2</v>
      </c>
      <c r="G22" s="4">
        <v>8.5943114751500002E-2</v>
      </c>
    </row>
    <row r="23" spans="1:7" ht="14.1" customHeight="1" x14ac:dyDescent="0.2">
      <c r="A23" s="48" t="s">
        <v>122</v>
      </c>
      <c r="B23" s="9" t="s">
        <v>47</v>
      </c>
      <c r="C23" s="7">
        <v>659</v>
      </c>
      <c r="D23" s="8">
        <v>24460</v>
      </c>
      <c r="E23" s="4">
        <v>2.9180000000000001E-2</v>
      </c>
      <c r="F23" s="4">
        <v>1.123E-2</v>
      </c>
      <c r="G23" s="4">
        <v>4.7129999999999998E-2</v>
      </c>
    </row>
    <row r="24" spans="1:7" ht="14.1" customHeight="1" x14ac:dyDescent="0.2">
      <c r="A24" s="49"/>
      <c r="B24" s="9" t="s">
        <v>48</v>
      </c>
      <c r="C24" s="7">
        <v>553</v>
      </c>
      <c r="D24" s="8">
        <v>25181.775533132</v>
      </c>
      <c r="E24" s="4">
        <v>3.2199999999999999E-2</v>
      </c>
      <c r="F24" s="4">
        <v>1.299E-2</v>
      </c>
      <c r="G24" s="4">
        <v>5.1409999999999997E-2</v>
      </c>
    </row>
    <row r="25" spans="1:7" ht="14.1" customHeight="1" x14ac:dyDescent="0.2">
      <c r="A25" s="49"/>
      <c r="B25" s="9" t="s">
        <v>49</v>
      </c>
      <c r="C25" s="7">
        <v>941</v>
      </c>
      <c r="D25" s="8">
        <v>56898</v>
      </c>
      <c r="E25" s="4">
        <v>3.8620000000000002E-2</v>
      </c>
      <c r="F25" s="4">
        <v>1.5824678512199999E-2</v>
      </c>
      <c r="G25" s="4">
        <v>6.1420000000000002E-2</v>
      </c>
    </row>
    <row r="26" spans="1:7" ht="14.1" customHeight="1" x14ac:dyDescent="0.2">
      <c r="A26" s="49"/>
      <c r="B26" s="9" t="s">
        <v>50</v>
      </c>
      <c r="C26" s="7">
        <v>510</v>
      </c>
      <c r="D26" s="8">
        <v>17265</v>
      </c>
      <c r="E26" s="4">
        <v>2.4989999999999998E-2</v>
      </c>
      <c r="F26" s="4">
        <v>6.79E-3</v>
      </c>
      <c r="G26" s="4">
        <v>4.3200000000000002E-2</v>
      </c>
    </row>
    <row r="27" spans="1:7" ht="14.1" customHeight="1" x14ac:dyDescent="0.2">
      <c r="A27" s="49"/>
      <c r="B27" s="9" t="s">
        <v>51</v>
      </c>
      <c r="C27" s="7">
        <v>950</v>
      </c>
      <c r="D27" s="8">
        <v>134697</v>
      </c>
      <c r="E27" s="4">
        <v>8.1659999999999996E-2</v>
      </c>
      <c r="F27" s="4">
        <v>5.0470000000000001E-2</v>
      </c>
      <c r="G27" s="4">
        <v>0.11284</v>
      </c>
    </row>
    <row r="28" spans="1:7" ht="14.1" customHeight="1" x14ac:dyDescent="0.2">
      <c r="A28" s="49"/>
      <c r="B28" s="9" t="s">
        <v>52</v>
      </c>
      <c r="C28" s="7">
        <v>673</v>
      </c>
      <c r="D28" s="8">
        <v>20851</v>
      </c>
      <c r="E28" s="4">
        <v>2.4199999999999999E-2</v>
      </c>
      <c r="F28" s="4">
        <v>5.0000000000000001E-4</v>
      </c>
      <c r="G28" s="4">
        <v>4.7900917271499997E-2</v>
      </c>
    </row>
    <row r="29" spans="1:7" ht="14.1" customHeight="1" x14ac:dyDescent="0.2">
      <c r="A29" s="49"/>
      <c r="B29" s="9" t="s">
        <v>53</v>
      </c>
      <c r="C29" s="7">
        <v>257</v>
      </c>
      <c r="D29" s="8">
        <v>12724.724901157</v>
      </c>
      <c r="E29" s="4">
        <v>3.6130000000000002E-2</v>
      </c>
      <c r="F29" s="4">
        <v>0</v>
      </c>
      <c r="G29" s="4">
        <v>7.4092333264500002E-2</v>
      </c>
    </row>
    <row r="30" spans="1:7" ht="14.1" customHeight="1" x14ac:dyDescent="0.2">
      <c r="A30" s="49"/>
      <c r="B30" s="9" t="s">
        <v>54</v>
      </c>
      <c r="C30" s="7">
        <v>330</v>
      </c>
      <c r="D30" s="8">
        <v>4488</v>
      </c>
      <c r="E30" s="4">
        <v>1.7639877279099998E-2</v>
      </c>
      <c r="F30" s="4">
        <v>0</v>
      </c>
      <c r="G30" s="4">
        <v>3.6790000000000003E-2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296566</v>
      </c>
      <c r="E31" s="4">
        <v>4.2970000000000001E-2</v>
      </c>
      <c r="F31" s="4">
        <v>3.2599999999999997E-2</v>
      </c>
      <c r="G31" s="4">
        <v>5.3330000000000002E-2</v>
      </c>
    </row>
    <row r="32" spans="1:7" ht="14.1" customHeight="1" x14ac:dyDescent="0.2">
      <c r="A32" s="48" t="s">
        <v>123</v>
      </c>
      <c r="B32" s="9" t="s">
        <v>47</v>
      </c>
      <c r="C32" s="7">
        <v>659</v>
      </c>
      <c r="D32" s="8">
        <v>22487</v>
      </c>
      <c r="E32" s="4">
        <v>2.682E-2</v>
      </c>
      <c r="F32" s="4">
        <v>1.018E-2</v>
      </c>
      <c r="G32" s="4">
        <v>4.3470000000000002E-2</v>
      </c>
    </row>
    <row r="33" spans="1:7" ht="14.1" customHeight="1" x14ac:dyDescent="0.2">
      <c r="A33" s="49"/>
      <c r="B33" s="9" t="s">
        <v>48</v>
      </c>
      <c r="C33" s="7">
        <v>553</v>
      </c>
      <c r="D33" s="8">
        <v>26814</v>
      </c>
      <c r="E33" s="4">
        <v>3.4290000000000001E-2</v>
      </c>
      <c r="F33" s="4">
        <v>3.82E-3</v>
      </c>
      <c r="G33" s="4">
        <v>6.4750000000000002E-2</v>
      </c>
    </row>
    <row r="34" spans="1:7" ht="14.1" customHeight="1" x14ac:dyDescent="0.2">
      <c r="A34" s="49"/>
      <c r="B34" s="9" t="s">
        <v>49</v>
      </c>
      <c r="C34" s="7">
        <v>941</v>
      </c>
      <c r="D34" s="8">
        <v>54465</v>
      </c>
      <c r="E34" s="4">
        <v>3.6970000000000003E-2</v>
      </c>
      <c r="F34" s="4">
        <v>1.635E-2</v>
      </c>
      <c r="G34" s="4">
        <v>5.7599999999999998E-2</v>
      </c>
    </row>
    <row r="35" spans="1:7" ht="14.1" customHeight="1" x14ac:dyDescent="0.2">
      <c r="A35" s="49"/>
      <c r="B35" s="9" t="s">
        <v>50</v>
      </c>
      <c r="C35" s="7">
        <v>510</v>
      </c>
      <c r="D35" s="8">
        <v>11609</v>
      </c>
      <c r="E35" s="4">
        <v>1.6799999999999999E-2</v>
      </c>
      <c r="F35" s="4">
        <v>2.1700000000000001E-3</v>
      </c>
      <c r="G35" s="4">
        <v>3.1440000000000003E-2</v>
      </c>
    </row>
    <row r="36" spans="1:7" ht="14.1" customHeight="1" x14ac:dyDescent="0.2">
      <c r="A36" s="49"/>
      <c r="B36" s="9" t="s">
        <v>51</v>
      </c>
      <c r="C36" s="7">
        <v>950</v>
      </c>
      <c r="D36" s="8">
        <v>37879.166500981002</v>
      </c>
      <c r="E36" s="4">
        <v>2.2960000000000001E-2</v>
      </c>
      <c r="F36" s="4">
        <v>4.9899999999999996E-3</v>
      </c>
      <c r="G36" s="4">
        <v>4.0939999999999997E-2</v>
      </c>
    </row>
    <row r="37" spans="1:7" ht="14.1" customHeight="1" x14ac:dyDescent="0.2">
      <c r="A37" s="49"/>
      <c r="B37" s="9" t="s">
        <v>52</v>
      </c>
      <c r="C37" s="7">
        <v>673</v>
      </c>
      <c r="D37" s="8">
        <v>30147.487292950002</v>
      </c>
      <c r="E37" s="4">
        <v>3.499E-2</v>
      </c>
      <c r="F37" s="4">
        <v>1.146E-2</v>
      </c>
      <c r="G37" s="4">
        <v>5.8520000000000003E-2</v>
      </c>
    </row>
    <row r="38" spans="1:7" ht="14.1" customHeight="1" x14ac:dyDescent="0.2">
      <c r="A38" s="49"/>
      <c r="B38" s="9" t="s">
        <v>53</v>
      </c>
      <c r="C38" s="7">
        <v>257</v>
      </c>
      <c r="D38" s="8">
        <v>15472</v>
      </c>
      <c r="E38" s="4">
        <v>4.3929999999999997E-2</v>
      </c>
      <c r="F38" s="4">
        <v>0</v>
      </c>
      <c r="G38" s="4">
        <v>8.8169999999999998E-2</v>
      </c>
    </row>
    <row r="39" spans="1:7" ht="14.1" customHeight="1" x14ac:dyDescent="0.2">
      <c r="A39" s="49"/>
      <c r="B39" s="9" t="s">
        <v>54</v>
      </c>
      <c r="C39" s="7">
        <v>330</v>
      </c>
      <c r="D39" s="8">
        <v>19507</v>
      </c>
      <c r="E39" s="4">
        <v>7.6679999999999998E-2</v>
      </c>
      <c r="F39" s="4">
        <v>2.7761507881899999E-2</v>
      </c>
      <c r="G39" s="4">
        <v>0.12559999999999999</v>
      </c>
    </row>
    <row r="40" spans="1:7" ht="14.1" customHeight="1" x14ac:dyDescent="0.2">
      <c r="A40" s="50"/>
      <c r="B40" s="9" t="s">
        <v>96</v>
      </c>
      <c r="C40" s="7">
        <v>4873</v>
      </c>
      <c r="D40" s="8">
        <v>218380</v>
      </c>
      <c r="E40" s="4">
        <v>3.1640000000000001E-2</v>
      </c>
      <c r="F40" s="4">
        <v>2.308E-2</v>
      </c>
      <c r="G40" s="4">
        <v>4.02E-2</v>
      </c>
    </row>
    <row r="41" spans="1:7" ht="14.1" customHeight="1" x14ac:dyDescent="0.2">
      <c r="A41" s="48" t="s">
        <v>124</v>
      </c>
      <c r="B41" s="9" t="s">
        <v>47</v>
      </c>
      <c r="C41" s="7">
        <v>659</v>
      </c>
      <c r="D41" s="8">
        <v>9420</v>
      </c>
      <c r="E41" s="4">
        <v>1.124E-2</v>
      </c>
      <c r="F41" s="4">
        <v>9.1E-4</v>
      </c>
      <c r="G41" s="4">
        <v>2.1559999999999999E-2</v>
      </c>
    </row>
    <row r="42" spans="1:7" ht="14.1" customHeight="1" x14ac:dyDescent="0.2">
      <c r="A42" s="49"/>
      <c r="B42" s="9" t="s">
        <v>48</v>
      </c>
      <c r="C42" s="7">
        <v>553</v>
      </c>
      <c r="D42" s="8">
        <v>25086</v>
      </c>
      <c r="E42" s="4">
        <v>3.2079999999999997E-2</v>
      </c>
      <c r="F42" s="4">
        <v>1.6800000000000001E-3</v>
      </c>
      <c r="G42" s="4">
        <v>6.2469999999999998E-2</v>
      </c>
    </row>
    <row r="43" spans="1:7" ht="14.1" customHeight="1" x14ac:dyDescent="0.2">
      <c r="A43" s="49"/>
      <c r="B43" s="9" t="s">
        <v>49</v>
      </c>
      <c r="C43" s="7">
        <v>941</v>
      </c>
      <c r="D43" s="8">
        <v>29657</v>
      </c>
      <c r="E43" s="4">
        <v>2.0129999999999999E-2</v>
      </c>
      <c r="F43" s="4">
        <v>3.9699999999999996E-3</v>
      </c>
      <c r="G43" s="4">
        <v>3.6290000000000003E-2</v>
      </c>
    </row>
    <row r="44" spans="1:7" ht="14.1" customHeight="1" x14ac:dyDescent="0.2">
      <c r="A44" s="49"/>
      <c r="B44" s="9" t="s">
        <v>50</v>
      </c>
      <c r="C44" s="7">
        <v>510</v>
      </c>
      <c r="D44" s="8">
        <v>6236</v>
      </c>
      <c r="E44" s="4">
        <v>9.0299999999999998E-3</v>
      </c>
      <c r="F44" s="4">
        <v>0</v>
      </c>
      <c r="G44" s="4">
        <v>1.8974625717099999E-2</v>
      </c>
    </row>
    <row r="45" spans="1:7" ht="14.1" customHeight="1" x14ac:dyDescent="0.2">
      <c r="A45" s="49"/>
      <c r="B45" s="9" t="s">
        <v>51</v>
      </c>
      <c r="C45" s="7">
        <v>950</v>
      </c>
      <c r="D45" s="8">
        <v>14220</v>
      </c>
      <c r="E45" s="4">
        <v>8.6199999999999992E-3</v>
      </c>
      <c r="F45" s="4">
        <v>0</v>
      </c>
      <c r="G45" s="4">
        <v>1.7489999999999999E-2</v>
      </c>
    </row>
    <row r="46" spans="1:7" ht="14.1" customHeight="1" x14ac:dyDescent="0.2">
      <c r="A46" s="49"/>
      <c r="B46" s="9" t="s">
        <v>52</v>
      </c>
      <c r="C46" s="7">
        <v>673</v>
      </c>
      <c r="D46" s="8">
        <v>16301</v>
      </c>
      <c r="E46" s="4">
        <v>1.8919999999999999E-2</v>
      </c>
      <c r="F46" s="4">
        <v>0</v>
      </c>
      <c r="G46" s="4">
        <v>3.8640000000000001E-2</v>
      </c>
    </row>
    <row r="47" spans="1:7" ht="14.1" customHeight="1" x14ac:dyDescent="0.2">
      <c r="A47" s="49"/>
      <c r="B47" s="9" t="s">
        <v>53</v>
      </c>
      <c r="C47" s="7">
        <v>257</v>
      </c>
      <c r="D47" s="8">
        <v>2832</v>
      </c>
      <c r="E47" s="4">
        <v>8.0400000000000003E-3</v>
      </c>
      <c r="F47" s="4">
        <v>0</v>
      </c>
      <c r="G47" s="4">
        <v>2.18E-2</v>
      </c>
    </row>
    <row r="48" spans="1:7" ht="14.1" customHeight="1" x14ac:dyDescent="0.2">
      <c r="A48" s="49"/>
      <c r="B48" s="9" t="s">
        <v>54</v>
      </c>
      <c r="C48" s="7">
        <v>330</v>
      </c>
      <c r="D48" s="8">
        <v>13874</v>
      </c>
      <c r="E48" s="4">
        <v>5.4539999999999998E-2</v>
      </c>
      <c r="F48" s="4">
        <v>9.1999999999999998E-3</v>
      </c>
      <c r="G48" s="4">
        <v>9.9879999999999997E-2</v>
      </c>
    </row>
    <row r="49" spans="1:7" ht="14.1" customHeight="1" x14ac:dyDescent="0.2">
      <c r="A49" s="50"/>
      <c r="B49" s="9" t="s">
        <v>96</v>
      </c>
      <c r="C49" s="7">
        <v>4873</v>
      </c>
      <c r="D49" s="8">
        <v>117625</v>
      </c>
      <c r="E49" s="4">
        <v>1.704E-2</v>
      </c>
      <c r="F49" s="4">
        <v>1.0670000000000001E-2</v>
      </c>
      <c r="G49" s="4">
        <v>2.342E-2</v>
      </c>
    </row>
    <row r="50" spans="1:7" ht="14.1" customHeight="1" x14ac:dyDescent="0.2">
      <c r="A50" s="48" t="s">
        <v>125</v>
      </c>
      <c r="B50" s="9" t="s">
        <v>47</v>
      </c>
      <c r="C50" s="7">
        <v>659</v>
      </c>
      <c r="D50" s="8">
        <v>9539</v>
      </c>
      <c r="E50" s="4">
        <v>1.1379999999999999E-2</v>
      </c>
      <c r="F50" s="4">
        <v>3.8999999999999999E-4</v>
      </c>
      <c r="G50" s="4">
        <v>2.2370000000000001E-2</v>
      </c>
    </row>
    <row r="51" spans="1:7" ht="14.1" customHeight="1" x14ac:dyDescent="0.2">
      <c r="A51" s="49"/>
      <c r="B51" s="9" t="s">
        <v>48</v>
      </c>
      <c r="C51" s="7">
        <v>553</v>
      </c>
      <c r="D51" s="8">
        <v>8436</v>
      </c>
      <c r="E51" s="4">
        <v>1.0789999999999999E-2</v>
      </c>
      <c r="F51" s="4">
        <v>9.3000000000000005E-4</v>
      </c>
      <c r="G51" s="4">
        <v>2.0639999999999999E-2</v>
      </c>
    </row>
    <row r="52" spans="1:7" ht="14.1" customHeight="1" x14ac:dyDescent="0.2">
      <c r="A52" s="49"/>
      <c r="B52" s="9" t="s">
        <v>49</v>
      </c>
      <c r="C52" s="7">
        <v>941</v>
      </c>
      <c r="D52" s="8">
        <v>14501.572192774</v>
      </c>
      <c r="E52" s="4">
        <v>9.8399999999999998E-3</v>
      </c>
      <c r="F52" s="4">
        <v>4.041196458E-4</v>
      </c>
      <c r="G52" s="4">
        <v>1.9279999999999999E-2</v>
      </c>
    </row>
    <row r="53" spans="1:7" ht="14.1" customHeight="1" x14ac:dyDescent="0.2">
      <c r="A53" s="49"/>
      <c r="B53" s="9" t="s">
        <v>50</v>
      </c>
      <c r="C53" s="7">
        <v>510</v>
      </c>
      <c r="D53" s="8">
        <v>4079</v>
      </c>
      <c r="E53" s="4">
        <v>5.8999999999999999E-3</v>
      </c>
      <c r="F53" s="4">
        <v>0</v>
      </c>
      <c r="G53" s="4">
        <v>1.3480000000000001E-2</v>
      </c>
    </row>
    <row r="54" spans="1:7" ht="14.1" customHeight="1" x14ac:dyDescent="0.2">
      <c r="A54" s="49"/>
      <c r="B54" s="9" t="s">
        <v>51</v>
      </c>
      <c r="C54" s="7">
        <v>950</v>
      </c>
      <c r="D54" s="8">
        <v>20986</v>
      </c>
      <c r="E54" s="4">
        <v>1.272E-2</v>
      </c>
      <c r="F54" s="4">
        <v>0</v>
      </c>
      <c r="G54" s="4">
        <v>2.5510000000000001E-2</v>
      </c>
    </row>
    <row r="55" spans="1:7" ht="14.1" customHeight="1" x14ac:dyDescent="0.2">
      <c r="A55" s="49"/>
      <c r="B55" s="9" t="s">
        <v>52</v>
      </c>
      <c r="C55" s="7">
        <v>673</v>
      </c>
      <c r="D55" s="8">
        <v>16859</v>
      </c>
      <c r="E55" s="4">
        <v>1.9570000000000001E-2</v>
      </c>
      <c r="F55" s="4">
        <v>0</v>
      </c>
      <c r="G55" s="4">
        <v>4.3020000000000003E-2</v>
      </c>
    </row>
    <row r="56" spans="1:7" ht="14.1" customHeight="1" x14ac:dyDescent="0.2">
      <c r="A56" s="49"/>
      <c r="B56" s="9" t="s">
        <v>53</v>
      </c>
      <c r="C56" s="7">
        <v>257</v>
      </c>
      <c r="D56" s="8">
        <v>6740</v>
      </c>
      <c r="E56" s="4">
        <v>1.9140000000000001E-2</v>
      </c>
      <c r="F56" s="4">
        <v>0</v>
      </c>
      <c r="G56" s="4">
        <v>5.6099999999999997E-2</v>
      </c>
    </row>
    <row r="57" spans="1:7" ht="14.1" customHeight="1" x14ac:dyDescent="0.2">
      <c r="A57" s="49"/>
      <c r="B57" s="9" t="s">
        <v>54</v>
      </c>
      <c r="C57" s="7">
        <v>330</v>
      </c>
      <c r="D57" s="8">
        <v>1461</v>
      </c>
      <c r="E57" s="4">
        <v>5.7400000000000003E-3</v>
      </c>
      <c r="F57" s="4">
        <v>0</v>
      </c>
      <c r="G57" s="4">
        <v>1.6969999999999999E-2</v>
      </c>
    </row>
    <row r="58" spans="1:7" ht="14.1" customHeight="1" x14ac:dyDescent="0.2">
      <c r="A58" s="50"/>
      <c r="B58" s="9" t="s">
        <v>96</v>
      </c>
      <c r="C58" s="7">
        <v>4873</v>
      </c>
      <c r="D58" s="8">
        <v>82602</v>
      </c>
      <c r="E58" s="4">
        <v>1.197E-2</v>
      </c>
      <c r="F58" s="4">
        <v>6.5399999999999998E-3</v>
      </c>
      <c r="G58" s="4">
        <v>1.7389999999999999E-2</v>
      </c>
    </row>
    <row r="59" spans="1:7" ht="14.1" customHeight="1" x14ac:dyDescent="0.2">
      <c r="A59" s="48" t="s">
        <v>126</v>
      </c>
      <c r="B59" s="9" t="s">
        <v>47</v>
      </c>
      <c r="C59" s="7">
        <v>659</v>
      </c>
      <c r="D59" s="8">
        <v>10747</v>
      </c>
      <c r="E59" s="4">
        <v>1.282E-2</v>
      </c>
      <c r="F59" s="4">
        <v>2.0400000000000001E-3</v>
      </c>
      <c r="G59" s="4">
        <v>2.359E-2</v>
      </c>
    </row>
    <row r="60" spans="1:7" ht="14.1" customHeight="1" x14ac:dyDescent="0.2">
      <c r="A60" s="49"/>
      <c r="B60" s="9" t="s">
        <v>48</v>
      </c>
      <c r="C60" s="7">
        <v>553</v>
      </c>
      <c r="D60" s="8">
        <v>11880</v>
      </c>
      <c r="E60" s="4">
        <v>1.5191257068099999E-2</v>
      </c>
      <c r="F60" s="4">
        <v>0</v>
      </c>
      <c r="G60" s="4">
        <v>3.8940000000000002E-2</v>
      </c>
    </row>
    <row r="61" spans="1:7" ht="14.1" customHeight="1" x14ac:dyDescent="0.2">
      <c r="A61" s="49"/>
      <c r="B61" s="9" t="s">
        <v>49</v>
      </c>
      <c r="C61" s="7">
        <v>941</v>
      </c>
      <c r="D61" s="8">
        <v>16432</v>
      </c>
      <c r="E61" s="4">
        <v>1.115E-2</v>
      </c>
      <c r="F61" s="4">
        <v>0</v>
      </c>
      <c r="G61" s="4">
        <v>2.426E-2</v>
      </c>
    </row>
    <row r="62" spans="1:7" ht="14.1" customHeight="1" x14ac:dyDescent="0.2">
      <c r="A62" s="49"/>
      <c r="B62" s="9" t="s">
        <v>50</v>
      </c>
      <c r="C62" s="7">
        <v>510</v>
      </c>
      <c r="D62" s="8">
        <v>4708</v>
      </c>
      <c r="E62" s="4">
        <v>6.8100000000000001E-3</v>
      </c>
      <c r="F62" s="4">
        <v>0</v>
      </c>
      <c r="G62" s="4">
        <v>1.5771881171699999E-2</v>
      </c>
    </row>
    <row r="63" spans="1:7" ht="14.1" customHeight="1" x14ac:dyDescent="0.2">
      <c r="A63" s="49"/>
      <c r="B63" s="9" t="s">
        <v>51</v>
      </c>
      <c r="C63" s="7">
        <v>950</v>
      </c>
      <c r="D63" s="8">
        <v>22638</v>
      </c>
      <c r="E63" s="4">
        <v>1.372E-2</v>
      </c>
      <c r="F63" s="4">
        <v>1.58E-3</v>
      </c>
      <c r="G63" s="4">
        <v>2.5860000000000001E-2</v>
      </c>
    </row>
    <row r="64" spans="1:7" ht="14.1" customHeight="1" x14ac:dyDescent="0.2">
      <c r="A64" s="49"/>
      <c r="B64" s="9" t="s">
        <v>52</v>
      </c>
      <c r="C64" s="7">
        <v>673</v>
      </c>
      <c r="D64" s="8">
        <v>2575</v>
      </c>
      <c r="E64" s="4">
        <v>2.99E-3</v>
      </c>
      <c r="F64" s="4">
        <v>1.1E-4</v>
      </c>
      <c r="G64" s="4">
        <v>5.8700000000000002E-3</v>
      </c>
    </row>
    <row r="65" spans="1:7" ht="14.1" customHeight="1" x14ac:dyDescent="0.2">
      <c r="A65" s="49"/>
      <c r="B65" s="9" t="s">
        <v>53</v>
      </c>
      <c r="C65" s="7">
        <v>257</v>
      </c>
      <c r="D65" s="8">
        <v>2832</v>
      </c>
      <c r="E65" s="4">
        <v>8.0400000000000003E-3</v>
      </c>
      <c r="F65" s="4">
        <v>0</v>
      </c>
      <c r="G65" s="4">
        <v>2.18E-2</v>
      </c>
    </row>
    <row r="66" spans="1:7" ht="14.1" customHeight="1" x14ac:dyDescent="0.2">
      <c r="A66" s="49"/>
      <c r="B66" s="9" t="s">
        <v>54</v>
      </c>
      <c r="C66" s="7">
        <v>330</v>
      </c>
      <c r="D66" s="8">
        <v>8937</v>
      </c>
      <c r="E66" s="4">
        <v>3.5130000000000002E-2</v>
      </c>
      <c r="F66" s="4">
        <v>0</v>
      </c>
      <c r="G66" s="4">
        <v>7.2620000000000004E-2</v>
      </c>
    </row>
    <row r="67" spans="1:7" ht="14.1" customHeight="1" x14ac:dyDescent="0.2">
      <c r="A67" s="50"/>
      <c r="B67" s="9" t="s">
        <v>96</v>
      </c>
      <c r="C67" s="7">
        <v>4873</v>
      </c>
      <c r="D67" s="8">
        <v>80748</v>
      </c>
      <c r="E67" s="4">
        <v>1.17E-2</v>
      </c>
      <c r="F67" s="4">
        <v>6.3499999999999997E-3</v>
      </c>
      <c r="G67" s="4">
        <v>1.7049999999999999E-2</v>
      </c>
    </row>
    <row r="68" spans="1:7" ht="14.1" customHeight="1" x14ac:dyDescent="0.2">
      <c r="A68" s="48" t="s">
        <v>127</v>
      </c>
      <c r="B68" s="9" t="s">
        <v>47</v>
      </c>
      <c r="C68" s="7">
        <v>659</v>
      </c>
      <c r="D68" s="8">
        <v>7264</v>
      </c>
      <c r="E68" s="4">
        <v>8.6639109684999993E-3</v>
      </c>
      <c r="F68" s="4">
        <v>0</v>
      </c>
      <c r="G68" s="4">
        <v>1.7690000000000001E-2</v>
      </c>
    </row>
    <row r="69" spans="1:7" ht="14.1" customHeight="1" x14ac:dyDescent="0.2">
      <c r="A69" s="49"/>
      <c r="B69" s="9" t="s">
        <v>48</v>
      </c>
      <c r="C69" s="7">
        <v>553</v>
      </c>
      <c r="D69" s="8">
        <v>507</v>
      </c>
      <c r="E69" s="4">
        <v>6.4999999999999997E-4</v>
      </c>
      <c r="F69" s="4">
        <v>0</v>
      </c>
      <c r="G69" s="4">
        <v>1.92E-3</v>
      </c>
    </row>
    <row r="70" spans="1:7" ht="14.1" customHeight="1" x14ac:dyDescent="0.2">
      <c r="A70" s="49"/>
      <c r="B70" s="9" t="s">
        <v>49</v>
      </c>
      <c r="C70" s="7">
        <v>941</v>
      </c>
      <c r="D70" s="8">
        <v>0</v>
      </c>
      <c r="E70" s="4">
        <v>0</v>
      </c>
      <c r="F70" s="4">
        <v>0</v>
      </c>
      <c r="G70" s="4">
        <v>0</v>
      </c>
    </row>
    <row r="71" spans="1:7" ht="14.1" customHeight="1" x14ac:dyDescent="0.2">
      <c r="A71" s="49"/>
      <c r="B71" s="9" t="s">
        <v>50</v>
      </c>
      <c r="C71" s="7">
        <v>510</v>
      </c>
      <c r="D71" s="8">
        <v>1012</v>
      </c>
      <c r="E71" s="4">
        <v>1.4599999999999999E-3</v>
      </c>
      <c r="F71" s="4">
        <v>0</v>
      </c>
      <c r="G71" s="4">
        <v>4.3400000000000001E-3</v>
      </c>
    </row>
    <row r="72" spans="1:7" ht="14.1" customHeight="1" x14ac:dyDescent="0.2">
      <c r="A72" s="49"/>
      <c r="B72" s="9" t="s">
        <v>51</v>
      </c>
      <c r="C72" s="7">
        <v>950</v>
      </c>
      <c r="D72" s="8">
        <v>16564</v>
      </c>
      <c r="E72" s="4">
        <v>1.004E-2</v>
      </c>
      <c r="F72" s="4">
        <v>0</v>
      </c>
      <c r="G72" s="4">
        <v>2.1440000000000001E-2</v>
      </c>
    </row>
    <row r="73" spans="1:7" ht="14.1" customHeight="1" x14ac:dyDescent="0.2">
      <c r="A73" s="49"/>
      <c r="B73" s="9" t="s">
        <v>52</v>
      </c>
      <c r="C73" s="7">
        <v>673</v>
      </c>
      <c r="D73" s="8">
        <v>1065</v>
      </c>
      <c r="E73" s="4">
        <v>1.24E-3</v>
      </c>
      <c r="F73" s="4">
        <v>0</v>
      </c>
      <c r="G73" s="4">
        <v>3.0699999999999998E-3</v>
      </c>
    </row>
    <row r="74" spans="1:7" ht="14.1" customHeight="1" x14ac:dyDescent="0.2">
      <c r="A74" s="49"/>
      <c r="B74" s="9" t="s">
        <v>53</v>
      </c>
      <c r="C74" s="7">
        <v>257</v>
      </c>
      <c r="D74" s="8">
        <v>2832</v>
      </c>
      <c r="E74" s="4">
        <v>8.0400000000000003E-3</v>
      </c>
      <c r="F74" s="4">
        <v>0</v>
      </c>
      <c r="G74" s="4">
        <v>2.18E-2</v>
      </c>
    </row>
    <row r="75" spans="1:7" ht="14.1" customHeight="1" x14ac:dyDescent="0.2">
      <c r="A75" s="49"/>
      <c r="B75" s="9" t="s">
        <v>54</v>
      </c>
      <c r="C75" s="7">
        <v>330</v>
      </c>
      <c r="D75" s="8">
        <v>6353</v>
      </c>
      <c r="E75" s="4">
        <v>2.4969999999999999E-2</v>
      </c>
      <c r="F75" s="4">
        <v>0</v>
      </c>
      <c r="G75" s="4">
        <v>5.9650000000000002E-2</v>
      </c>
    </row>
    <row r="76" spans="1:7" ht="14.1" customHeight="1" x14ac:dyDescent="0.2">
      <c r="A76" s="50"/>
      <c r="B76" s="9" t="s">
        <v>96</v>
      </c>
      <c r="C76" s="7">
        <v>4873</v>
      </c>
      <c r="D76" s="8">
        <v>35597</v>
      </c>
      <c r="E76" s="4">
        <v>5.1599999999999997E-3</v>
      </c>
      <c r="F76" s="4">
        <v>1.8396734283999999E-3</v>
      </c>
      <c r="G76" s="4">
        <v>8.4799999999999997E-3</v>
      </c>
    </row>
    <row r="77" spans="1:7" ht="14.1" customHeight="1" x14ac:dyDescent="0.2">
      <c r="A77" s="48" t="s">
        <v>128</v>
      </c>
      <c r="B77" s="9" t="s">
        <v>47</v>
      </c>
      <c r="C77" s="7" t="s">
        <v>558</v>
      </c>
      <c r="D77" s="7" t="s">
        <v>558</v>
      </c>
      <c r="E77" s="7" t="s">
        <v>558</v>
      </c>
      <c r="F77" s="7" t="s">
        <v>558</v>
      </c>
      <c r="G77" s="7" t="s">
        <v>558</v>
      </c>
    </row>
    <row r="78" spans="1:7" ht="14.1" customHeight="1" x14ac:dyDescent="0.2">
      <c r="A78" s="49"/>
      <c r="B78" s="9" t="s">
        <v>48</v>
      </c>
      <c r="C78" s="7" t="s">
        <v>558</v>
      </c>
      <c r="D78" s="7" t="s">
        <v>558</v>
      </c>
      <c r="E78" s="7" t="s">
        <v>558</v>
      </c>
      <c r="F78" s="7" t="s">
        <v>558</v>
      </c>
      <c r="G78" s="7" t="s">
        <v>558</v>
      </c>
    </row>
    <row r="79" spans="1:7" ht="14.1" customHeight="1" x14ac:dyDescent="0.2">
      <c r="A79" s="49"/>
      <c r="B79" s="9" t="s">
        <v>49</v>
      </c>
      <c r="C79" s="7" t="s">
        <v>558</v>
      </c>
      <c r="D79" s="7" t="s">
        <v>558</v>
      </c>
      <c r="E79" s="7" t="s">
        <v>558</v>
      </c>
      <c r="F79" s="7" t="s">
        <v>558</v>
      </c>
      <c r="G79" s="7" t="s">
        <v>558</v>
      </c>
    </row>
    <row r="80" spans="1:7" ht="14.1" customHeight="1" x14ac:dyDescent="0.2">
      <c r="A80" s="49"/>
      <c r="B80" s="9" t="s">
        <v>50</v>
      </c>
      <c r="C80" s="7" t="s">
        <v>558</v>
      </c>
      <c r="D80" s="7" t="s">
        <v>558</v>
      </c>
      <c r="E80" s="7" t="s">
        <v>558</v>
      </c>
      <c r="F80" s="7" t="s">
        <v>558</v>
      </c>
      <c r="G80" s="7" t="s">
        <v>558</v>
      </c>
    </row>
    <row r="81" spans="1:7" ht="14.1" customHeight="1" x14ac:dyDescent="0.2">
      <c r="A81" s="49"/>
      <c r="B81" s="9" t="s">
        <v>51</v>
      </c>
      <c r="C81" s="7" t="s">
        <v>558</v>
      </c>
      <c r="D81" s="7" t="s">
        <v>558</v>
      </c>
      <c r="E81" s="7" t="s">
        <v>558</v>
      </c>
      <c r="F81" s="7" t="s">
        <v>558</v>
      </c>
      <c r="G81" s="7" t="s">
        <v>558</v>
      </c>
    </row>
    <row r="82" spans="1:7" ht="14.1" customHeight="1" x14ac:dyDescent="0.2">
      <c r="A82" s="49"/>
      <c r="B82" s="9" t="s">
        <v>52</v>
      </c>
      <c r="C82" s="7" t="s">
        <v>558</v>
      </c>
      <c r="D82" s="7" t="s">
        <v>558</v>
      </c>
      <c r="E82" s="7" t="s">
        <v>558</v>
      </c>
      <c r="F82" s="7" t="s">
        <v>558</v>
      </c>
      <c r="G82" s="7" t="s">
        <v>558</v>
      </c>
    </row>
    <row r="83" spans="1:7" ht="14.1" customHeight="1" x14ac:dyDescent="0.2">
      <c r="A83" s="49"/>
      <c r="B83" s="9" t="s">
        <v>53</v>
      </c>
      <c r="C83" s="7" t="s">
        <v>558</v>
      </c>
      <c r="D83" s="7" t="s">
        <v>558</v>
      </c>
      <c r="E83" s="7" t="s">
        <v>558</v>
      </c>
      <c r="F83" s="7" t="s">
        <v>558</v>
      </c>
      <c r="G83" s="7" t="s">
        <v>558</v>
      </c>
    </row>
    <row r="84" spans="1:7" ht="14.1" customHeight="1" x14ac:dyDescent="0.2">
      <c r="A84" s="49"/>
      <c r="B84" s="9" t="s">
        <v>54</v>
      </c>
      <c r="C84" s="7" t="s">
        <v>558</v>
      </c>
      <c r="D84" s="7" t="s">
        <v>558</v>
      </c>
      <c r="E84" s="7" t="s">
        <v>558</v>
      </c>
      <c r="F84" s="7" t="s">
        <v>558</v>
      </c>
      <c r="G84" s="7" t="s">
        <v>558</v>
      </c>
    </row>
    <row r="85" spans="1:7" ht="14.1" customHeight="1" x14ac:dyDescent="0.2">
      <c r="A85" s="50"/>
      <c r="B85" s="9" t="s">
        <v>96</v>
      </c>
      <c r="C85" s="7">
        <v>81</v>
      </c>
      <c r="D85" s="8">
        <v>161088</v>
      </c>
      <c r="E85" s="4">
        <v>0.80452999999999997</v>
      </c>
      <c r="F85" s="4">
        <v>0.69179000000000002</v>
      </c>
      <c r="G85" s="4">
        <v>0.91727000000000003</v>
      </c>
    </row>
    <row r="87" spans="1:7" ht="14.1" customHeight="1" x14ac:dyDescent="0.2">
      <c r="A87" s="46" t="s">
        <v>55</v>
      </c>
      <c r="B87" s="45"/>
      <c r="C87" s="45"/>
      <c r="D87" s="45"/>
      <c r="E87" s="45"/>
      <c r="F87" s="45"/>
      <c r="G87" s="45"/>
    </row>
    <row r="88" spans="1:7" ht="14.1" customHeight="1" x14ac:dyDescent="0.2">
      <c r="A88" s="46" t="s">
        <v>106</v>
      </c>
      <c r="B88" s="45"/>
      <c r="C88" s="45"/>
      <c r="D88" s="45"/>
      <c r="E88" s="45"/>
      <c r="F88" s="45"/>
      <c r="G88" s="45"/>
    </row>
    <row r="89" spans="1:7" ht="14.1" customHeight="1" x14ac:dyDescent="0.2">
      <c r="A89" s="46" t="s">
        <v>107</v>
      </c>
      <c r="B89" s="45"/>
      <c r="C89" s="45"/>
      <c r="D89" s="45"/>
      <c r="E89" s="45"/>
      <c r="F89" s="45"/>
      <c r="G89" s="45"/>
    </row>
    <row r="90" spans="1:7" ht="14.1" customHeight="1" x14ac:dyDescent="0.2">
      <c r="A90" s="46" t="s">
        <v>559</v>
      </c>
      <c r="B90" s="45"/>
      <c r="C90" s="45"/>
      <c r="D90" s="45"/>
      <c r="E90" s="45"/>
      <c r="F90" s="45"/>
      <c r="G90" s="45"/>
    </row>
    <row r="91" spans="1:7" s="17" customFormat="1" ht="14.25" x14ac:dyDescent="0.2">
      <c r="A91" s="32" t="str">
        <f>HYPERLINK("#'Index'!A1","Back to Index")</f>
        <v>Back to Index</v>
      </c>
      <c r="B91" s="27"/>
    </row>
  </sheetData>
  <mergeCells count="15">
    <mergeCell ref="A90:G90"/>
    <mergeCell ref="A1:G1"/>
    <mergeCell ref="A2:G2"/>
    <mergeCell ref="A87:G87"/>
    <mergeCell ref="A88:G88"/>
    <mergeCell ref="A89:G89"/>
    <mergeCell ref="A5:A13"/>
    <mergeCell ref="A14:A22"/>
    <mergeCell ref="A23:A31"/>
    <mergeCell ref="A32:A40"/>
    <mergeCell ref="A41:A49"/>
    <mergeCell ref="A50:A58"/>
    <mergeCell ref="A59:A67"/>
    <mergeCell ref="A68:A76"/>
    <mergeCell ref="A77:A85"/>
  </mergeCells>
  <pageMargins left="0.05" right="0.05" top="0.5" bottom="0.5" header="0" footer="0"/>
  <pageSetup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570312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134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120</v>
      </c>
      <c r="B5" s="13" t="s">
        <v>24</v>
      </c>
      <c r="C5" s="7">
        <v>1516</v>
      </c>
      <c r="D5" s="8">
        <v>27999</v>
      </c>
      <c r="E5" s="4">
        <v>1.389E-2</v>
      </c>
      <c r="F5" s="4">
        <v>5.7288155996999997E-3</v>
      </c>
      <c r="G5" s="4">
        <v>2.2040000000000001E-2</v>
      </c>
    </row>
    <row r="6" spans="1:7" ht="14.1" customHeight="1" x14ac:dyDescent="0.2">
      <c r="A6" s="49"/>
      <c r="B6" s="13" t="s">
        <v>25</v>
      </c>
      <c r="C6" s="7">
        <v>1349</v>
      </c>
      <c r="D6" s="8">
        <v>26531</v>
      </c>
      <c r="E6" s="4">
        <v>1.755E-2</v>
      </c>
      <c r="F6" s="4">
        <v>4.3099999999999996E-3</v>
      </c>
      <c r="G6" s="4">
        <v>3.0779999999999998E-2</v>
      </c>
    </row>
    <row r="7" spans="1:7" ht="14.1" customHeight="1" x14ac:dyDescent="0.2">
      <c r="A7" s="49"/>
      <c r="B7" s="13" t="s">
        <v>26</v>
      </c>
      <c r="C7" s="7">
        <v>2008</v>
      </c>
      <c r="D7" s="8">
        <v>145696</v>
      </c>
      <c r="E7" s="4">
        <v>4.3183661088600001E-2</v>
      </c>
      <c r="F7" s="4">
        <v>2.8139999999999998E-2</v>
      </c>
      <c r="G7" s="4">
        <v>5.8220000000000001E-2</v>
      </c>
    </row>
    <row r="8" spans="1:7" ht="14.1" customHeight="1" x14ac:dyDescent="0.2">
      <c r="A8" s="50"/>
      <c r="B8" s="13" t="s">
        <v>96</v>
      </c>
      <c r="C8" s="7">
        <v>4873</v>
      </c>
      <c r="D8" s="8">
        <v>200226</v>
      </c>
      <c r="E8" s="4">
        <v>2.9010000000000001E-2</v>
      </c>
      <c r="F8" s="4">
        <v>2.0709999999999999E-2</v>
      </c>
      <c r="G8" s="4">
        <v>3.7310000000000003E-2</v>
      </c>
    </row>
    <row r="9" spans="1:7" ht="14.1" customHeight="1" x14ac:dyDescent="0.2">
      <c r="A9" s="48" t="s">
        <v>121</v>
      </c>
      <c r="B9" s="13" t="s">
        <v>24</v>
      </c>
      <c r="C9" s="7">
        <v>1516</v>
      </c>
      <c r="D9" s="8">
        <v>118809</v>
      </c>
      <c r="E9" s="4">
        <v>5.892E-2</v>
      </c>
      <c r="F9" s="4">
        <v>3.8844081372899998E-2</v>
      </c>
      <c r="G9" s="4">
        <v>7.8990000000000005E-2</v>
      </c>
    </row>
    <row r="10" spans="1:7" ht="14.1" customHeight="1" x14ac:dyDescent="0.2">
      <c r="A10" s="49"/>
      <c r="B10" s="13" t="s">
        <v>25</v>
      </c>
      <c r="C10" s="7">
        <v>1349</v>
      </c>
      <c r="D10" s="8">
        <v>75091</v>
      </c>
      <c r="E10" s="4">
        <v>4.9669999999999999E-2</v>
      </c>
      <c r="F10" s="4">
        <v>3.0020000000000002E-2</v>
      </c>
      <c r="G10" s="4">
        <v>6.9322276803800001E-2</v>
      </c>
    </row>
    <row r="11" spans="1:7" ht="14.1" customHeight="1" x14ac:dyDescent="0.2">
      <c r="A11" s="49"/>
      <c r="B11" s="13" t="s">
        <v>26</v>
      </c>
      <c r="C11" s="7">
        <v>2008</v>
      </c>
      <c r="D11" s="8">
        <v>309178</v>
      </c>
      <c r="E11" s="4">
        <v>9.1639999999999999E-2</v>
      </c>
      <c r="F11" s="4">
        <v>6.9620000000000001E-2</v>
      </c>
      <c r="G11" s="4">
        <v>0.113659866225</v>
      </c>
    </row>
    <row r="12" spans="1:7" ht="14.1" customHeight="1" x14ac:dyDescent="0.2">
      <c r="A12" s="50"/>
      <c r="B12" s="13" t="s">
        <v>96</v>
      </c>
      <c r="C12" s="7">
        <v>4873</v>
      </c>
      <c r="D12" s="8">
        <v>503077</v>
      </c>
      <c r="E12" s="4">
        <v>7.2889999999999996E-2</v>
      </c>
      <c r="F12" s="4">
        <v>5.9830844557600002E-2</v>
      </c>
      <c r="G12" s="4">
        <v>8.5943114751500002E-2</v>
      </c>
    </row>
    <row r="13" spans="1:7" ht="14.1" customHeight="1" x14ac:dyDescent="0.2">
      <c r="A13" s="48" t="s">
        <v>122</v>
      </c>
      <c r="B13" s="13" t="s">
        <v>24</v>
      </c>
      <c r="C13" s="7">
        <v>1516</v>
      </c>
      <c r="D13" s="8">
        <v>94357</v>
      </c>
      <c r="E13" s="4">
        <v>4.6789999999999998E-2</v>
      </c>
      <c r="F13" s="4">
        <v>2.7774177357E-2</v>
      </c>
      <c r="G13" s="4">
        <v>6.5809999999999994E-2</v>
      </c>
    </row>
    <row r="14" spans="1:7" ht="14.1" customHeight="1" x14ac:dyDescent="0.2">
      <c r="A14" s="49"/>
      <c r="B14" s="13" t="s">
        <v>25</v>
      </c>
      <c r="C14" s="7">
        <v>1349</v>
      </c>
      <c r="D14" s="8">
        <v>35819</v>
      </c>
      <c r="E14" s="4">
        <v>2.3689999999999999E-2</v>
      </c>
      <c r="F14" s="4">
        <v>1.3129999999999999E-2</v>
      </c>
      <c r="G14" s="4">
        <v>3.4259999999999999E-2</v>
      </c>
    </row>
    <row r="15" spans="1:7" ht="14.1" customHeight="1" x14ac:dyDescent="0.2">
      <c r="A15" s="49"/>
      <c r="B15" s="13" t="s">
        <v>26</v>
      </c>
      <c r="C15" s="7">
        <v>2008</v>
      </c>
      <c r="D15" s="8">
        <v>166390</v>
      </c>
      <c r="E15" s="4">
        <v>4.9320000000000003E-2</v>
      </c>
      <c r="F15" s="4">
        <v>3.2140000000000002E-2</v>
      </c>
      <c r="G15" s="4">
        <v>6.6500000000000004E-2</v>
      </c>
    </row>
    <row r="16" spans="1:7" ht="14.1" customHeight="1" x14ac:dyDescent="0.2">
      <c r="A16" s="50"/>
      <c r="B16" s="13" t="s">
        <v>96</v>
      </c>
      <c r="C16" s="7">
        <v>4873</v>
      </c>
      <c r="D16" s="8">
        <v>296566</v>
      </c>
      <c r="E16" s="4">
        <v>4.2970000000000001E-2</v>
      </c>
      <c r="F16" s="4">
        <v>3.2599999999999997E-2</v>
      </c>
      <c r="G16" s="4">
        <v>5.3330000000000002E-2</v>
      </c>
    </row>
    <row r="17" spans="1:7" ht="14.1" customHeight="1" x14ac:dyDescent="0.2">
      <c r="A17" s="48" t="s">
        <v>123</v>
      </c>
      <c r="B17" s="13" t="s">
        <v>24</v>
      </c>
      <c r="C17" s="7">
        <v>1516</v>
      </c>
      <c r="D17" s="8">
        <v>27517.906258081999</v>
      </c>
      <c r="E17" s="4">
        <v>1.3650000000000001E-2</v>
      </c>
      <c r="F17" s="4">
        <v>6.0699999999999999E-3</v>
      </c>
      <c r="G17" s="4">
        <v>2.1229999999999999E-2</v>
      </c>
    </row>
    <row r="18" spans="1:7" ht="14.1" customHeight="1" x14ac:dyDescent="0.2">
      <c r="A18" s="49"/>
      <c r="B18" s="13" t="s">
        <v>25</v>
      </c>
      <c r="C18" s="7">
        <v>1349</v>
      </c>
      <c r="D18" s="8">
        <v>43916</v>
      </c>
      <c r="E18" s="4">
        <v>2.9049999999999999E-2</v>
      </c>
      <c r="F18" s="4">
        <v>1.175E-2</v>
      </c>
      <c r="G18" s="4">
        <v>4.6339999999999999E-2</v>
      </c>
    </row>
    <row r="19" spans="1:7" ht="14.1" customHeight="1" x14ac:dyDescent="0.2">
      <c r="A19" s="49"/>
      <c r="B19" s="13" t="s">
        <v>26</v>
      </c>
      <c r="C19" s="7">
        <v>2008</v>
      </c>
      <c r="D19" s="8">
        <v>146947</v>
      </c>
      <c r="E19" s="4">
        <v>4.3549999999999998E-2</v>
      </c>
      <c r="F19" s="4">
        <v>2.86E-2</v>
      </c>
      <c r="G19" s="4">
        <v>5.8500000000000003E-2</v>
      </c>
    </row>
    <row r="20" spans="1:7" ht="14.1" customHeight="1" x14ac:dyDescent="0.2">
      <c r="A20" s="50"/>
      <c r="B20" s="13" t="s">
        <v>96</v>
      </c>
      <c r="C20" s="7">
        <v>4873</v>
      </c>
      <c r="D20" s="8">
        <v>218380</v>
      </c>
      <c r="E20" s="4">
        <v>3.1640000000000001E-2</v>
      </c>
      <c r="F20" s="4">
        <v>2.308E-2</v>
      </c>
      <c r="G20" s="4">
        <v>4.02E-2</v>
      </c>
    </row>
    <row r="21" spans="1:7" ht="14.1" customHeight="1" x14ac:dyDescent="0.2">
      <c r="A21" s="48" t="s">
        <v>124</v>
      </c>
      <c r="B21" s="13" t="s">
        <v>24</v>
      </c>
      <c r="C21" s="7">
        <v>1516</v>
      </c>
      <c r="D21" s="8">
        <v>13897</v>
      </c>
      <c r="E21" s="4">
        <v>6.8900000000000003E-3</v>
      </c>
      <c r="F21" s="4">
        <v>9.1E-4</v>
      </c>
      <c r="G21" s="4">
        <v>1.2880000000000001E-2</v>
      </c>
    </row>
    <row r="22" spans="1:7" ht="14.1" customHeight="1" x14ac:dyDescent="0.2">
      <c r="A22" s="49"/>
      <c r="B22" s="13" t="s">
        <v>25</v>
      </c>
      <c r="C22" s="7">
        <v>1349</v>
      </c>
      <c r="D22" s="8">
        <v>9758</v>
      </c>
      <c r="E22" s="4">
        <v>6.4547907958999997E-3</v>
      </c>
      <c r="F22" s="4">
        <v>0</v>
      </c>
      <c r="G22" s="4">
        <v>1.4829999999999999E-2</v>
      </c>
    </row>
    <row r="23" spans="1:7" ht="14.1" customHeight="1" x14ac:dyDescent="0.2">
      <c r="A23" s="49"/>
      <c r="B23" s="13" t="s">
        <v>26</v>
      </c>
      <c r="C23" s="7">
        <v>2008</v>
      </c>
      <c r="D23" s="8">
        <v>93970</v>
      </c>
      <c r="E23" s="4">
        <v>2.785E-2</v>
      </c>
      <c r="F23" s="4">
        <v>1.59395257732E-2</v>
      </c>
      <c r="G23" s="4">
        <v>3.9759999999999997E-2</v>
      </c>
    </row>
    <row r="24" spans="1:7" ht="14.1" customHeight="1" x14ac:dyDescent="0.2">
      <c r="A24" s="50"/>
      <c r="B24" s="13" t="s">
        <v>96</v>
      </c>
      <c r="C24" s="7">
        <v>4873</v>
      </c>
      <c r="D24" s="8">
        <v>117625</v>
      </c>
      <c r="E24" s="4">
        <v>1.704E-2</v>
      </c>
      <c r="F24" s="4">
        <v>1.0670000000000001E-2</v>
      </c>
      <c r="G24" s="4">
        <v>2.342E-2</v>
      </c>
    </row>
    <row r="25" spans="1:7" ht="14.1" customHeight="1" x14ac:dyDescent="0.2">
      <c r="A25" s="48" t="s">
        <v>125</v>
      </c>
      <c r="B25" s="13" t="s">
        <v>24</v>
      </c>
      <c r="C25" s="7">
        <v>1516</v>
      </c>
      <c r="D25" s="8">
        <v>14103</v>
      </c>
      <c r="E25" s="4">
        <v>6.9899999999999997E-3</v>
      </c>
      <c r="F25" s="4">
        <v>1.42E-3</v>
      </c>
      <c r="G25" s="4">
        <v>1.257E-2</v>
      </c>
    </row>
    <row r="26" spans="1:7" ht="14.1" customHeight="1" x14ac:dyDescent="0.2">
      <c r="A26" s="49"/>
      <c r="B26" s="13" t="s">
        <v>25</v>
      </c>
      <c r="C26" s="7">
        <v>1349</v>
      </c>
      <c r="D26" s="8">
        <v>16773</v>
      </c>
      <c r="E26" s="4">
        <v>1.1089999999999999E-2</v>
      </c>
      <c r="F26" s="4">
        <v>7.5000000000000002E-4</v>
      </c>
      <c r="G26" s="4">
        <v>2.1440000000000001E-2</v>
      </c>
    </row>
    <row r="27" spans="1:7" ht="14.1" customHeight="1" x14ac:dyDescent="0.2">
      <c r="A27" s="49"/>
      <c r="B27" s="13" t="s">
        <v>26</v>
      </c>
      <c r="C27" s="7">
        <v>2008</v>
      </c>
      <c r="D27" s="8">
        <v>51726</v>
      </c>
      <c r="E27" s="4">
        <v>1.533E-2</v>
      </c>
      <c r="F27" s="4">
        <v>5.8300000000000001E-3</v>
      </c>
      <c r="G27" s="4">
        <v>2.4830000000000001E-2</v>
      </c>
    </row>
    <row r="28" spans="1:7" ht="14.1" customHeight="1" x14ac:dyDescent="0.2">
      <c r="A28" s="50"/>
      <c r="B28" s="13" t="s">
        <v>96</v>
      </c>
      <c r="C28" s="7">
        <v>4873</v>
      </c>
      <c r="D28" s="8">
        <v>82602</v>
      </c>
      <c r="E28" s="4">
        <v>1.197E-2</v>
      </c>
      <c r="F28" s="4">
        <v>6.5399999999999998E-3</v>
      </c>
      <c r="G28" s="4">
        <v>1.7389999999999999E-2</v>
      </c>
    </row>
    <row r="29" spans="1:7" ht="14.1" customHeight="1" x14ac:dyDescent="0.2">
      <c r="A29" s="48" t="s">
        <v>126</v>
      </c>
      <c r="B29" s="13" t="s">
        <v>24</v>
      </c>
      <c r="C29" s="7">
        <v>1516</v>
      </c>
      <c r="D29" s="8">
        <v>12626</v>
      </c>
      <c r="E29" s="4">
        <v>6.2599999999999999E-3</v>
      </c>
      <c r="F29" s="4">
        <v>4.8000000000000001E-4</v>
      </c>
      <c r="G29" s="4">
        <v>1.205E-2</v>
      </c>
    </row>
    <row r="30" spans="1:7" ht="14.1" customHeight="1" x14ac:dyDescent="0.2">
      <c r="A30" s="49"/>
      <c r="B30" s="13" t="s">
        <v>25</v>
      </c>
      <c r="C30" s="7">
        <v>1349</v>
      </c>
      <c r="D30" s="8">
        <v>2200.1691913973</v>
      </c>
      <c r="E30" s="4">
        <v>1.4553303970000001E-3</v>
      </c>
      <c r="F30" s="4">
        <v>0</v>
      </c>
      <c r="G30" s="4">
        <v>3.2200000000000002E-3</v>
      </c>
    </row>
    <row r="31" spans="1:7" ht="14.1" customHeight="1" x14ac:dyDescent="0.2">
      <c r="A31" s="49"/>
      <c r="B31" s="13" t="s">
        <v>26</v>
      </c>
      <c r="C31" s="7">
        <v>2008</v>
      </c>
      <c r="D31" s="8">
        <v>65922</v>
      </c>
      <c r="E31" s="4">
        <v>1.9539999999999998E-2</v>
      </c>
      <c r="F31" s="4">
        <v>9.2200000000000008E-3</v>
      </c>
      <c r="G31" s="4">
        <v>2.9856922220300001E-2</v>
      </c>
    </row>
    <row r="32" spans="1:7" ht="14.1" customHeight="1" x14ac:dyDescent="0.2">
      <c r="A32" s="50"/>
      <c r="B32" s="13" t="s">
        <v>96</v>
      </c>
      <c r="C32" s="7">
        <v>4873</v>
      </c>
      <c r="D32" s="8">
        <v>80748</v>
      </c>
      <c r="E32" s="4">
        <v>1.17E-2</v>
      </c>
      <c r="F32" s="4">
        <v>6.3499999999999997E-3</v>
      </c>
      <c r="G32" s="4">
        <v>1.7049999999999999E-2</v>
      </c>
    </row>
    <row r="33" spans="1:7" ht="14.1" customHeight="1" x14ac:dyDescent="0.2">
      <c r="A33" s="48" t="s">
        <v>127</v>
      </c>
      <c r="B33" s="13" t="s">
        <v>24</v>
      </c>
      <c r="C33" s="7">
        <v>1516</v>
      </c>
      <c r="D33" s="8">
        <v>4893</v>
      </c>
      <c r="E33" s="4">
        <v>2.4263963718999999E-3</v>
      </c>
      <c r="F33" s="4">
        <v>0</v>
      </c>
      <c r="G33" s="4">
        <v>6.2899999999999996E-3</v>
      </c>
    </row>
    <row r="34" spans="1:7" ht="14.1" customHeight="1" x14ac:dyDescent="0.2">
      <c r="A34" s="49"/>
      <c r="B34" s="13" t="s">
        <v>25</v>
      </c>
      <c r="C34" s="7">
        <v>1349</v>
      </c>
      <c r="D34" s="8">
        <v>1850</v>
      </c>
      <c r="E34" s="4">
        <v>1.2199999999999999E-3</v>
      </c>
      <c r="F34" s="4">
        <v>0</v>
      </c>
      <c r="G34" s="4">
        <v>2.9299999999999999E-3</v>
      </c>
    </row>
    <row r="35" spans="1:7" ht="14.1" customHeight="1" x14ac:dyDescent="0.2">
      <c r="A35" s="49"/>
      <c r="B35" s="13" t="s">
        <v>26</v>
      </c>
      <c r="C35" s="7">
        <v>2008</v>
      </c>
      <c r="D35" s="8">
        <v>28854</v>
      </c>
      <c r="E35" s="4">
        <v>8.5500000000000003E-3</v>
      </c>
      <c r="F35" s="4">
        <v>2.2200000000000002E-3</v>
      </c>
      <c r="G35" s="4">
        <v>1.4880000000000001E-2</v>
      </c>
    </row>
    <row r="36" spans="1:7" ht="14.1" customHeight="1" x14ac:dyDescent="0.2">
      <c r="A36" s="50"/>
      <c r="B36" s="13" t="s">
        <v>96</v>
      </c>
      <c r="C36" s="7">
        <v>4873</v>
      </c>
      <c r="D36" s="8">
        <v>35597</v>
      </c>
      <c r="E36" s="4">
        <v>5.1599999999999997E-3</v>
      </c>
      <c r="F36" s="4">
        <v>1.8396734283999999E-3</v>
      </c>
      <c r="G36" s="4">
        <v>8.4799999999999997E-3</v>
      </c>
    </row>
    <row r="37" spans="1:7" ht="14.1" customHeight="1" x14ac:dyDescent="0.2">
      <c r="A37" s="48" t="s">
        <v>128</v>
      </c>
      <c r="B37" s="13" t="s">
        <v>24</v>
      </c>
      <c r="C37" s="7" t="s">
        <v>558</v>
      </c>
      <c r="D37" s="7" t="s">
        <v>558</v>
      </c>
      <c r="E37" s="7" t="s">
        <v>558</v>
      </c>
      <c r="F37" s="7" t="s">
        <v>558</v>
      </c>
      <c r="G37" s="7" t="s">
        <v>558</v>
      </c>
    </row>
    <row r="38" spans="1:7" ht="14.1" customHeight="1" x14ac:dyDescent="0.2">
      <c r="A38" s="49"/>
      <c r="B38" s="13" t="s">
        <v>25</v>
      </c>
      <c r="C38" s="7" t="s">
        <v>558</v>
      </c>
      <c r="D38" s="7" t="s">
        <v>558</v>
      </c>
      <c r="E38" s="7" t="s">
        <v>558</v>
      </c>
      <c r="F38" s="7" t="s">
        <v>558</v>
      </c>
      <c r="G38" s="7" t="s">
        <v>558</v>
      </c>
    </row>
    <row r="39" spans="1:7" ht="14.1" customHeight="1" x14ac:dyDescent="0.2">
      <c r="A39" s="49"/>
      <c r="B39" s="13" t="s">
        <v>26</v>
      </c>
      <c r="C39" s="7">
        <v>53</v>
      </c>
      <c r="D39" s="8">
        <v>116936</v>
      </c>
      <c r="E39" s="4">
        <v>0.80259999999999998</v>
      </c>
      <c r="F39" s="4">
        <v>0.65864</v>
      </c>
      <c r="G39" s="4">
        <v>0.94657000000000002</v>
      </c>
    </row>
    <row r="40" spans="1:7" ht="14.1" customHeight="1" x14ac:dyDescent="0.2">
      <c r="A40" s="50"/>
      <c r="B40" s="13" t="s">
        <v>96</v>
      </c>
      <c r="C40" s="7">
        <v>81</v>
      </c>
      <c r="D40" s="8">
        <v>161088</v>
      </c>
      <c r="E40" s="4">
        <v>0.80452999999999997</v>
      </c>
      <c r="F40" s="4">
        <v>0.69179000000000002</v>
      </c>
      <c r="G40" s="4">
        <v>0.91727000000000003</v>
      </c>
    </row>
    <row r="42" spans="1:7" ht="14.1" customHeight="1" x14ac:dyDescent="0.2">
      <c r="A42" s="46" t="s">
        <v>55</v>
      </c>
      <c r="B42" s="45"/>
      <c r="C42" s="45"/>
      <c r="D42" s="45"/>
      <c r="E42" s="45"/>
      <c r="F42" s="45"/>
      <c r="G42" s="45"/>
    </row>
    <row r="43" spans="1:7" ht="14.1" customHeight="1" x14ac:dyDescent="0.2">
      <c r="A43" s="46" t="s">
        <v>106</v>
      </c>
      <c r="B43" s="45"/>
      <c r="C43" s="45"/>
      <c r="D43" s="45"/>
      <c r="E43" s="45"/>
      <c r="F43" s="45"/>
      <c r="G43" s="45"/>
    </row>
    <row r="44" spans="1:7" ht="14.1" customHeight="1" x14ac:dyDescent="0.2">
      <c r="A44" s="46" t="s">
        <v>107</v>
      </c>
      <c r="B44" s="45"/>
      <c r="C44" s="45"/>
      <c r="D44" s="45"/>
      <c r="E44" s="45"/>
      <c r="F44" s="45"/>
      <c r="G44" s="45"/>
    </row>
    <row r="45" spans="1:7" ht="14.1" customHeight="1" x14ac:dyDescent="0.2">
      <c r="A45" s="46" t="s">
        <v>559</v>
      </c>
      <c r="B45" s="45"/>
      <c r="C45" s="45"/>
      <c r="D45" s="45"/>
      <c r="E45" s="45"/>
      <c r="F45" s="45"/>
      <c r="G45" s="45"/>
    </row>
    <row r="46" spans="1:7" s="17" customFormat="1" ht="14.25" x14ac:dyDescent="0.2">
      <c r="A46" s="32" t="str">
        <f>HYPERLINK("#'Index'!A1","Back to Index")</f>
        <v>Back to Index</v>
      </c>
      <c r="B46" s="27"/>
    </row>
  </sheetData>
  <mergeCells count="15">
    <mergeCell ref="A45:G45"/>
    <mergeCell ref="A1:G1"/>
    <mergeCell ref="A2:G2"/>
    <mergeCell ref="A42:G42"/>
    <mergeCell ref="A43:G43"/>
    <mergeCell ref="A44:G44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</mergeCells>
  <pageMargins left="0.05" right="0.05" top="0.5" bottom="0.5" header="0" footer="0"/>
  <pageSetup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Normal="100" workbookViewId="0">
      <pane ySplit="4" topLeftCell="A5" activePane="bottomLeft" state="frozen"/>
      <selection sqref="A1:H1"/>
      <selection pane="bottomLeft" sqref="A1:N1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4" ht="15" x14ac:dyDescent="0.25">
      <c r="A1" s="44" t="s">
        <v>135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3.5" x14ac:dyDescent="0.25">
      <c r="A2" s="44" t="s">
        <v>136</v>
      </c>
      <c r="B2" s="45"/>
      <c r="C2" s="45"/>
      <c r="D2" s="45"/>
      <c r="E2" s="45"/>
      <c r="F2" s="45"/>
      <c r="G2" s="45"/>
    </row>
    <row r="4" spans="1:14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4" ht="14.1" customHeight="1" x14ac:dyDescent="0.2">
      <c r="A5" s="56" t="s">
        <v>137</v>
      </c>
      <c r="B5" s="6" t="s">
        <v>3</v>
      </c>
      <c r="C5" s="7">
        <v>524</v>
      </c>
      <c r="D5" s="8">
        <v>42884.816961279997</v>
      </c>
      <c r="E5" s="4">
        <v>3.0120000000000001E-2</v>
      </c>
      <c r="F5" s="4">
        <v>1.1849999999999999E-2</v>
      </c>
      <c r="G5" s="4">
        <v>4.8390000000000002E-2</v>
      </c>
    </row>
    <row r="6" spans="1:14" ht="14.1" customHeight="1" x14ac:dyDescent="0.2">
      <c r="A6" s="49"/>
      <c r="B6" s="6" t="s">
        <v>4</v>
      </c>
      <c r="C6" s="7">
        <v>2984</v>
      </c>
      <c r="D6" s="8">
        <v>314418</v>
      </c>
      <c r="E6" s="4">
        <v>7.6340000000000005E-2</v>
      </c>
      <c r="F6" s="4">
        <v>6.0979999999999999E-2</v>
      </c>
      <c r="G6" s="4">
        <v>9.1700000000000004E-2</v>
      </c>
    </row>
    <row r="7" spans="1:14" ht="14.1" customHeight="1" x14ac:dyDescent="0.2">
      <c r="A7" s="49"/>
      <c r="B7" s="6" t="s">
        <v>5</v>
      </c>
      <c r="C7" s="7">
        <v>1284</v>
      </c>
      <c r="D7" s="8">
        <v>680368</v>
      </c>
      <c r="E7" s="4">
        <v>0.58679999999999999</v>
      </c>
      <c r="F7" s="4">
        <v>0.54359999999999997</v>
      </c>
      <c r="G7" s="4">
        <v>0.62999000000000005</v>
      </c>
    </row>
    <row r="8" spans="1:14" ht="14.1" customHeight="1" x14ac:dyDescent="0.2">
      <c r="A8" s="50"/>
      <c r="B8" s="6" t="s">
        <v>96</v>
      </c>
      <c r="C8" s="7">
        <v>4792</v>
      </c>
      <c r="D8" s="8">
        <v>1037671</v>
      </c>
      <c r="E8" s="4">
        <v>0.15483</v>
      </c>
      <c r="F8" s="4">
        <v>0.14036999999999999</v>
      </c>
      <c r="G8" s="4">
        <v>0.16929752167939999</v>
      </c>
    </row>
    <row r="9" spans="1:14" ht="14.1" customHeight="1" x14ac:dyDescent="0.2">
      <c r="A9" s="48" t="s">
        <v>138</v>
      </c>
      <c r="B9" s="6" t="s">
        <v>3</v>
      </c>
      <c r="C9" s="7">
        <v>524</v>
      </c>
      <c r="D9" s="8">
        <v>1010585</v>
      </c>
      <c r="E9" s="4">
        <v>0.70982999999999996</v>
      </c>
      <c r="F9" s="4">
        <v>0.65876999999999997</v>
      </c>
      <c r="G9" s="4">
        <v>0.76088999999999996</v>
      </c>
    </row>
    <row r="10" spans="1:14" ht="14.1" customHeight="1" x14ac:dyDescent="0.2">
      <c r="A10" s="49"/>
      <c r="B10" s="6" t="s">
        <v>4</v>
      </c>
      <c r="C10" s="7">
        <v>2984</v>
      </c>
      <c r="D10" s="8">
        <v>2859203</v>
      </c>
      <c r="E10" s="4">
        <v>0.69418999999999997</v>
      </c>
      <c r="F10" s="4">
        <v>0.66757999999999995</v>
      </c>
      <c r="G10" s="4">
        <v>0.7208</v>
      </c>
    </row>
    <row r="11" spans="1:14" ht="14.1" customHeight="1" x14ac:dyDescent="0.2">
      <c r="A11" s="49"/>
      <c r="B11" s="6" t="s">
        <v>5</v>
      </c>
      <c r="C11" s="7">
        <v>1284</v>
      </c>
      <c r="D11" s="8">
        <v>448666</v>
      </c>
      <c r="E11" s="4">
        <v>0.38696000000000003</v>
      </c>
      <c r="F11" s="4">
        <v>0.34426000000000001</v>
      </c>
      <c r="G11" s="4">
        <v>0.42967</v>
      </c>
    </row>
    <row r="12" spans="1:14" ht="14.1" customHeight="1" x14ac:dyDescent="0.2">
      <c r="A12" s="50"/>
      <c r="B12" s="6" t="s">
        <v>96</v>
      </c>
      <c r="C12" s="7">
        <v>4792</v>
      </c>
      <c r="D12" s="8">
        <v>4318454.2745730998</v>
      </c>
      <c r="E12" s="4">
        <v>0.64436000000000004</v>
      </c>
      <c r="F12" s="4">
        <v>0.62322</v>
      </c>
      <c r="G12" s="4">
        <v>0.66549999999999998</v>
      </c>
    </row>
    <row r="13" spans="1:14" ht="14.1" customHeight="1" x14ac:dyDescent="0.2">
      <c r="A13" s="48" t="s">
        <v>139</v>
      </c>
      <c r="B13" s="6" t="s">
        <v>3</v>
      </c>
      <c r="C13" s="7">
        <v>524</v>
      </c>
      <c r="D13" s="8">
        <v>303100</v>
      </c>
      <c r="E13" s="4">
        <v>0.21290000000000001</v>
      </c>
      <c r="F13" s="4">
        <v>0.16617000000000001</v>
      </c>
      <c r="G13" s="4">
        <v>0.25962194225950003</v>
      </c>
    </row>
    <row r="14" spans="1:14" ht="14.1" customHeight="1" x14ac:dyDescent="0.2">
      <c r="A14" s="49"/>
      <c r="B14" s="6" t="s">
        <v>4</v>
      </c>
      <c r="C14" s="7">
        <v>2984</v>
      </c>
      <c r="D14" s="8">
        <v>738605</v>
      </c>
      <c r="E14" s="4">
        <v>0.17932999999999999</v>
      </c>
      <c r="F14" s="4">
        <v>0.15597</v>
      </c>
      <c r="G14" s="4">
        <v>0.20268</v>
      </c>
    </row>
    <row r="15" spans="1:14" ht="14.1" customHeight="1" x14ac:dyDescent="0.2">
      <c r="A15" s="49"/>
      <c r="B15" s="6" t="s">
        <v>5</v>
      </c>
      <c r="C15" s="7">
        <v>1284</v>
      </c>
      <c r="D15" s="8">
        <v>21470</v>
      </c>
      <c r="E15" s="4">
        <v>1.8519999999999998E-2</v>
      </c>
      <c r="F15" s="4">
        <v>4.1700000000000001E-3</v>
      </c>
      <c r="G15" s="4">
        <v>3.2870000000000003E-2</v>
      </c>
    </row>
    <row r="16" spans="1:14" ht="14.1" customHeight="1" x14ac:dyDescent="0.2">
      <c r="A16" s="50"/>
      <c r="B16" s="6" t="s">
        <v>96</v>
      </c>
      <c r="C16" s="7">
        <v>4792</v>
      </c>
      <c r="D16" s="8">
        <v>1063175</v>
      </c>
      <c r="E16" s="4">
        <v>0.15864</v>
      </c>
      <c r="F16" s="4">
        <v>0.14072000000000001</v>
      </c>
      <c r="G16" s="4">
        <v>0.17655000000000001</v>
      </c>
    </row>
    <row r="17" spans="1:7" ht="14.1" customHeight="1" x14ac:dyDescent="0.2">
      <c r="A17" s="48" t="s">
        <v>140</v>
      </c>
      <c r="B17" s="6" t="s">
        <v>3</v>
      </c>
      <c r="C17" s="7">
        <v>524</v>
      </c>
      <c r="D17" s="8">
        <v>45784</v>
      </c>
      <c r="E17" s="4">
        <v>3.2160000000000001E-2</v>
      </c>
      <c r="F17" s="4">
        <v>1.1860000000000001E-2</v>
      </c>
      <c r="G17" s="4">
        <v>5.246E-2</v>
      </c>
    </row>
    <row r="18" spans="1:7" ht="14.1" customHeight="1" x14ac:dyDescent="0.2">
      <c r="A18" s="49"/>
      <c r="B18" s="6" t="s">
        <v>4</v>
      </c>
      <c r="C18" s="7">
        <v>2984</v>
      </c>
      <c r="D18" s="8">
        <v>157299</v>
      </c>
      <c r="E18" s="4">
        <v>3.8190978170000001E-2</v>
      </c>
      <c r="F18" s="4">
        <v>2.7029999999999998E-2</v>
      </c>
      <c r="G18" s="4">
        <v>4.9349999999999998E-2</v>
      </c>
    </row>
    <row r="19" spans="1:7" ht="14.1" customHeight="1" x14ac:dyDescent="0.2">
      <c r="A19" s="49"/>
      <c r="B19" s="6" t="s">
        <v>5</v>
      </c>
      <c r="C19" s="7">
        <v>1284</v>
      </c>
      <c r="D19" s="8">
        <v>1796</v>
      </c>
      <c r="E19" s="4">
        <v>1.5499999999999999E-3</v>
      </c>
      <c r="F19" s="4">
        <v>2.9999999999999997E-4</v>
      </c>
      <c r="G19" s="4">
        <v>2.8E-3</v>
      </c>
    </row>
    <row r="20" spans="1:7" ht="14.1" customHeight="1" x14ac:dyDescent="0.2">
      <c r="A20" s="50"/>
      <c r="B20" s="6" t="s">
        <v>96</v>
      </c>
      <c r="C20" s="7">
        <v>4792</v>
      </c>
      <c r="D20" s="8">
        <v>204879</v>
      </c>
      <c r="E20" s="4">
        <v>3.057E-2</v>
      </c>
      <c r="F20" s="4">
        <v>2.2440000000000002E-2</v>
      </c>
      <c r="G20" s="4">
        <v>3.8697949585499998E-2</v>
      </c>
    </row>
    <row r="21" spans="1:7" ht="14.1" customHeight="1" x14ac:dyDescent="0.2">
      <c r="A21" s="48" t="s">
        <v>141</v>
      </c>
      <c r="B21" s="6" t="s">
        <v>3</v>
      </c>
      <c r="C21" s="7">
        <v>524</v>
      </c>
      <c r="D21" s="8">
        <v>21350</v>
      </c>
      <c r="E21" s="4">
        <v>1.4999999999999999E-2</v>
      </c>
      <c r="F21" s="4">
        <v>1.6999999999999999E-3</v>
      </c>
      <c r="G21" s="4">
        <v>2.8299999999999999E-2</v>
      </c>
    </row>
    <row r="22" spans="1:7" ht="14.1" customHeight="1" x14ac:dyDescent="0.2">
      <c r="A22" s="49"/>
      <c r="B22" s="6" t="s">
        <v>4</v>
      </c>
      <c r="C22" s="7">
        <v>2984</v>
      </c>
      <c r="D22" s="8">
        <v>49234</v>
      </c>
      <c r="E22" s="4">
        <v>1.1950000000000001E-2</v>
      </c>
      <c r="F22" s="4">
        <v>6.9499999999999996E-3</v>
      </c>
      <c r="G22" s="4">
        <v>1.695E-2</v>
      </c>
    </row>
    <row r="23" spans="1:7" ht="14.1" customHeight="1" x14ac:dyDescent="0.2">
      <c r="A23" s="49"/>
      <c r="B23" s="6" t="s">
        <v>5</v>
      </c>
      <c r="C23" s="7">
        <v>1284</v>
      </c>
      <c r="D23" s="8">
        <v>7159</v>
      </c>
      <c r="E23" s="4">
        <v>6.1700000000000001E-3</v>
      </c>
      <c r="F23" s="4">
        <v>0</v>
      </c>
      <c r="G23" s="4">
        <v>1.328E-2</v>
      </c>
    </row>
    <row r="24" spans="1:7" ht="14.1" customHeight="1" x14ac:dyDescent="0.2">
      <c r="A24" s="50"/>
      <c r="B24" s="6" t="s">
        <v>96</v>
      </c>
      <c r="C24" s="7">
        <v>4792</v>
      </c>
      <c r="D24" s="8">
        <v>77744</v>
      </c>
      <c r="E24" s="4">
        <v>1.1599999999999999E-2</v>
      </c>
      <c r="F24" s="4">
        <v>7.2500000000000004E-3</v>
      </c>
      <c r="G24" s="4">
        <v>1.5949999999999999E-2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ht="14.1" customHeight="1" x14ac:dyDescent="0.2">
      <c r="A30" s="46" t="s">
        <v>142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108</v>
      </c>
      <c r="B31" s="45"/>
      <c r="C31" s="45"/>
      <c r="D31" s="45"/>
      <c r="E31" s="45"/>
      <c r="F31" s="45"/>
      <c r="G31" s="45"/>
    </row>
    <row r="32" spans="1:7" s="17" customFormat="1" ht="14.25" x14ac:dyDescent="0.2">
      <c r="A32" s="32" t="str">
        <f>HYPERLINK("#'Index'!A1","Back to Index")</f>
        <v>Back to Index</v>
      </c>
      <c r="B32" s="27"/>
    </row>
  </sheetData>
  <mergeCells count="13">
    <mergeCell ref="A1:N1"/>
    <mergeCell ref="A29:G29"/>
    <mergeCell ref="A30:G30"/>
    <mergeCell ref="A31:G31"/>
    <mergeCell ref="A2:G2"/>
    <mergeCell ref="A26:G26"/>
    <mergeCell ref="A27:G27"/>
    <mergeCell ref="A28:G28"/>
    <mergeCell ref="A5:A8"/>
    <mergeCell ref="A9:A12"/>
    <mergeCell ref="A13:A16"/>
    <mergeCell ref="A17:A20"/>
    <mergeCell ref="A21:A24"/>
  </mergeCells>
  <pageMargins left="0.05" right="0.05" top="0.5" bottom="0.5" header="0" footer="0"/>
  <pageSetup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pane ySplit="4" topLeftCell="A5" activePane="bottomLeft" state="frozen"/>
      <selection sqref="A1:H1"/>
      <selection pane="bottomLeft" sqref="A1:N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4" ht="15" x14ac:dyDescent="0.25">
      <c r="A1" s="44" t="s">
        <v>143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3.5" x14ac:dyDescent="0.25">
      <c r="A2" s="44" t="s">
        <v>144</v>
      </c>
      <c r="B2" s="45"/>
      <c r="C2" s="45"/>
      <c r="D2" s="45"/>
      <c r="E2" s="45"/>
      <c r="F2" s="45"/>
      <c r="G2" s="45"/>
    </row>
    <row r="4" spans="1:14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4" ht="14.1" customHeight="1" x14ac:dyDescent="0.2">
      <c r="A5" s="56" t="s">
        <v>137</v>
      </c>
      <c r="B5" s="9" t="s">
        <v>58</v>
      </c>
      <c r="C5" s="7">
        <v>2285</v>
      </c>
      <c r="D5" s="8">
        <v>431226</v>
      </c>
      <c r="E5" s="4">
        <v>0.13424</v>
      </c>
      <c r="F5" s="4">
        <v>0.11416</v>
      </c>
      <c r="G5" s="4">
        <v>0.15432999999999999</v>
      </c>
    </row>
    <row r="6" spans="1:14" ht="14.1" customHeight="1" x14ac:dyDescent="0.2">
      <c r="A6" s="49"/>
      <c r="B6" s="9" t="s">
        <v>7</v>
      </c>
      <c r="C6" s="7">
        <v>2507</v>
      </c>
      <c r="D6" s="8">
        <v>606444.80703089002</v>
      </c>
      <c r="E6" s="4">
        <v>0.17377999999999999</v>
      </c>
      <c r="F6" s="4">
        <v>0.15304000000000001</v>
      </c>
      <c r="G6" s="4">
        <v>0.19452</v>
      </c>
    </row>
    <row r="7" spans="1:14" ht="14.1" customHeight="1" x14ac:dyDescent="0.2">
      <c r="A7" s="50"/>
      <c r="B7" s="9" t="s">
        <v>96</v>
      </c>
      <c r="C7" s="7">
        <v>4792</v>
      </c>
      <c r="D7" s="8">
        <v>1037671</v>
      </c>
      <c r="E7" s="4">
        <v>0.15483</v>
      </c>
      <c r="F7" s="4">
        <v>0.14036999999999999</v>
      </c>
      <c r="G7" s="4">
        <v>0.16929752167939999</v>
      </c>
    </row>
    <row r="8" spans="1:14" ht="14.1" customHeight="1" x14ac:dyDescent="0.2">
      <c r="A8" s="48" t="s">
        <v>138</v>
      </c>
      <c r="B8" s="9" t="s">
        <v>58</v>
      </c>
      <c r="C8" s="7">
        <v>2285</v>
      </c>
      <c r="D8" s="8">
        <v>2186991.1197576998</v>
      </c>
      <c r="E8" s="4">
        <v>0.68083000000000005</v>
      </c>
      <c r="F8" s="4">
        <v>0.65130999999999994</v>
      </c>
      <c r="G8" s="4">
        <v>0.71034545549969996</v>
      </c>
    </row>
    <row r="9" spans="1:14" ht="14.1" customHeight="1" x14ac:dyDescent="0.2">
      <c r="A9" s="49"/>
      <c r="B9" s="9" t="s">
        <v>7</v>
      </c>
      <c r="C9" s="7">
        <v>2507</v>
      </c>
      <c r="D9" s="8">
        <v>2131463</v>
      </c>
      <c r="E9" s="4">
        <v>0.61079265086750001</v>
      </c>
      <c r="F9" s="4">
        <v>0.58089000000000002</v>
      </c>
      <c r="G9" s="4">
        <v>0.64068999999999998</v>
      </c>
    </row>
    <row r="10" spans="1:14" ht="14.1" customHeight="1" x14ac:dyDescent="0.2">
      <c r="A10" s="50"/>
      <c r="B10" s="9" t="s">
        <v>96</v>
      </c>
      <c r="C10" s="7">
        <v>4792</v>
      </c>
      <c r="D10" s="8">
        <v>4318454</v>
      </c>
      <c r="E10" s="4">
        <v>0.64436000000000004</v>
      </c>
      <c r="F10" s="4">
        <v>0.62322</v>
      </c>
      <c r="G10" s="4">
        <v>0.66549999999999998</v>
      </c>
    </row>
    <row r="11" spans="1:14" ht="14.1" customHeight="1" x14ac:dyDescent="0.2">
      <c r="A11" s="48" t="s">
        <v>139</v>
      </c>
      <c r="B11" s="9" t="s">
        <v>58</v>
      </c>
      <c r="C11" s="7">
        <v>2285</v>
      </c>
      <c r="D11" s="8">
        <v>460378</v>
      </c>
      <c r="E11" s="4">
        <v>0.14332</v>
      </c>
      <c r="F11" s="4">
        <v>0.11941</v>
      </c>
      <c r="G11" s="4">
        <v>0.16722000000000001</v>
      </c>
    </row>
    <row r="12" spans="1:14" ht="14.1" customHeight="1" x14ac:dyDescent="0.2">
      <c r="A12" s="49"/>
      <c r="B12" s="9" t="s">
        <v>7</v>
      </c>
      <c r="C12" s="7">
        <v>2507</v>
      </c>
      <c r="D12" s="8">
        <v>602797</v>
      </c>
      <c r="E12" s="4">
        <v>0.17274</v>
      </c>
      <c r="F12" s="4">
        <v>0.1464</v>
      </c>
      <c r="G12" s="4">
        <v>0.19907</v>
      </c>
    </row>
    <row r="13" spans="1:14" ht="14.1" customHeight="1" x14ac:dyDescent="0.2">
      <c r="A13" s="50"/>
      <c r="B13" s="9" t="s">
        <v>96</v>
      </c>
      <c r="C13" s="7">
        <v>4792</v>
      </c>
      <c r="D13" s="8">
        <v>1063175</v>
      </c>
      <c r="E13" s="4">
        <v>0.15864</v>
      </c>
      <c r="F13" s="4">
        <v>0.14072000000000001</v>
      </c>
      <c r="G13" s="4">
        <v>0.17655000000000001</v>
      </c>
    </row>
    <row r="14" spans="1:14" ht="14.1" customHeight="1" x14ac:dyDescent="0.2">
      <c r="A14" s="48" t="s">
        <v>140</v>
      </c>
      <c r="B14" s="9" t="s">
        <v>58</v>
      </c>
      <c r="C14" s="7">
        <v>2285</v>
      </c>
      <c r="D14" s="8">
        <v>84098</v>
      </c>
      <c r="E14" s="4">
        <v>2.6179999999999998E-2</v>
      </c>
      <c r="F14" s="4">
        <v>1.54E-2</v>
      </c>
      <c r="G14" s="4">
        <v>3.696E-2</v>
      </c>
    </row>
    <row r="15" spans="1:14" ht="14.1" customHeight="1" x14ac:dyDescent="0.2">
      <c r="A15" s="49"/>
      <c r="B15" s="9" t="s">
        <v>7</v>
      </c>
      <c r="C15" s="7">
        <v>2507</v>
      </c>
      <c r="D15" s="8">
        <v>120781</v>
      </c>
      <c r="E15" s="4">
        <v>3.4610000000000002E-2</v>
      </c>
      <c r="F15" s="4">
        <v>2.257E-2</v>
      </c>
      <c r="G15" s="4">
        <v>4.6649978267900002E-2</v>
      </c>
    </row>
    <row r="16" spans="1:14" ht="14.1" customHeight="1" x14ac:dyDescent="0.2">
      <c r="A16" s="50"/>
      <c r="B16" s="9" t="s">
        <v>96</v>
      </c>
      <c r="C16" s="7">
        <v>4792</v>
      </c>
      <c r="D16" s="8">
        <v>204879</v>
      </c>
      <c r="E16" s="4">
        <v>3.057E-2</v>
      </c>
      <c r="F16" s="4">
        <v>2.2440000000000002E-2</v>
      </c>
      <c r="G16" s="4">
        <v>3.8697949585499998E-2</v>
      </c>
    </row>
    <row r="17" spans="1:7" ht="14.1" customHeight="1" x14ac:dyDescent="0.2">
      <c r="A17" s="48" t="s">
        <v>141</v>
      </c>
      <c r="B17" s="9" t="s">
        <v>58</v>
      </c>
      <c r="C17" s="7">
        <v>2285</v>
      </c>
      <c r="D17" s="8">
        <v>49562</v>
      </c>
      <c r="E17" s="4">
        <v>1.54290175383E-2</v>
      </c>
      <c r="F17" s="4">
        <v>8.6800000000000002E-3</v>
      </c>
      <c r="G17" s="4">
        <v>2.2179999999999998E-2</v>
      </c>
    </row>
    <row r="18" spans="1:7" ht="14.1" customHeight="1" x14ac:dyDescent="0.2">
      <c r="A18" s="49"/>
      <c r="B18" s="9" t="s">
        <v>7</v>
      </c>
      <c r="C18" s="7">
        <v>2507</v>
      </c>
      <c r="D18" s="8">
        <v>28182</v>
      </c>
      <c r="E18" s="4">
        <v>8.0800000000000004E-3</v>
      </c>
      <c r="F18" s="4">
        <v>2.49E-3</v>
      </c>
      <c r="G18" s="4">
        <v>1.367E-2</v>
      </c>
    </row>
    <row r="19" spans="1:7" ht="14.1" customHeight="1" x14ac:dyDescent="0.2">
      <c r="A19" s="50"/>
      <c r="B19" s="9" t="s">
        <v>96</v>
      </c>
      <c r="C19" s="7">
        <v>4792</v>
      </c>
      <c r="D19" s="8">
        <v>77744</v>
      </c>
      <c r="E19" s="4">
        <v>1.1599999999999999E-2</v>
      </c>
      <c r="F19" s="4">
        <v>7.2500000000000004E-3</v>
      </c>
      <c r="G19" s="4">
        <v>1.5949999999999999E-2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142</v>
      </c>
      <c r="B25" s="45"/>
      <c r="C25" s="45"/>
      <c r="D25" s="45"/>
      <c r="E25" s="45"/>
      <c r="F25" s="45"/>
      <c r="G25" s="45"/>
    </row>
    <row r="26" spans="1:7" s="17" customFormat="1" ht="14.25" x14ac:dyDescent="0.2">
      <c r="A26" s="32" t="str">
        <f>HYPERLINK("#'Index'!A1","Back to Index")</f>
        <v>Back to Index</v>
      </c>
      <c r="B26" s="27"/>
    </row>
  </sheetData>
  <mergeCells count="12">
    <mergeCell ref="A1:N1"/>
    <mergeCell ref="A24:G24"/>
    <mergeCell ref="A25:G25"/>
    <mergeCell ref="A2:G2"/>
    <mergeCell ref="A21:G21"/>
    <mergeCell ref="A22:G22"/>
    <mergeCell ref="A23:G23"/>
    <mergeCell ref="A17:A19"/>
    <mergeCell ref="A14:A16"/>
    <mergeCell ref="A11:A13"/>
    <mergeCell ref="A8:A10"/>
    <mergeCell ref="A5:A7"/>
  </mergeCells>
  <pageMargins left="0.05" right="0.05" top="0.5" bottom="0.5" header="0" footer="0"/>
  <pageSetup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workbookViewId="0">
      <pane ySplit="4" topLeftCell="A5" activePane="bottomLeft" state="frozen"/>
      <selection sqref="A1:H1"/>
      <selection pane="bottomLeft" sqref="A1:N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4" ht="15" x14ac:dyDescent="0.25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3.5" x14ac:dyDescent="0.25">
      <c r="A2" s="44" t="s">
        <v>146</v>
      </c>
      <c r="B2" s="45"/>
      <c r="C2" s="45"/>
      <c r="D2" s="45"/>
      <c r="E2" s="45"/>
      <c r="F2" s="45"/>
      <c r="G2" s="45"/>
    </row>
    <row r="4" spans="1:14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4" ht="14.1" customHeight="1" x14ac:dyDescent="0.2">
      <c r="A5" s="56" t="s">
        <v>137</v>
      </c>
      <c r="B5" s="10" t="s">
        <v>9</v>
      </c>
      <c r="C5" s="7">
        <v>3881</v>
      </c>
      <c r="D5" s="8">
        <v>824318</v>
      </c>
      <c r="E5" s="4">
        <v>0.17249</v>
      </c>
      <c r="F5" s="4">
        <v>0.15495</v>
      </c>
      <c r="G5" s="4">
        <v>0.19003999999999999</v>
      </c>
    </row>
    <row r="6" spans="1:14" ht="14.1" customHeight="1" x14ac:dyDescent="0.2">
      <c r="A6" s="49"/>
      <c r="B6" s="10" t="s">
        <v>10</v>
      </c>
      <c r="C6" s="7">
        <v>238</v>
      </c>
      <c r="D6" s="8">
        <v>42027</v>
      </c>
      <c r="E6" s="4">
        <v>0.10094</v>
      </c>
      <c r="F6" s="4">
        <v>5.969E-2</v>
      </c>
      <c r="G6" s="4">
        <v>0.14219000000000001</v>
      </c>
    </row>
    <row r="7" spans="1:14" ht="14.1" customHeight="1" x14ac:dyDescent="0.2">
      <c r="A7" s="49"/>
      <c r="B7" s="10" t="s">
        <v>11</v>
      </c>
      <c r="C7" s="7">
        <v>344</v>
      </c>
      <c r="D7" s="8">
        <v>94669</v>
      </c>
      <c r="E7" s="4">
        <v>0.12282</v>
      </c>
      <c r="F7" s="4">
        <v>7.7119999999999994E-2</v>
      </c>
      <c r="G7" s="4">
        <v>0.16852</v>
      </c>
    </row>
    <row r="8" spans="1:14" ht="14.1" customHeight="1" x14ac:dyDescent="0.2">
      <c r="A8" s="49"/>
      <c r="B8" s="10" t="s">
        <v>12</v>
      </c>
      <c r="C8" s="7">
        <v>329</v>
      </c>
      <c r="D8" s="8">
        <v>76657</v>
      </c>
      <c r="E8" s="4">
        <v>0.10416</v>
      </c>
      <c r="F8" s="4">
        <v>6.9330000000000003E-2</v>
      </c>
      <c r="G8" s="4">
        <v>0.13897999999999999</v>
      </c>
    </row>
    <row r="9" spans="1:14" ht="14.1" customHeight="1" x14ac:dyDescent="0.2">
      <c r="A9" s="50"/>
      <c r="B9" s="10" t="s">
        <v>96</v>
      </c>
      <c r="C9" s="7">
        <v>4792</v>
      </c>
      <c r="D9" s="8">
        <v>1037671</v>
      </c>
      <c r="E9" s="4">
        <v>0.15483</v>
      </c>
      <c r="F9" s="4">
        <v>0.14036999999999999</v>
      </c>
      <c r="G9" s="4">
        <v>0.16929752167939999</v>
      </c>
    </row>
    <row r="10" spans="1:14" ht="14.1" customHeight="1" x14ac:dyDescent="0.2">
      <c r="A10" s="48" t="s">
        <v>138</v>
      </c>
      <c r="B10" s="10" t="s">
        <v>9</v>
      </c>
      <c r="C10" s="7">
        <v>3881</v>
      </c>
      <c r="D10" s="8">
        <v>3296529.2908362001</v>
      </c>
      <c r="E10" s="4">
        <v>0.68981999999999999</v>
      </c>
      <c r="F10" s="4">
        <v>0.66764000000000001</v>
      </c>
      <c r="G10" s="4">
        <v>0.71199999999999997</v>
      </c>
    </row>
    <row r="11" spans="1:14" ht="14.1" customHeight="1" x14ac:dyDescent="0.2">
      <c r="A11" s="49"/>
      <c r="B11" s="10" t="s">
        <v>10</v>
      </c>
      <c r="C11" s="7">
        <v>238</v>
      </c>
      <c r="D11" s="8">
        <v>189817</v>
      </c>
      <c r="E11" s="4">
        <v>0.45591999999999999</v>
      </c>
      <c r="F11" s="4">
        <v>0.35979</v>
      </c>
      <c r="G11" s="4">
        <v>0.55205000000000004</v>
      </c>
    </row>
    <row r="12" spans="1:14" ht="14.1" customHeight="1" x14ac:dyDescent="0.2">
      <c r="A12" s="49"/>
      <c r="B12" s="10" t="s">
        <v>11</v>
      </c>
      <c r="C12" s="7">
        <v>344</v>
      </c>
      <c r="D12" s="8">
        <v>498143.23121350002</v>
      </c>
      <c r="E12" s="4">
        <v>0.64627999999999997</v>
      </c>
      <c r="F12" s="4">
        <v>0.57457000000000003</v>
      </c>
      <c r="G12" s="4">
        <v>0.71797851025670001</v>
      </c>
    </row>
    <row r="13" spans="1:14" ht="14.1" customHeight="1" x14ac:dyDescent="0.2">
      <c r="A13" s="49"/>
      <c r="B13" s="10" t="s">
        <v>12</v>
      </c>
      <c r="C13" s="7">
        <v>329</v>
      </c>
      <c r="D13" s="8">
        <v>333964</v>
      </c>
      <c r="E13" s="4">
        <v>0.45377628772419998</v>
      </c>
      <c r="F13" s="4">
        <v>0.38057999999999997</v>
      </c>
      <c r="G13" s="4">
        <v>0.52697000000000005</v>
      </c>
    </row>
    <row r="14" spans="1:14" ht="14.1" customHeight="1" x14ac:dyDescent="0.2">
      <c r="A14" s="50"/>
      <c r="B14" s="10" t="s">
        <v>96</v>
      </c>
      <c r="C14" s="7">
        <v>4792</v>
      </c>
      <c r="D14" s="8">
        <v>4318454</v>
      </c>
      <c r="E14" s="4">
        <v>0.64436000000000004</v>
      </c>
      <c r="F14" s="4">
        <v>0.62322</v>
      </c>
      <c r="G14" s="4">
        <v>0.66549999999999998</v>
      </c>
    </row>
    <row r="15" spans="1:14" ht="14.1" customHeight="1" x14ac:dyDescent="0.2">
      <c r="A15" s="48" t="s">
        <v>139</v>
      </c>
      <c r="B15" s="10" t="s">
        <v>9</v>
      </c>
      <c r="C15" s="7">
        <v>3881</v>
      </c>
      <c r="D15" s="8">
        <v>461071</v>
      </c>
      <c r="E15" s="4">
        <v>9.6479999999999996E-2</v>
      </c>
      <c r="F15" s="4">
        <v>8.1689999999999999E-2</v>
      </c>
      <c r="G15" s="4">
        <v>0.11126999999999999</v>
      </c>
    </row>
    <row r="16" spans="1:14" ht="14.1" customHeight="1" x14ac:dyDescent="0.2">
      <c r="A16" s="49"/>
      <c r="B16" s="10" t="s">
        <v>10</v>
      </c>
      <c r="C16" s="7">
        <v>238</v>
      </c>
      <c r="D16" s="8">
        <v>166271</v>
      </c>
      <c r="E16" s="4">
        <v>0.39935999999999999</v>
      </c>
      <c r="F16" s="4">
        <v>0.29566999999999999</v>
      </c>
      <c r="G16" s="4">
        <v>0.50305</v>
      </c>
    </row>
    <row r="17" spans="1:7" ht="14.1" customHeight="1" x14ac:dyDescent="0.2">
      <c r="A17" s="49"/>
      <c r="B17" s="10" t="s">
        <v>11</v>
      </c>
      <c r="C17" s="7">
        <v>344</v>
      </c>
      <c r="D17" s="8">
        <v>137206</v>
      </c>
      <c r="E17" s="4">
        <v>0.17801</v>
      </c>
      <c r="F17" s="4">
        <v>0.11681999999999999</v>
      </c>
      <c r="G17" s="4">
        <v>0.2392</v>
      </c>
    </row>
    <row r="18" spans="1:7" ht="14.1" customHeight="1" x14ac:dyDescent="0.2">
      <c r="A18" s="49"/>
      <c r="B18" s="10" t="s">
        <v>12</v>
      </c>
      <c r="C18" s="7">
        <v>329</v>
      </c>
      <c r="D18" s="8">
        <v>298628</v>
      </c>
      <c r="E18" s="4">
        <v>0.40576000000000001</v>
      </c>
      <c r="F18" s="4">
        <v>0.33088000000000001</v>
      </c>
      <c r="G18" s="4">
        <v>0.48064000000000001</v>
      </c>
    </row>
    <row r="19" spans="1:7" ht="14.1" customHeight="1" x14ac:dyDescent="0.2">
      <c r="A19" s="50"/>
      <c r="B19" s="10" t="s">
        <v>96</v>
      </c>
      <c r="C19" s="7">
        <v>4792</v>
      </c>
      <c r="D19" s="8">
        <v>1063175</v>
      </c>
      <c r="E19" s="4">
        <v>0.15864</v>
      </c>
      <c r="F19" s="4">
        <v>0.14072000000000001</v>
      </c>
      <c r="G19" s="4">
        <v>0.17655000000000001</v>
      </c>
    </row>
    <row r="20" spans="1:7" ht="14.1" customHeight="1" x14ac:dyDescent="0.2">
      <c r="A20" s="48" t="s">
        <v>140</v>
      </c>
      <c r="B20" s="10" t="s">
        <v>9</v>
      </c>
      <c r="C20" s="7">
        <v>3881</v>
      </c>
      <c r="D20" s="8">
        <v>141069</v>
      </c>
      <c r="E20" s="4">
        <v>2.9519642548400001E-2</v>
      </c>
      <c r="F20" s="4">
        <v>2.094E-2</v>
      </c>
      <c r="G20" s="4">
        <v>3.8100000000000002E-2</v>
      </c>
    </row>
    <row r="21" spans="1:7" ht="14.1" customHeight="1" x14ac:dyDescent="0.2">
      <c r="A21" s="49"/>
      <c r="B21" s="10" t="s">
        <v>10</v>
      </c>
      <c r="C21" s="7">
        <v>238</v>
      </c>
      <c r="D21" s="8">
        <v>12460</v>
      </c>
      <c r="E21" s="4">
        <v>2.9929999999999998E-2</v>
      </c>
      <c r="F21" s="4">
        <v>0</v>
      </c>
      <c r="G21" s="4">
        <v>7.0529999999999995E-2</v>
      </c>
    </row>
    <row r="22" spans="1:7" ht="14.1" customHeight="1" x14ac:dyDescent="0.2">
      <c r="A22" s="49"/>
      <c r="B22" s="10" t="s">
        <v>11</v>
      </c>
      <c r="C22" s="7">
        <v>344</v>
      </c>
      <c r="D22" s="8">
        <v>30468</v>
      </c>
      <c r="E22" s="4">
        <v>3.9530000000000003E-2</v>
      </c>
      <c r="F22" s="4">
        <v>1.2670000000000001E-2</v>
      </c>
      <c r="G22" s="4">
        <v>6.6390000000000005E-2</v>
      </c>
    </row>
    <row r="23" spans="1:7" ht="14.1" customHeight="1" x14ac:dyDescent="0.2">
      <c r="A23" s="49"/>
      <c r="B23" s="10" t="s">
        <v>12</v>
      </c>
      <c r="C23" s="7">
        <v>329</v>
      </c>
      <c r="D23" s="8">
        <v>20882</v>
      </c>
      <c r="E23" s="4">
        <v>2.8369999999999999E-2</v>
      </c>
      <c r="F23" s="4">
        <v>0</v>
      </c>
      <c r="G23" s="4">
        <v>6.0915094751400001E-2</v>
      </c>
    </row>
    <row r="24" spans="1:7" ht="14.1" customHeight="1" x14ac:dyDescent="0.2">
      <c r="A24" s="50"/>
      <c r="B24" s="10" t="s">
        <v>96</v>
      </c>
      <c r="C24" s="7">
        <v>4792</v>
      </c>
      <c r="D24" s="8">
        <v>204879</v>
      </c>
      <c r="E24" s="4">
        <v>3.057E-2</v>
      </c>
      <c r="F24" s="4">
        <v>2.2440000000000002E-2</v>
      </c>
      <c r="G24" s="4">
        <v>3.8697949585499998E-2</v>
      </c>
    </row>
    <row r="25" spans="1:7" ht="14.1" customHeight="1" x14ac:dyDescent="0.2">
      <c r="A25" s="48" t="s">
        <v>141</v>
      </c>
      <c r="B25" s="10" t="s">
        <v>9</v>
      </c>
      <c r="C25" s="7">
        <v>3881</v>
      </c>
      <c r="D25" s="8">
        <v>55836</v>
      </c>
      <c r="E25" s="4">
        <v>1.1679999999999999E-2</v>
      </c>
      <c r="F25" s="4">
        <v>6.1900000000000002E-3</v>
      </c>
      <c r="G25" s="4">
        <v>1.7170000000000001E-2</v>
      </c>
    </row>
    <row r="26" spans="1:7" ht="14.1" customHeight="1" x14ac:dyDescent="0.2">
      <c r="A26" s="49"/>
      <c r="B26" s="10" t="s">
        <v>10</v>
      </c>
      <c r="C26" s="7">
        <v>238</v>
      </c>
      <c r="D26" s="8">
        <v>5767</v>
      </c>
      <c r="E26" s="4">
        <v>1.3849999999999999E-2</v>
      </c>
      <c r="F26" s="4">
        <v>0</v>
      </c>
      <c r="G26" s="4">
        <v>2.8549999999999999E-2</v>
      </c>
    </row>
    <row r="27" spans="1:7" ht="14.1" customHeight="1" x14ac:dyDescent="0.2">
      <c r="A27" s="49"/>
      <c r="B27" s="10" t="s">
        <v>11</v>
      </c>
      <c r="C27" s="7">
        <v>344</v>
      </c>
      <c r="D27" s="8">
        <v>10305.034483711001</v>
      </c>
      <c r="E27" s="4">
        <v>1.337E-2</v>
      </c>
      <c r="F27" s="4">
        <v>1.1999999999999999E-3</v>
      </c>
      <c r="G27" s="4">
        <v>2.5541856667800001E-2</v>
      </c>
    </row>
    <row r="28" spans="1:7" ht="14.1" customHeight="1" x14ac:dyDescent="0.2">
      <c r="A28" s="49"/>
      <c r="B28" s="10" t="s">
        <v>12</v>
      </c>
      <c r="C28" s="7">
        <v>329</v>
      </c>
      <c r="D28" s="8">
        <v>5836</v>
      </c>
      <c r="E28" s="4">
        <v>7.9299040206000006E-3</v>
      </c>
      <c r="F28" s="4">
        <v>0</v>
      </c>
      <c r="G28" s="4">
        <v>1.619E-2</v>
      </c>
    </row>
    <row r="29" spans="1:7" ht="14.1" customHeight="1" x14ac:dyDescent="0.2">
      <c r="A29" s="50"/>
      <c r="B29" s="10" t="s">
        <v>96</v>
      </c>
      <c r="C29" s="7">
        <v>4792</v>
      </c>
      <c r="D29" s="8">
        <v>77744</v>
      </c>
      <c r="E29" s="4">
        <v>1.1599999999999999E-2</v>
      </c>
      <c r="F29" s="4">
        <v>7.2500000000000004E-3</v>
      </c>
      <c r="G29" s="4">
        <v>1.5949999999999999E-2</v>
      </c>
    </row>
    <row r="31" spans="1:7" ht="14.1" customHeight="1" x14ac:dyDescent="0.2">
      <c r="A31" s="46" t="s">
        <v>55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106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107</v>
      </c>
      <c r="B33" s="45"/>
      <c r="C33" s="45"/>
      <c r="D33" s="45"/>
      <c r="E33" s="45"/>
      <c r="F33" s="45"/>
      <c r="G33" s="45"/>
    </row>
    <row r="34" spans="1:7" ht="14.1" customHeight="1" x14ac:dyDescent="0.2">
      <c r="A34" s="46" t="s">
        <v>559</v>
      </c>
      <c r="B34" s="45"/>
      <c r="C34" s="45"/>
      <c r="D34" s="45"/>
      <c r="E34" s="45"/>
      <c r="F34" s="45"/>
      <c r="G34" s="45"/>
    </row>
    <row r="35" spans="1:7" ht="14.1" customHeight="1" x14ac:dyDescent="0.2">
      <c r="A35" s="46" t="s">
        <v>142</v>
      </c>
      <c r="B35" s="45"/>
      <c r="C35" s="45"/>
      <c r="D35" s="45"/>
      <c r="E35" s="45"/>
      <c r="F35" s="45"/>
      <c r="G35" s="45"/>
    </row>
    <row r="36" spans="1:7" s="17" customFormat="1" ht="14.25" x14ac:dyDescent="0.2">
      <c r="A36" s="32" t="str">
        <f>HYPERLINK("#'Index'!A1","Back to Index")</f>
        <v>Back to Index</v>
      </c>
      <c r="B36" s="27"/>
    </row>
  </sheetData>
  <mergeCells count="12">
    <mergeCell ref="A1:N1"/>
    <mergeCell ref="A34:G34"/>
    <mergeCell ref="A35:G35"/>
    <mergeCell ref="A2:G2"/>
    <mergeCell ref="A31:G31"/>
    <mergeCell ref="A32:G32"/>
    <mergeCell ref="A33:G33"/>
    <mergeCell ref="A25:A29"/>
    <mergeCell ref="A20:A24"/>
    <mergeCell ref="A15:A19"/>
    <mergeCell ref="A10:A14"/>
    <mergeCell ref="A5:A9"/>
  </mergeCells>
  <pageMargins left="0.05" right="0.05" top="0.5" bottom="0.5" header="0" footer="0"/>
  <pageSetup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pane ySplit="4" topLeftCell="A5" activePane="bottomLeft" state="frozen"/>
      <selection sqref="A1:H1"/>
      <selection pane="bottomLeft" sqref="A1:N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4" ht="15" x14ac:dyDescent="0.25">
      <c r="A1" s="44" t="s">
        <v>147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3.5" x14ac:dyDescent="0.25">
      <c r="A2" s="44" t="s">
        <v>148</v>
      </c>
      <c r="B2" s="45"/>
      <c r="C2" s="45"/>
      <c r="D2" s="45"/>
      <c r="E2" s="45"/>
      <c r="F2" s="45"/>
      <c r="G2" s="45"/>
    </row>
    <row r="4" spans="1:14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4" ht="14.1" customHeight="1" x14ac:dyDescent="0.2">
      <c r="A5" s="56" t="s">
        <v>137</v>
      </c>
      <c r="B5" s="11" t="s">
        <v>378</v>
      </c>
      <c r="C5" s="7">
        <v>3353</v>
      </c>
      <c r="D5" s="8">
        <v>468442</v>
      </c>
      <c r="E5" s="4">
        <v>9.6240000000000006E-2</v>
      </c>
      <c r="F5" s="4">
        <v>8.3299999999999999E-2</v>
      </c>
      <c r="G5" s="4">
        <v>0.10918</v>
      </c>
    </row>
    <row r="6" spans="1:14" ht="14.1" customHeight="1" x14ac:dyDescent="0.2">
      <c r="A6" s="49"/>
      <c r="B6" s="11" t="s">
        <v>379</v>
      </c>
      <c r="C6" s="7">
        <v>960</v>
      </c>
      <c r="D6" s="8">
        <v>286947</v>
      </c>
      <c r="E6" s="4">
        <v>0.23383999999999999</v>
      </c>
      <c r="F6" s="4">
        <v>0.19359000000000001</v>
      </c>
      <c r="G6" s="4">
        <v>0.2740940475866</v>
      </c>
    </row>
    <row r="7" spans="1:14" ht="14.1" customHeight="1" x14ac:dyDescent="0.2">
      <c r="A7" s="49"/>
      <c r="B7" s="11" t="s">
        <v>380</v>
      </c>
      <c r="C7" s="7">
        <v>479</v>
      </c>
      <c r="D7" s="8">
        <v>282281</v>
      </c>
      <c r="E7" s="4">
        <v>0.46456999999999998</v>
      </c>
      <c r="F7" s="4">
        <v>0.39449000000000001</v>
      </c>
      <c r="G7" s="4">
        <v>0.53466000000000002</v>
      </c>
    </row>
    <row r="8" spans="1:14" ht="14.1" customHeight="1" x14ac:dyDescent="0.2">
      <c r="A8" s="50"/>
      <c r="B8" s="11" t="s">
        <v>96</v>
      </c>
      <c r="C8" s="7">
        <v>4792</v>
      </c>
      <c r="D8" s="8">
        <v>1037671</v>
      </c>
      <c r="E8" s="4">
        <v>0.15483</v>
      </c>
      <c r="F8" s="4">
        <v>0.14036999999999999</v>
      </c>
      <c r="G8" s="4">
        <v>0.16929752167939999</v>
      </c>
    </row>
    <row r="9" spans="1:14" ht="14.1" customHeight="1" x14ac:dyDescent="0.2">
      <c r="A9" s="48" t="s">
        <v>138</v>
      </c>
      <c r="B9" s="11" t="s">
        <v>378</v>
      </c>
      <c r="C9" s="7">
        <v>3353</v>
      </c>
      <c r="D9" s="8">
        <v>3540813</v>
      </c>
      <c r="E9" s="4">
        <v>0.72748000000000002</v>
      </c>
      <c r="F9" s="4">
        <v>0.70396000000000003</v>
      </c>
      <c r="G9" s="4">
        <v>0.751</v>
      </c>
    </row>
    <row r="10" spans="1:14" ht="14.1" customHeight="1" x14ac:dyDescent="0.2">
      <c r="A10" s="49"/>
      <c r="B10" s="11" t="s">
        <v>379</v>
      </c>
      <c r="C10" s="7">
        <v>960</v>
      </c>
      <c r="D10" s="8">
        <v>613627</v>
      </c>
      <c r="E10" s="4">
        <v>0.50005999999999995</v>
      </c>
      <c r="F10" s="4">
        <v>0.45043</v>
      </c>
      <c r="G10" s="4">
        <v>0.54969000000000001</v>
      </c>
    </row>
    <row r="11" spans="1:14" ht="14.1" customHeight="1" x14ac:dyDescent="0.2">
      <c r="A11" s="49"/>
      <c r="B11" s="11" t="s">
        <v>380</v>
      </c>
      <c r="C11" s="7">
        <v>479</v>
      </c>
      <c r="D11" s="8">
        <v>164014</v>
      </c>
      <c r="E11" s="4">
        <v>0.26993</v>
      </c>
      <c r="F11" s="4">
        <v>0.21150641130590001</v>
      </c>
      <c r="G11" s="4">
        <v>0.32835999999999999</v>
      </c>
    </row>
    <row r="12" spans="1:14" ht="14.1" customHeight="1" x14ac:dyDescent="0.2">
      <c r="A12" s="50"/>
      <c r="B12" s="11" t="s">
        <v>96</v>
      </c>
      <c r="C12" s="7">
        <v>4792</v>
      </c>
      <c r="D12" s="8">
        <v>4318454</v>
      </c>
      <c r="E12" s="4">
        <v>0.64436000000000004</v>
      </c>
      <c r="F12" s="4">
        <v>0.62322</v>
      </c>
      <c r="G12" s="4">
        <v>0.66549999999999998</v>
      </c>
    </row>
    <row r="13" spans="1:14" ht="14.1" customHeight="1" x14ac:dyDescent="0.2">
      <c r="A13" s="48" t="s">
        <v>139</v>
      </c>
      <c r="B13" s="11" t="s">
        <v>378</v>
      </c>
      <c r="C13" s="7">
        <v>3353</v>
      </c>
      <c r="D13" s="8">
        <v>644700</v>
      </c>
      <c r="E13" s="4">
        <v>0.13245999999999999</v>
      </c>
      <c r="F13" s="4">
        <v>0.11221</v>
      </c>
      <c r="G13" s="4">
        <v>0.15271000000000001</v>
      </c>
    </row>
    <row r="14" spans="1:14" ht="14.1" customHeight="1" x14ac:dyDescent="0.2">
      <c r="A14" s="49"/>
      <c r="B14" s="11" t="s">
        <v>379</v>
      </c>
      <c r="C14" s="7">
        <v>960</v>
      </c>
      <c r="D14" s="8">
        <v>283885</v>
      </c>
      <c r="E14" s="4">
        <v>0.23135</v>
      </c>
      <c r="F14" s="4">
        <v>0.18490000000000001</v>
      </c>
      <c r="G14" s="4">
        <v>0.27779190846989998</v>
      </c>
    </row>
    <row r="15" spans="1:14" ht="14.1" customHeight="1" x14ac:dyDescent="0.2">
      <c r="A15" s="49"/>
      <c r="B15" s="11" t="s">
        <v>380</v>
      </c>
      <c r="C15" s="7">
        <v>479</v>
      </c>
      <c r="D15" s="8">
        <v>134590</v>
      </c>
      <c r="E15" s="4">
        <v>0.22151000000000001</v>
      </c>
      <c r="F15" s="4">
        <v>0.16203999999999999</v>
      </c>
      <c r="G15" s="4">
        <v>0.28097</v>
      </c>
    </row>
    <row r="16" spans="1:14" ht="14.1" customHeight="1" x14ac:dyDescent="0.2">
      <c r="A16" s="50"/>
      <c r="B16" s="11" t="s">
        <v>96</v>
      </c>
      <c r="C16" s="7">
        <v>4792</v>
      </c>
      <c r="D16" s="8">
        <v>1063175</v>
      </c>
      <c r="E16" s="4">
        <v>0.15864</v>
      </c>
      <c r="F16" s="4">
        <v>0.14072000000000001</v>
      </c>
      <c r="G16" s="4">
        <v>0.17655000000000001</v>
      </c>
    </row>
    <row r="17" spans="1:7" ht="14.1" customHeight="1" x14ac:dyDescent="0.2">
      <c r="A17" s="48" t="s">
        <v>140</v>
      </c>
      <c r="B17" s="11" t="s">
        <v>378</v>
      </c>
      <c r="C17" s="7">
        <v>3353</v>
      </c>
      <c r="D17" s="8">
        <v>153625</v>
      </c>
      <c r="E17" s="4">
        <v>3.1559999999999998E-2</v>
      </c>
      <c r="F17" s="4">
        <v>2.249E-2</v>
      </c>
      <c r="G17" s="4">
        <v>4.0640000000000003E-2</v>
      </c>
    </row>
    <row r="18" spans="1:7" ht="14.1" customHeight="1" x14ac:dyDescent="0.2">
      <c r="A18" s="49"/>
      <c r="B18" s="11" t="s">
        <v>379</v>
      </c>
      <c r="C18" s="7">
        <v>960</v>
      </c>
      <c r="D18" s="8">
        <v>32917</v>
      </c>
      <c r="E18" s="4">
        <v>2.683E-2</v>
      </c>
      <c r="F18" s="4">
        <v>7.6899999999999998E-3</v>
      </c>
      <c r="G18" s="4">
        <v>4.5960000000000001E-2</v>
      </c>
    </row>
    <row r="19" spans="1:7" ht="14.1" customHeight="1" x14ac:dyDescent="0.2">
      <c r="A19" s="49"/>
      <c r="B19" s="11" t="s">
        <v>380</v>
      </c>
      <c r="C19" s="7">
        <v>479</v>
      </c>
      <c r="D19" s="8">
        <v>18337</v>
      </c>
      <c r="E19" s="4">
        <v>3.0179999999999998E-2</v>
      </c>
      <c r="F19" s="4">
        <v>0</v>
      </c>
      <c r="G19" s="4">
        <v>6.5689999999999998E-2</v>
      </c>
    </row>
    <row r="20" spans="1:7" ht="14.1" customHeight="1" x14ac:dyDescent="0.2">
      <c r="A20" s="50"/>
      <c r="B20" s="11" t="s">
        <v>96</v>
      </c>
      <c r="C20" s="7">
        <v>4792</v>
      </c>
      <c r="D20" s="8">
        <v>204879</v>
      </c>
      <c r="E20" s="4">
        <v>3.057E-2</v>
      </c>
      <c r="F20" s="4">
        <v>2.2440000000000002E-2</v>
      </c>
      <c r="G20" s="4">
        <v>3.8697949585499998E-2</v>
      </c>
    </row>
    <row r="21" spans="1:7" ht="14.1" customHeight="1" x14ac:dyDescent="0.2">
      <c r="A21" s="48" t="s">
        <v>141</v>
      </c>
      <c r="B21" s="11" t="s">
        <v>378</v>
      </c>
      <c r="C21" s="7">
        <v>3353</v>
      </c>
      <c r="D21" s="8">
        <v>59630</v>
      </c>
      <c r="E21" s="4">
        <v>1.225E-2</v>
      </c>
      <c r="F21" s="4">
        <v>6.79E-3</v>
      </c>
      <c r="G21" s="4">
        <v>1.771E-2</v>
      </c>
    </row>
    <row r="22" spans="1:7" ht="14.1" customHeight="1" x14ac:dyDescent="0.2">
      <c r="A22" s="49"/>
      <c r="B22" s="11" t="s">
        <v>379</v>
      </c>
      <c r="C22" s="7">
        <v>960</v>
      </c>
      <c r="D22" s="8">
        <v>9721</v>
      </c>
      <c r="E22" s="4">
        <v>7.92E-3</v>
      </c>
      <c r="F22" s="4">
        <v>7.1000000000000002E-4</v>
      </c>
      <c r="G22" s="4">
        <v>1.5129999999999999E-2</v>
      </c>
    </row>
    <row r="23" spans="1:7" ht="14.1" customHeight="1" x14ac:dyDescent="0.2">
      <c r="A23" s="49"/>
      <c r="B23" s="11" t="s">
        <v>380</v>
      </c>
      <c r="C23" s="7">
        <v>479</v>
      </c>
      <c r="D23" s="8">
        <v>8393</v>
      </c>
      <c r="E23" s="4">
        <v>1.3809999999999999E-2</v>
      </c>
      <c r="F23" s="4">
        <v>5.1999999999999995E-4</v>
      </c>
      <c r="G23" s="4">
        <v>2.7099999999999999E-2</v>
      </c>
    </row>
    <row r="24" spans="1:7" ht="14.1" customHeight="1" x14ac:dyDescent="0.2">
      <c r="A24" s="50"/>
      <c r="B24" s="11" t="s">
        <v>96</v>
      </c>
      <c r="C24" s="7">
        <v>4792</v>
      </c>
      <c r="D24" s="8">
        <v>77744</v>
      </c>
      <c r="E24" s="4">
        <v>1.1599999999999999E-2</v>
      </c>
      <c r="F24" s="4">
        <v>7.2500000000000004E-3</v>
      </c>
      <c r="G24" s="4">
        <v>1.5949999999999999E-2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ht="14.1" customHeight="1" x14ac:dyDescent="0.2">
      <c r="A30" s="46" t="s">
        <v>142</v>
      </c>
      <c r="B30" s="45"/>
      <c r="C30" s="45"/>
      <c r="D30" s="45"/>
      <c r="E30" s="45"/>
      <c r="F30" s="45"/>
      <c r="G30" s="45"/>
    </row>
    <row r="31" spans="1:7" s="17" customFormat="1" ht="14.25" x14ac:dyDescent="0.2">
      <c r="A31" s="32" t="str">
        <f>HYPERLINK("#'Index'!A1","Back to Index")</f>
        <v>Back to Index</v>
      </c>
      <c r="B31" s="27"/>
    </row>
  </sheetData>
  <mergeCells count="12">
    <mergeCell ref="A1:N1"/>
    <mergeCell ref="A29:G29"/>
    <mergeCell ref="A30:G30"/>
    <mergeCell ref="A2:G2"/>
    <mergeCell ref="A26:G26"/>
    <mergeCell ref="A27:G27"/>
    <mergeCell ref="A28:G28"/>
    <mergeCell ref="A5:A8"/>
    <mergeCell ref="A9:A12"/>
    <mergeCell ref="A13:A16"/>
    <mergeCell ref="A17:A20"/>
    <mergeCell ref="A21:A24"/>
  </mergeCells>
  <pageMargins left="0.05" right="0.05" top="0.5" bottom="0.5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ySplit="4" topLeftCell="A23" activePane="bottomLeft" state="frozen"/>
      <selection activeCell="A45" sqref="A45"/>
      <selection pane="bottomLeft" sqref="A1:K1"/>
    </sheetView>
  </sheetViews>
  <sheetFormatPr defaultColWidth="10.85546875" defaultRowHeight="12" customHeight="1" x14ac:dyDescent="0.2"/>
  <cols>
    <col min="1" max="1" width="27.140625" style="26" customWidth="1"/>
    <col min="2" max="2" width="33.5703125" style="27" bestFit="1" customWidth="1"/>
    <col min="3" max="6" width="14.140625" customWidth="1"/>
  </cols>
  <sheetData>
    <row r="1" spans="1:11" ht="1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1</v>
      </c>
      <c r="B2" s="45"/>
      <c r="C2" s="45"/>
      <c r="D2" s="45"/>
      <c r="E2" s="45"/>
      <c r="F2" s="45"/>
    </row>
    <row r="4" spans="1:11" ht="38.25" x14ac:dyDescent="0.2">
      <c r="A4" s="22"/>
      <c r="B4" s="23"/>
      <c r="C4" s="18" t="s">
        <v>386</v>
      </c>
      <c r="D4" s="2" t="s">
        <v>385</v>
      </c>
      <c r="E4" s="2" t="s">
        <v>387</v>
      </c>
      <c r="F4" s="2" t="s">
        <v>2</v>
      </c>
    </row>
    <row r="5" spans="1:11" ht="14.1" customHeight="1" x14ac:dyDescent="0.2">
      <c r="A5" s="54" t="s">
        <v>384</v>
      </c>
      <c r="B5" s="24" t="s">
        <v>3</v>
      </c>
      <c r="C5" s="4">
        <v>1</v>
      </c>
      <c r="D5" s="4">
        <v>0</v>
      </c>
      <c r="E5" s="4">
        <v>0</v>
      </c>
      <c r="F5" s="4">
        <v>0.20960000000000001</v>
      </c>
    </row>
    <row r="6" spans="1:11" ht="14.1" customHeight="1" x14ac:dyDescent="0.2">
      <c r="A6" s="52"/>
      <c r="B6" s="24" t="s">
        <v>4</v>
      </c>
      <c r="C6" s="4">
        <v>0</v>
      </c>
      <c r="D6" s="4">
        <v>1</v>
      </c>
      <c r="E6" s="4">
        <v>0</v>
      </c>
      <c r="F6" s="4">
        <v>0.62219999999999998</v>
      </c>
    </row>
    <row r="7" spans="1:11" ht="14.1" customHeight="1" x14ac:dyDescent="0.2">
      <c r="A7" s="53"/>
      <c r="B7" s="24" t="s">
        <v>5</v>
      </c>
      <c r="C7" s="4">
        <v>0</v>
      </c>
      <c r="D7" s="4">
        <v>0</v>
      </c>
      <c r="E7" s="4">
        <v>1</v>
      </c>
      <c r="F7" s="4">
        <v>0.16819999999999999</v>
      </c>
    </row>
    <row r="8" spans="1:11" ht="14.1" customHeight="1" x14ac:dyDescent="0.2">
      <c r="A8" s="25" t="s">
        <v>6</v>
      </c>
      <c r="B8" s="24" t="s">
        <v>7</v>
      </c>
      <c r="C8" s="4">
        <v>0.48080000000000001</v>
      </c>
      <c r="D8" s="4">
        <v>0.5141</v>
      </c>
      <c r="E8" s="4">
        <v>0.56330000000000002</v>
      </c>
      <c r="F8" s="4">
        <v>0.51539999999999997</v>
      </c>
    </row>
    <row r="9" spans="1:11" ht="14.1" customHeight="1" x14ac:dyDescent="0.2">
      <c r="A9" s="48" t="s">
        <v>8</v>
      </c>
      <c r="B9" s="24" t="s">
        <v>9</v>
      </c>
      <c r="C9" s="4">
        <v>0.59209999999999996</v>
      </c>
      <c r="D9" s="4">
        <v>0.70699999999999996</v>
      </c>
      <c r="E9" s="4">
        <v>0.84809999999999997</v>
      </c>
      <c r="F9" s="4">
        <v>0.70669999999999999</v>
      </c>
    </row>
    <row r="10" spans="1:11" ht="14.1" customHeight="1" x14ac:dyDescent="0.2">
      <c r="A10" s="49"/>
      <c r="B10" s="24" t="s">
        <v>10</v>
      </c>
      <c r="C10" s="4">
        <v>7.7600000000000002E-2</v>
      </c>
      <c r="D10" s="4">
        <v>6.6500000000000004E-2</v>
      </c>
      <c r="E10" s="4">
        <v>3.7499999999999999E-2</v>
      </c>
      <c r="F10" s="4">
        <v>6.3899999999999998E-2</v>
      </c>
    </row>
    <row r="11" spans="1:11" ht="14.1" customHeight="1" x14ac:dyDescent="0.2">
      <c r="A11" s="49"/>
      <c r="B11" s="24" t="s">
        <v>11</v>
      </c>
      <c r="C11" s="4">
        <v>0.18010000000000001</v>
      </c>
      <c r="D11" s="4">
        <v>0.10340000000000001</v>
      </c>
      <c r="E11" s="4">
        <v>7.0300000000000001E-2</v>
      </c>
      <c r="F11" s="4">
        <v>0.1139</v>
      </c>
    </row>
    <row r="12" spans="1:11" ht="14.1" customHeight="1" x14ac:dyDescent="0.2">
      <c r="A12" s="50"/>
      <c r="B12" s="24" t="s">
        <v>12</v>
      </c>
      <c r="C12" s="4">
        <v>0.1502</v>
      </c>
      <c r="D12" s="4">
        <v>0.1232</v>
      </c>
      <c r="E12" s="4">
        <v>4.4200000000000003E-2</v>
      </c>
      <c r="F12" s="4">
        <v>0.11550000000000001</v>
      </c>
    </row>
    <row r="13" spans="1:11" ht="14.1" customHeight="1" x14ac:dyDescent="0.2">
      <c r="A13" s="25" t="s">
        <v>13</v>
      </c>
      <c r="B13" s="24" t="s">
        <v>14</v>
      </c>
      <c r="C13" s="4">
        <v>0.94679999999999997</v>
      </c>
      <c r="D13" s="4">
        <v>0.91810000000000003</v>
      </c>
      <c r="E13" s="4">
        <v>0.96919999999999995</v>
      </c>
      <c r="F13" s="4">
        <v>0.93269999999999997</v>
      </c>
    </row>
    <row r="14" spans="1:11" ht="14.1" customHeight="1" x14ac:dyDescent="0.2">
      <c r="A14" s="48" t="s">
        <v>15</v>
      </c>
      <c r="B14" s="24" t="s">
        <v>16</v>
      </c>
      <c r="C14" s="4">
        <v>0.85229999999999995</v>
      </c>
      <c r="D14" s="4">
        <v>0.59950000000000003</v>
      </c>
      <c r="E14" s="4">
        <v>0.44629999999999997</v>
      </c>
      <c r="F14" s="4">
        <v>0.62670000000000003</v>
      </c>
    </row>
    <row r="15" spans="1:11" ht="14.1" customHeight="1" x14ac:dyDescent="0.2">
      <c r="A15" s="49"/>
      <c r="B15" s="24" t="s">
        <v>17</v>
      </c>
      <c r="C15" s="4">
        <v>9.5699999999999993E-2</v>
      </c>
      <c r="D15" s="4">
        <v>0.253</v>
      </c>
      <c r="E15" s="4">
        <v>0.32569999999999999</v>
      </c>
      <c r="F15" s="4">
        <v>0.23227670243929999</v>
      </c>
    </row>
    <row r="16" spans="1:11" ht="14.1" customHeight="1" x14ac:dyDescent="0.2">
      <c r="A16" s="50"/>
      <c r="B16" s="24" t="s">
        <v>18</v>
      </c>
      <c r="C16" s="4">
        <v>5.1900000000000002E-2</v>
      </c>
      <c r="D16" s="4">
        <v>0.14749999999999999</v>
      </c>
      <c r="E16" s="4">
        <v>0.22800000000000001</v>
      </c>
      <c r="F16" s="4">
        <v>0.14099999999999999</v>
      </c>
    </row>
    <row r="17" spans="1:6" ht="14.1" customHeight="1" x14ac:dyDescent="0.2">
      <c r="A17" s="25" t="s">
        <v>19</v>
      </c>
      <c r="B17" s="24" t="s">
        <v>20</v>
      </c>
      <c r="C17" s="4">
        <v>6.4500000000000002E-2</v>
      </c>
      <c r="D17" s="4">
        <v>0.1211</v>
      </c>
      <c r="E17" s="4">
        <v>0.10299999999999999</v>
      </c>
      <c r="F17" s="4">
        <v>0.1062</v>
      </c>
    </row>
    <row r="18" spans="1:6" ht="14.1" customHeight="1" x14ac:dyDescent="0.2">
      <c r="A18" s="25" t="s">
        <v>21</v>
      </c>
      <c r="B18" s="24" t="s">
        <v>22</v>
      </c>
      <c r="C18" s="4">
        <v>0.1234</v>
      </c>
      <c r="D18" s="4">
        <v>0.2253</v>
      </c>
      <c r="E18" s="4">
        <v>0.37709999999999999</v>
      </c>
      <c r="F18" s="4">
        <v>0.22939999999999999</v>
      </c>
    </row>
    <row r="19" spans="1:6" ht="14.1" customHeight="1" x14ac:dyDescent="0.2">
      <c r="A19" s="48" t="s">
        <v>23</v>
      </c>
      <c r="B19" s="24" t="s">
        <v>24</v>
      </c>
      <c r="C19" s="4">
        <v>0.21029999999999999</v>
      </c>
      <c r="D19" s="4">
        <v>0.31230000000000002</v>
      </c>
      <c r="E19" s="4">
        <v>0.31979999999999997</v>
      </c>
      <c r="F19" s="4">
        <v>0.29220000000000002</v>
      </c>
    </row>
    <row r="20" spans="1:6" ht="14.1" customHeight="1" x14ac:dyDescent="0.2">
      <c r="A20" s="49"/>
      <c r="B20" s="24" t="s">
        <v>25</v>
      </c>
      <c r="C20" s="4">
        <v>7.3200000000000001E-2</v>
      </c>
      <c r="D20" s="4">
        <v>0.20860000000000001</v>
      </c>
      <c r="E20" s="4">
        <v>0.4395</v>
      </c>
      <c r="F20" s="4">
        <v>0.219</v>
      </c>
    </row>
    <row r="21" spans="1:6" ht="14.1" customHeight="1" x14ac:dyDescent="0.2">
      <c r="A21" s="50"/>
      <c r="B21" s="24" t="s">
        <v>26</v>
      </c>
      <c r="C21" s="4">
        <v>0.71650000000000003</v>
      </c>
      <c r="D21" s="4">
        <v>0.47920000000000001</v>
      </c>
      <c r="E21" s="4">
        <v>0.24060000000000001</v>
      </c>
      <c r="F21" s="4">
        <v>0.48880000000000001</v>
      </c>
    </row>
    <row r="22" spans="1:6" ht="14.1" customHeight="1" x14ac:dyDescent="0.2">
      <c r="A22" s="51" t="s">
        <v>382</v>
      </c>
      <c r="B22" s="24" t="s">
        <v>27</v>
      </c>
      <c r="C22" s="4">
        <v>0.21010000000000001</v>
      </c>
      <c r="D22" s="4">
        <v>0.1048</v>
      </c>
      <c r="E22" s="4">
        <v>2.0284740363000001E-3</v>
      </c>
      <c r="F22" s="4">
        <v>0.1096</v>
      </c>
    </row>
    <row r="23" spans="1:6" ht="14.1" customHeight="1" x14ac:dyDescent="0.2">
      <c r="A23" s="52"/>
      <c r="B23" s="24" t="s">
        <v>28</v>
      </c>
      <c r="C23" s="4">
        <v>0.754</v>
      </c>
      <c r="D23" s="4">
        <v>0.36509999999999998</v>
      </c>
      <c r="E23" s="4">
        <v>1.54E-2</v>
      </c>
      <c r="F23" s="4">
        <v>0.38779999999999998</v>
      </c>
    </row>
    <row r="24" spans="1:6" ht="14.1" customHeight="1" x14ac:dyDescent="0.2">
      <c r="A24" s="52"/>
      <c r="B24" s="24" t="s">
        <v>29</v>
      </c>
      <c r="C24" s="4">
        <v>2.5999999999999999E-3</v>
      </c>
      <c r="D24" s="4">
        <v>0.25469999999999998</v>
      </c>
      <c r="E24" s="4">
        <v>0.54049999999999998</v>
      </c>
      <c r="F24" s="4">
        <v>0.24990000000000001</v>
      </c>
    </row>
    <row r="25" spans="1:6" ht="14.1" customHeight="1" x14ac:dyDescent="0.2">
      <c r="A25" s="53"/>
      <c r="B25" s="24" t="s">
        <v>30</v>
      </c>
      <c r="C25" s="4">
        <v>3.32E-2</v>
      </c>
      <c r="D25" s="4">
        <v>0.27539999999999998</v>
      </c>
      <c r="E25" s="4">
        <v>0.44209999999999999</v>
      </c>
      <c r="F25" s="4">
        <v>0.25259999999999999</v>
      </c>
    </row>
    <row r="26" spans="1:6" ht="14.1" customHeight="1" x14ac:dyDescent="0.2">
      <c r="A26" s="48" t="s">
        <v>31</v>
      </c>
      <c r="B26" s="24" t="s">
        <v>32</v>
      </c>
      <c r="C26" s="4">
        <v>1.9199999999999998E-2</v>
      </c>
      <c r="D26" s="4">
        <v>4.9299999999999997E-2</v>
      </c>
      <c r="E26" s="4">
        <v>9.2399999999999996E-2</v>
      </c>
      <c r="F26" s="4">
        <v>5.0200000000000002E-2</v>
      </c>
    </row>
    <row r="27" spans="1:6" ht="14.1" customHeight="1" x14ac:dyDescent="0.2">
      <c r="A27" s="49"/>
      <c r="B27" s="24" t="s">
        <v>33</v>
      </c>
      <c r="C27" s="4">
        <v>8.9200000000000002E-2</v>
      </c>
      <c r="D27" s="4">
        <v>0.15040000000000001</v>
      </c>
      <c r="E27" s="4">
        <v>0.23619999999999999</v>
      </c>
      <c r="F27" s="4">
        <v>0.152</v>
      </c>
    </row>
    <row r="28" spans="1:6" ht="14.1" customHeight="1" x14ac:dyDescent="0.2">
      <c r="A28" s="49"/>
      <c r="B28" s="24" t="s">
        <v>34</v>
      </c>
      <c r="C28" s="4">
        <v>0.1084</v>
      </c>
      <c r="D28" s="4">
        <v>0.13650000000000001</v>
      </c>
      <c r="E28" s="4">
        <v>0.1583</v>
      </c>
      <c r="F28" s="4">
        <v>0.1343</v>
      </c>
    </row>
    <row r="29" spans="1:6" ht="14.1" customHeight="1" x14ac:dyDescent="0.2">
      <c r="A29" s="50"/>
      <c r="B29" s="24" t="s">
        <v>35</v>
      </c>
      <c r="C29" s="4">
        <v>0.78320000000000001</v>
      </c>
      <c r="D29" s="4">
        <v>0.66369999999999996</v>
      </c>
      <c r="E29" s="4">
        <v>0.5131</v>
      </c>
      <c r="F29" s="4">
        <v>0.66349999999999998</v>
      </c>
    </row>
    <row r="30" spans="1:6" ht="14.1" customHeight="1" x14ac:dyDescent="0.2">
      <c r="A30" s="48" t="s">
        <v>36</v>
      </c>
      <c r="B30" s="24" t="s">
        <v>37</v>
      </c>
      <c r="C30" s="4">
        <v>0.11260000000000001</v>
      </c>
      <c r="D30" s="4">
        <v>0.13270000000000001</v>
      </c>
      <c r="E30" s="4">
        <v>0.68120000000000003</v>
      </c>
      <c r="F30" s="4">
        <v>0.22075654466139999</v>
      </c>
    </row>
    <row r="31" spans="1:6" ht="14.1" customHeight="1" x14ac:dyDescent="0.2">
      <c r="A31" s="50"/>
      <c r="B31" s="24" t="s">
        <v>38</v>
      </c>
      <c r="C31" s="4">
        <v>0.88739999999999997</v>
      </c>
      <c r="D31" s="4">
        <v>0.86729999999999996</v>
      </c>
      <c r="E31" s="4">
        <v>0.31879999999999997</v>
      </c>
      <c r="F31" s="4">
        <v>0.77924345533859996</v>
      </c>
    </row>
    <row r="32" spans="1:6" ht="14.1" customHeight="1" x14ac:dyDescent="0.2">
      <c r="A32" s="48" t="s">
        <v>39</v>
      </c>
      <c r="B32" s="24" t="s">
        <v>40</v>
      </c>
      <c r="C32" s="4">
        <v>0.1774</v>
      </c>
      <c r="D32" s="4">
        <v>0.18110000000000001</v>
      </c>
      <c r="E32" s="4">
        <v>0.23780000000000001</v>
      </c>
      <c r="F32" s="4">
        <v>0.1898</v>
      </c>
    </row>
    <row r="33" spans="1:7" ht="14.1" customHeight="1" x14ac:dyDescent="0.2">
      <c r="A33" s="49"/>
      <c r="B33" s="24" t="s">
        <v>41</v>
      </c>
      <c r="C33" s="4">
        <v>0.1628</v>
      </c>
      <c r="D33" s="4">
        <v>0.18290000000000001</v>
      </c>
      <c r="E33" s="4">
        <v>0.2291801102179</v>
      </c>
      <c r="F33" s="4">
        <v>0.1865</v>
      </c>
    </row>
    <row r="34" spans="1:7" ht="14.1" customHeight="1" x14ac:dyDescent="0.2">
      <c r="A34" s="49"/>
      <c r="B34" s="24" t="s">
        <v>42</v>
      </c>
      <c r="C34" s="4">
        <v>0.1087</v>
      </c>
      <c r="D34" s="4">
        <v>0.1166</v>
      </c>
      <c r="E34" s="4">
        <v>0.1091</v>
      </c>
      <c r="F34" s="4">
        <v>0.1137</v>
      </c>
    </row>
    <row r="35" spans="1:7" ht="14.1" customHeight="1" x14ac:dyDescent="0.2">
      <c r="A35" s="50"/>
      <c r="B35" s="24" t="s">
        <v>43</v>
      </c>
      <c r="C35" s="4">
        <v>0.55110000000000003</v>
      </c>
      <c r="D35" s="4">
        <v>0.51949999999999996</v>
      </c>
      <c r="E35" s="4">
        <v>0.42399999999999999</v>
      </c>
      <c r="F35" s="4">
        <v>0.51004382163100004</v>
      </c>
    </row>
    <row r="36" spans="1:7" ht="14.1" customHeight="1" x14ac:dyDescent="0.2">
      <c r="A36" s="25" t="s">
        <v>44</v>
      </c>
      <c r="B36" s="24" t="s">
        <v>45</v>
      </c>
      <c r="C36" s="4">
        <v>0.68369999999999997</v>
      </c>
      <c r="D36" s="4">
        <v>0.59725964347589999</v>
      </c>
      <c r="E36" s="4">
        <v>0.7339</v>
      </c>
      <c r="F36" s="4">
        <v>0.63839999999999997</v>
      </c>
    </row>
    <row r="37" spans="1:7" ht="14.1" customHeight="1" x14ac:dyDescent="0.2">
      <c r="A37" s="48" t="s">
        <v>46</v>
      </c>
      <c r="B37" s="24" t="s">
        <v>47</v>
      </c>
      <c r="C37" s="4">
        <v>0.1147893459986</v>
      </c>
      <c r="D37" s="4">
        <v>0.1221</v>
      </c>
      <c r="E37" s="4">
        <v>0.12759999999999999</v>
      </c>
      <c r="F37" s="4">
        <v>0.1215</v>
      </c>
    </row>
    <row r="38" spans="1:7" ht="14.1" customHeight="1" x14ac:dyDescent="0.2">
      <c r="A38" s="49"/>
      <c r="B38" s="24" t="s">
        <v>48</v>
      </c>
      <c r="C38" s="4">
        <v>9.2499999999999999E-2</v>
      </c>
      <c r="D38" s="4">
        <v>0.1177</v>
      </c>
      <c r="E38" s="4">
        <v>0.1229117887088</v>
      </c>
      <c r="F38" s="4">
        <v>0.1133</v>
      </c>
    </row>
    <row r="39" spans="1:7" ht="14.1" customHeight="1" x14ac:dyDescent="0.2">
      <c r="A39" s="49"/>
      <c r="B39" s="24" t="s">
        <v>49</v>
      </c>
      <c r="C39" s="4">
        <v>0.26029999999999998</v>
      </c>
      <c r="D39" s="4">
        <v>0.2089</v>
      </c>
      <c r="E39" s="4">
        <v>0.1719</v>
      </c>
      <c r="F39" s="4">
        <v>0.21340000000000001</v>
      </c>
    </row>
    <row r="40" spans="1:7" ht="14.1" customHeight="1" x14ac:dyDescent="0.2">
      <c r="A40" s="49"/>
      <c r="B40" s="24" t="s">
        <v>50</v>
      </c>
      <c r="C40" s="4">
        <v>9.8986111570599999E-2</v>
      </c>
      <c r="D40" s="4">
        <v>9.8699999999999996E-2</v>
      </c>
      <c r="E40" s="4">
        <v>0.1066</v>
      </c>
      <c r="F40" s="4">
        <v>0.10009999999999999</v>
      </c>
    </row>
    <row r="41" spans="1:7" ht="14.1" customHeight="1" x14ac:dyDescent="0.2">
      <c r="A41" s="49"/>
      <c r="B41" s="24" t="s">
        <v>51</v>
      </c>
      <c r="C41" s="4">
        <v>0.2382</v>
      </c>
      <c r="D41" s="4">
        <v>0.25650000000000001</v>
      </c>
      <c r="E41" s="4">
        <v>0.17499999999999999</v>
      </c>
      <c r="F41" s="4">
        <v>0.23899999999999999</v>
      </c>
    </row>
    <row r="42" spans="1:7" ht="14.1" customHeight="1" x14ac:dyDescent="0.2">
      <c r="A42" s="49"/>
      <c r="B42" s="24" t="s">
        <v>52</v>
      </c>
      <c r="C42" s="4">
        <v>0.1186</v>
      </c>
      <c r="D42" s="4">
        <v>0.1191</v>
      </c>
      <c r="E42" s="4">
        <v>0.15359999999999999</v>
      </c>
      <c r="F42" s="4">
        <v>0.12479999999999999</v>
      </c>
    </row>
    <row r="43" spans="1:7" ht="14.1" customHeight="1" x14ac:dyDescent="0.2">
      <c r="A43" s="49"/>
      <c r="B43" s="24" t="s">
        <v>53</v>
      </c>
      <c r="C43" s="4">
        <v>4.5600000000000002E-2</v>
      </c>
      <c r="D43" s="4">
        <v>4.6885574583400001E-2</v>
      </c>
      <c r="E43" s="4">
        <v>7.3099999999999998E-2</v>
      </c>
      <c r="F43" s="4">
        <v>5.0999999999999997E-2</v>
      </c>
    </row>
    <row r="44" spans="1:7" ht="12" customHeight="1" x14ac:dyDescent="0.2">
      <c r="A44" s="50"/>
      <c r="B44" s="24" t="s">
        <v>54</v>
      </c>
      <c r="C44" s="4">
        <v>3.09E-2</v>
      </c>
      <c r="D44" s="4">
        <v>3.01008966447E-2</v>
      </c>
      <c r="E44" s="4">
        <v>6.93E-2</v>
      </c>
      <c r="F44" s="4">
        <v>3.6900000000000002E-2</v>
      </c>
    </row>
    <row r="45" spans="1:7" ht="14.1" customHeight="1" x14ac:dyDescent="0.2">
      <c r="A45" s="42" t="s">
        <v>555</v>
      </c>
      <c r="B45" s="43"/>
      <c r="C45" s="39">
        <v>529</v>
      </c>
      <c r="D45" s="39">
        <v>3058</v>
      </c>
      <c r="E45" s="39">
        <v>1286</v>
      </c>
      <c r="F45" s="39">
        <v>4873</v>
      </c>
    </row>
    <row r="46" spans="1:7" ht="14.1" customHeight="1" x14ac:dyDescent="0.2">
      <c r="A46" s="46" t="s">
        <v>55</v>
      </c>
      <c r="B46" s="45"/>
      <c r="C46" s="45"/>
      <c r="D46" s="45"/>
      <c r="E46" s="45"/>
      <c r="F46" s="45"/>
    </row>
    <row r="47" spans="1:7" ht="14.1" customHeight="1" x14ac:dyDescent="0.2">
      <c r="A47" s="47" t="s">
        <v>108</v>
      </c>
      <c r="B47" s="45"/>
      <c r="C47" s="45"/>
      <c r="D47" s="45"/>
      <c r="E47" s="45"/>
      <c r="F47" s="45"/>
    </row>
    <row r="48" spans="1:7" s="17" customFormat="1" ht="14.25" x14ac:dyDescent="0.2">
      <c r="A48" s="40" t="s">
        <v>553</v>
      </c>
      <c r="B48" s="41"/>
      <c r="C48" s="41"/>
      <c r="D48" s="41"/>
      <c r="E48" s="41"/>
      <c r="F48" s="41"/>
      <c r="G48" s="41"/>
    </row>
    <row r="49" spans="1:1" ht="14.25" x14ac:dyDescent="0.2">
      <c r="A49" s="32" t="str">
        <f>HYPERLINK("#'Index'!A1","Back to Index")</f>
        <v>Back to Index</v>
      </c>
    </row>
  </sheetData>
  <mergeCells count="15">
    <mergeCell ref="A1:K1"/>
    <mergeCell ref="A37:A44"/>
    <mergeCell ref="A32:A35"/>
    <mergeCell ref="A30:A31"/>
    <mergeCell ref="A26:A29"/>
    <mergeCell ref="A22:A25"/>
    <mergeCell ref="A19:A21"/>
    <mergeCell ref="A14:A16"/>
    <mergeCell ref="A9:A12"/>
    <mergeCell ref="A5:A7"/>
    <mergeCell ref="A48:G48"/>
    <mergeCell ref="A45:B45"/>
    <mergeCell ref="A2:F2"/>
    <mergeCell ref="A46:F46"/>
    <mergeCell ref="A47:F47"/>
  </mergeCells>
  <pageMargins left="0.05" right="0.05" top="0.5" bottom="0.5" header="0" footer="0"/>
  <pageSetup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pane ySplit="4" topLeftCell="A5" activePane="bottomLeft" state="frozen"/>
      <selection sqref="A1:H1"/>
      <selection pane="bottomLeft" sqref="A1:N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4" ht="15" x14ac:dyDescent="0.25">
      <c r="A1" s="44" t="s">
        <v>149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3.5" x14ac:dyDescent="0.25">
      <c r="A2" s="44" t="s">
        <v>150</v>
      </c>
      <c r="B2" s="45"/>
      <c r="C2" s="45"/>
      <c r="D2" s="45"/>
      <c r="E2" s="45"/>
      <c r="F2" s="45"/>
      <c r="G2" s="45"/>
    </row>
    <row r="4" spans="1:14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4" ht="14.1" customHeight="1" x14ac:dyDescent="0.2">
      <c r="A5" s="56" t="s">
        <v>137</v>
      </c>
      <c r="B5" s="12" t="s">
        <v>40</v>
      </c>
      <c r="C5" s="7">
        <v>729</v>
      </c>
      <c r="D5" s="8">
        <v>380842</v>
      </c>
      <c r="E5" s="4">
        <v>0.30747999999999998</v>
      </c>
      <c r="F5" s="4">
        <v>0.25794</v>
      </c>
      <c r="G5" s="4">
        <v>0.35702</v>
      </c>
    </row>
    <row r="6" spans="1:14" ht="14.1" customHeight="1" x14ac:dyDescent="0.2">
      <c r="A6" s="49"/>
      <c r="B6" s="12" t="s">
        <v>41</v>
      </c>
      <c r="C6" s="7">
        <v>789</v>
      </c>
      <c r="D6" s="8">
        <v>301930</v>
      </c>
      <c r="E6" s="4">
        <v>0.24882000000000001</v>
      </c>
      <c r="F6" s="4">
        <v>0.20755999999999999</v>
      </c>
      <c r="G6" s="4">
        <v>0.29008</v>
      </c>
    </row>
    <row r="7" spans="1:14" ht="14.1" customHeight="1" x14ac:dyDescent="0.2">
      <c r="A7" s="49"/>
      <c r="B7" s="12" t="s">
        <v>42</v>
      </c>
      <c r="C7" s="7">
        <v>511</v>
      </c>
      <c r="D7" s="8">
        <v>85256</v>
      </c>
      <c r="E7" s="4">
        <v>0.1111326493407</v>
      </c>
      <c r="F7" s="4">
        <v>8.0829999999999999E-2</v>
      </c>
      <c r="G7" s="4">
        <v>0.14144000000000001</v>
      </c>
    </row>
    <row r="8" spans="1:14" ht="14.1" customHeight="1" x14ac:dyDescent="0.2">
      <c r="A8" s="49"/>
      <c r="B8" s="12" t="s">
        <v>43</v>
      </c>
      <c r="C8" s="7">
        <v>2763</v>
      </c>
      <c r="D8" s="8">
        <v>269643.44539285998</v>
      </c>
      <c r="E8" s="4">
        <v>7.7420000000000003E-2</v>
      </c>
      <c r="F8" s="4">
        <v>6.4435720079100006E-2</v>
      </c>
      <c r="G8" s="4">
        <v>9.0410000000000004E-2</v>
      </c>
    </row>
    <row r="9" spans="1:14" ht="14.1" customHeight="1" x14ac:dyDescent="0.2">
      <c r="A9" s="50"/>
      <c r="B9" s="12" t="s">
        <v>96</v>
      </c>
      <c r="C9" s="7">
        <v>4792</v>
      </c>
      <c r="D9" s="8">
        <v>1037671</v>
      </c>
      <c r="E9" s="4">
        <v>0.15483</v>
      </c>
      <c r="F9" s="4">
        <v>0.14036999999999999</v>
      </c>
      <c r="G9" s="4">
        <v>0.16929752167939999</v>
      </c>
    </row>
    <row r="10" spans="1:14" ht="14.1" customHeight="1" x14ac:dyDescent="0.2">
      <c r="A10" s="48" t="s">
        <v>138</v>
      </c>
      <c r="B10" s="12" t="s">
        <v>40</v>
      </c>
      <c r="C10" s="7">
        <v>729</v>
      </c>
      <c r="D10" s="8">
        <v>279731</v>
      </c>
      <c r="E10" s="4">
        <v>0.22585</v>
      </c>
      <c r="F10" s="4">
        <v>0.18054000000000001</v>
      </c>
      <c r="G10" s="4">
        <v>0.27115</v>
      </c>
    </row>
    <row r="11" spans="1:14" ht="14.1" customHeight="1" x14ac:dyDescent="0.2">
      <c r="A11" s="49"/>
      <c r="B11" s="12" t="s">
        <v>41</v>
      </c>
      <c r="C11" s="7">
        <v>789</v>
      </c>
      <c r="D11" s="8">
        <v>527386</v>
      </c>
      <c r="E11" s="4">
        <v>0.43461401907140002</v>
      </c>
      <c r="F11" s="4">
        <v>0.38252999999999998</v>
      </c>
      <c r="G11" s="4">
        <v>0.48670000000000002</v>
      </c>
    </row>
    <row r="12" spans="1:14" ht="14.1" customHeight="1" x14ac:dyDescent="0.2">
      <c r="A12" s="49"/>
      <c r="B12" s="12" t="s">
        <v>42</v>
      </c>
      <c r="C12" s="7">
        <v>511</v>
      </c>
      <c r="D12" s="8">
        <v>564407</v>
      </c>
      <c r="E12" s="4">
        <v>0.73572000000000004</v>
      </c>
      <c r="F12" s="4">
        <v>0.67910776118500005</v>
      </c>
      <c r="G12" s="4">
        <v>0.79232999999999998</v>
      </c>
    </row>
    <row r="13" spans="1:14" ht="14.1" customHeight="1" x14ac:dyDescent="0.2">
      <c r="A13" s="49"/>
      <c r="B13" s="12" t="s">
        <v>43</v>
      </c>
      <c r="C13" s="7">
        <v>2763</v>
      </c>
      <c r="D13" s="8">
        <v>2946930</v>
      </c>
      <c r="E13" s="4">
        <v>0.84615622664659995</v>
      </c>
      <c r="F13" s="4">
        <v>0.82591000000000003</v>
      </c>
      <c r="G13" s="4">
        <v>0.86639999999999995</v>
      </c>
    </row>
    <row r="14" spans="1:14" ht="14.1" customHeight="1" x14ac:dyDescent="0.2">
      <c r="A14" s="50"/>
      <c r="B14" s="12" t="s">
        <v>96</v>
      </c>
      <c r="C14" s="7">
        <v>4792</v>
      </c>
      <c r="D14" s="8">
        <v>4318454.2745730998</v>
      </c>
      <c r="E14" s="4">
        <v>0.64436000000000004</v>
      </c>
      <c r="F14" s="4">
        <v>0.62322</v>
      </c>
      <c r="G14" s="4">
        <v>0.66549999999999998</v>
      </c>
    </row>
    <row r="15" spans="1:14" ht="14.1" customHeight="1" x14ac:dyDescent="0.2">
      <c r="A15" s="48" t="s">
        <v>139</v>
      </c>
      <c r="B15" s="12" t="s">
        <v>40</v>
      </c>
      <c r="C15" s="7">
        <v>729</v>
      </c>
      <c r="D15" s="8">
        <v>532071</v>
      </c>
      <c r="E15" s="4">
        <v>0.42957925244189998</v>
      </c>
      <c r="F15" s="4">
        <v>0.37295877233180003</v>
      </c>
      <c r="G15" s="4">
        <v>0.48620000000000002</v>
      </c>
    </row>
    <row r="16" spans="1:14" ht="14.1" customHeight="1" x14ac:dyDescent="0.2">
      <c r="A16" s="49"/>
      <c r="B16" s="12" t="s">
        <v>41</v>
      </c>
      <c r="C16" s="7">
        <v>789</v>
      </c>
      <c r="D16" s="8">
        <v>319133</v>
      </c>
      <c r="E16" s="4">
        <v>0.26299</v>
      </c>
      <c r="F16" s="4">
        <v>0.21531</v>
      </c>
      <c r="G16" s="4">
        <v>0.31068000000000001</v>
      </c>
    </row>
    <row r="17" spans="1:7" ht="14.1" customHeight="1" x14ac:dyDescent="0.2">
      <c r="A17" s="49"/>
      <c r="B17" s="12" t="s">
        <v>42</v>
      </c>
      <c r="C17" s="7">
        <v>511</v>
      </c>
      <c r="D17" s="8">
        <v>85127</v>
      </c>
      <c r="E17" s="4">
        <v>0.11096</v>
      </c>
      <c r="F17" s="4">
        <v>6.5159999999999996E-2</v>
      </c>
      <c r="G17" s="4">
        <v>0.15676999999999999</v>
      </c>
    </row>
    <row r="18" spans="1:7" ht="14.1" customHeight="1" x14ac:dyDescent="0.2">
      <c r="A18" s="49"/>
      <c r="B18" s="12" t="s">
        <v>43</v>
      </c>
      <c r="C18" s="7">
        <v>2763</v>
      </c>
      <c r="D18" s="8">
        <v>126845</v>
      </c>
      <c r="E18" s="4">
        <v>3.6420000000000001E-2</v>
      </c>
      <c r="F18" s="4">
        <v>2.2630000000000001E-2</v>
      </c>
      <c r="G18" s="4">
        <v>5.0220000000000001E-2</v>
      </c>
    </row>
    <row r="19" spans="1:7" ht="14.1" customHeight="1" x14ac:dyDescent="0.2">
      <c r="A19" s="50"/>
      <c r="B19" s="12" t="s">
        <v>96</v>
      </c>
      <c r="C19" s="7">
        <v>4792</v>
      </c>
      <c r="D19" s="8">
        <v>1063175</v>
      </c>
      <c r="E19" s="4">
        <v>0.15864</v>
      </c>
      <c r="F19" s="4">
        <v>0.14072000000000001</v>
      </c>
      <c r="G19" s="4">
        <v>0.17655000000000001</v>
      </c>
    </row>
    <row r="20" spans="1:7" ht="14.1" customHeight="1" x14ac:dyDescent="0.2">
      <c r="A20" s="48" t="s">
        <v>140</v>
      </c>
      <c r="B20" s="12" t="s">
        <v>40</v>
      </c>
      <c r="C20" s="7">
        <v>729</v>
      </c>
      <c r="D20" s="8">
        <v>38772</v>
      </c>
      <c r="E20" s="4">
        <v>3.1300000000000001E-2</v>
      </c>
      <c r="F20" s="4">
        <v>5.7499999999999999E-3</v>
      </c>
      <c r="G20" s="4">
        <v>5.6849999999999998E-2</v>
      </c>
    </row>
    <row r="21" spans="1:7" ht="14.1" customHeight="1" x14ac:dyDescent="0.2">
      <c r="A21" s="49"/>
      <c r="B21" s="12" t="s">
        <v>41</v>
      </c>
      <c r="C21" s="7">
        <v>789</v>
      </c>
      <c r="D21" s="8">
        <v>46234</v>
      </c>
      <c r="E21" s="4">
        <v>3.8100661366800001E-2</v>
      </c>
      <c r="F21" s="4">
        <v>1.5429999999999999E-2</v>
      </c>
      <c r="G21" s="4">
        <v>6.0769999999999998E-2</v>
      </c>
    </row>
    <row r="22" spans="1:7" ht="14.1" customHeight="1" x14ac:dyDescent="0.2">
      <c r="A22" s="49"/>
      <c r="B22" s="12" t="s">
        <v>42</v>
      </c>
      <c r="C22" s="7">
        <v>511</v>
      </c>
      <c r="D22" s="8">
        <v>29585</v>
      </c>
      <c r="E22" s="4">
        <v>3.8559999999999997E-2</v>
      </c>
      <c r="F22" s="4">
        <v>9.1800000000000007E-3</v>
      </c>
      <c r="G22" s="4">
        <v>6.7949999999999997E-2</v>
      </c>
    </row>
    <row r="23" spans="1:7" ht="14.1" customHeight="1" x14ac:dyDescent="0.2">
      <c r="A23" s="49"/>
      <c r="B23" s="12" t="s">
        <v>43</v>
      </c>
      <c r="C23" s="7">
        <v>2763</v>
      </c>
      <c r="D23" s="8">
        <v>90289</v>
      </c>
      <c r="E23" s="4">
        <v>2.5919999999999999E-2</v>
      </c>
      <c r="F23" s="4">
        <v>1.8380000000000001E-2</v>
      </c>
      <c r="G23" s="4">
        <v>3.347E-2</v>
      </c>
    </row>
    <row r="24" spans="1:7" ht="14.1" customHeight="1" x14ac:dyDescent="0.2">
      <c r="A24" s="50"/>
      <c r="B24" s="12" t="s">
        <v>96</v>
      </c>
      <c r="C24" s="7">
        <v>4792</v>
      </c>
      <c r="D24" s="8">
        <v>204879</v>
      </c>
      <c r="E24" s="4">
        <v>3.057E-2</v>
      </c>
      <c r="F24" s="4">
        <v>2.2440000000000002E-2</v>
      </c>
      <c r="G24" s="4">
        <v>3.8697949585499998E-2</v>
      </c>
    </row>
    <row r="25" spans="1:7" ht="14.1" customHeight="1" x14ac:dyDescent="0.2">
      <c r="A25" s="48" t="s">
        <v>141</v>
      </c>
      <c r="B25" s="12" t="s">
        <v>40</v>
      </c>
      <c r="C25" s="7">
        <v>729</v>
      </c>
      <c r="D25" s="8">
        <v>7170</v>
      </c>
      <c r="E25" s="4">
        <v>5.7889637038000003E-3</v>
      </c>
      <c r="F25" s="4">
        <v>3.6999999999999999E-4</v>
      </c>
      <c r="G25" s="4">
        <v>1.1209999999999999E-2</v>
      </c>
    </row>
    <row r="26" spans="1:7" ht="14.1" customHeight="1" x14ac:dyDescent="0.2">
      <c r="A26" s="49"/>
      <c r="B26" s="12" t="s">
        <v>41</v>
      </c>
      <c r="C26" s="7">
        <v>789</v>
      </c>
      <c r="D26" s="8">
        <v>18777</v>
      </c>
      <c r="E26" s="4">
        <v>1.5469999999999999E-2</v>
      </c>
      <c r="F26" s="4">
        <v>3.14E-3</v>
      </c>
      <c r="G26" s="4">
        <v>2.7799999999999998E-2</v>
      </c>
    </row>
    <row r="27" spans="1:7" ht="14.1" customHeight="1" x14ac:dyDescent="0.2">
      <c r="A27" s="49"/>
      <c r="B27" s="12" t="s">
        <v>42</v>
      </c>
      <c r="C27" s="7">
        <v>511</v>
      </c>
      <c r="D27" s="8">
        <v>2778</v>
      </c>
      <c r="E27" s="4">
        <v>3.62E-3</v>
      </c>
      <c r="F27" s="4">
        <v>0</v>
      </c>
      <c r="G27" s="4">
        <v>7.3800000000000003E-3</v>
      </c>
    </row>
    <row r="28" spans="1:7" ht="14.1" customHeight="1" x14ac:dyDescent="0.2">
      <c r="A28" s="49"/>
      <c r="B28" s="12" t="s">
        <v>43</v>
      </c>
      <c r="C28" s="7">
        <v>2763</v>
      </c>
      <c r="D28" s="8">
        <v>49019</v>
      </c>
      <c r="E28" s="4">
        <v>1.4069999999999999E-2</v>
      </c>
      <c r="F28" s="4">
        <v>7.2199999999999999E-3</v>
      </c>
      <c r="G28" s="4">
        <v>2.0932767694100001E-2</v>
      </c>
    </row>
    <row r="29" spans="1:7" ht="14.1" customHeight="1" x14ac:dyDescent="0.2">
      <c r="A29" s="50"/>
      <c r="B29" s="12" t="s">
        <v>96</v>
      </c>
      <c r="C29" s="7">
        <v>4792</v>
      </c>
      <c r="D29" s="8">
        <v>77744</v>
      </c>
      <c r="E29" s="4">
        <v>1.1599999999999999E-2</v>
      </c>
      <c r="F29" s="4">
        <v>7.2500000000000004E-3</v>
      </c>
      <c r="G29" s="4">
        <v>1.5949999999999999E-2</v>
      </c>
    </row>
    <row r="31" spans="1:7" ht="14.1" customHeight="1" x14ac:dyDescent="0.2">
      <c r="A31" s="46" t="s">
        <v>55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106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107</v>
      </c>
      <c r="B33" s="45"/>
      <c r="C33" s="45"/>
      <c r="D33" s="45"/>
      <c r="E33" s="45"/>
      <c r="F33" s="45"/>
      <c r="G33" s="45"/>
    </row>
    <row r="34" spans="1:7" ht="14.1" customHeight="1" x14ac:dyDescent="0.2">
      <c r="A34" s="46" t="s">
        <v>559</v>
      </c>
      <c r="B34" s="45"/>
      <c r="C34" s="45"/>
      <c r="D34" s="45"/>
      <c r="E34" s="45"/>
      <c r="F34" s="45"/>
      <c r="G34" s="45"/>
    </row>
    <row r="35" spans="1:7" ht="14.1" customHeight="1" x14ac:dyDescent="0.2">
      <c r="A35" s="46" t="s">
        <v>142</v>
      </c>
      <c r="B35" s="45"/>
      <c r="C35" s="45"/>
      <c r="D35" s="45"/>
      <c r="E35" s="45"/>
      <c r="F35" s="45"/>
      <c r="G35" s="45"/>
    </row>
    <row r="36" spans="1:7" s="17" customFormat="1" ht="14.25" x14ac:dyDescent="0.2">
      <c r="A36" s="32" t="str">
        <f>HYPERLINK("#'Index'!A1","Back to Index")</f>
        <v>Back to Index</v>
      </c>
      <c r="B36" s="27"/>
    </row>
    <row r="45" spans="1:7" ht="12" customHeight="1" x14ac:dyDescent="0.2">
      <c r="A45" t="s">
        <v>557</v>
      </c>
    </row>
  </sheetData>
  <mergeCells count="12">
    <mergeCell ref="A1:N1"/>
    <mergeCell ref="A34:G34"/>
    <mergeCell ref="A35:G35"/>
    <mergeCell ref="A2:G2"/>
    <mergeCell ref="A31:G31"/>
    <mergeCell ref="A32:G32"/>
    <mergeCell ref="A33:G33"/>
    <mergeCell ref="A5:A9"/>
    <mergeCell ref="A10:A14"/>
    <mergeCell ref="A15:A19"/>
    <mergeCell ref="A20:A24"/>
    <mergeCell ref="A25:A29"/>
  </mergeCells>
  <pageMargins left="0.05" right="0.05" top="0.5" bottom="0.5" header="0" footer="0"/>
  <pageSetup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zoomScaleNormal="100" workbookViewId="0">
      <pane ySplit="4" topLeftCell="A5" activePane="bottomLeft" state="frozen"/>
      <selection sqref="A1:H1"/>
      <selection pane="bottomLeft" sqref="A1:N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4" ht="15" x14ac:dyDescent="0.25">
      <c r="A1" s="44" t="s">
        <v>151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3.5" x14ac:dyDescent="0.25">
      <c r="A2" s="44" t="s">
        <v>152</v>
      </c>
      <c r="B2" s="45"/>
      <c r="C2" s="45"/>
      <c r="D2" s="45"/>
      <c r="E2" s="45"/>
      <c r="F2" s="45"/>
      <c r="G2" s="45"/>
    </row>
    <row r="4" spans="1:14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4" ht="14.1" customHeight="1" x14ac:dyDescent="0.2">
      <c r="A5" s="56" t="s">
        <v>137</v>
      </c>
      <c r="B5" s="9" t="s">
        <v>47</v>
      </c>
      <c r="C5" s="7">
        <v>647</v>
      </c>
      <c r="D5" s="8">
        <v>146634</v>
      </c>
      <c r="E5" s="4">
        <v>0.17895</v>
      </c>
      <c r="F5" s="4">
        <v>0.13922999999999999</v>
      </c>
      <c r="G5" s="4">
        <v>0.21867436472759999</v>
      </c>
    </row>
    <row r="6" spans="1:14" ht="14.1" customHeight="1" x14ac:dyDescent="0.2">
      <c r="A6" s="49"/>
      <c r="B6" s="9" t="s">
        <v>48</v>
      </c>
      <c r="C6" s="7">
        <v>541</v>
      </c>
      <c r="D6" s="8">
        <v>119601</v>
      </c>
      <c r="E6" s="4">
        <v>0.15978000000000001</v>
      </c>
      <c r="F6" s="4">
        <v>0.11731</v>
      </c>
      <c r="G6" s="4">
        <v>0.20225000000000001</v>
      </c>
    </row>
    <row r="7" spans="1:14" ht="14.1" customHeight="1" x14ac:dyDescent="0.2">
      <c r="A7" s="49"/>
      <c r="B7" s="9" t="s">
        <v>49</v>
      </c>
      <c r="C7" s="7">
        <v>925</v>
      </c>
      <c r="D7" s="8">
        <v>187364</v>
      </c>
      <c r="E7" s="4">
        <v>0.13111999999999999</v>
      </c>
      <c r="F7" s="4">
        <v>9.8860000000000003E-2</v>
      </c>
      <c r="G7" s="4">
        <v>0.16336999999999999</v>
      </c>
    </row>
    <row r="8" spans="1:14" ht="14.1" customHeight="1" x14ac:dyDescent="0.2">
      <c r="A8" s="49"/>
      <c r="B8" s="9" t="s">
        <v>50</v>
      </c>
      <c r="C8" s="7">
        <v>503</v>
      </c>
      <c r="D8" s="8">
        <v>100218</v>
      </c>
      <c r="E8" s="4">
        <v>0.14727999999999999</v>
      </c>
      <c r="F8" s="4">
        <v>9.8830000000000001E-2</v>
      </c>
      <c r="G8" s="4">
        <v>0.19572000000000001</v>
      </c>
    </row>
    <row r="9" spans="1:14" ht="14.1" customHeight="1" x14ac:dyDescent="0.2">
      <c r="A9" s="49"/>
      <c r="B9" s="9" t="s">
        <v>51</v>
      </c>
      <c r="C9" s="7">
        <v>940</v>
      </c>
      <c r="D9" s="8">
        <v>210411</v>
      </c>
      <c r="E9" s="4">
        <v>0.13034000000000001</v>
      </c>
      <c r="F9" s="4">
        <v>0.10101</v>
      </c>
      <c r="G9" s="4">
        <v>0.15966436504289999</v>
      </c>
    </row>
    <row r="10" spans="1:14" ht="14.1" customHeight="1" x14ac:dyDescent="0.2">
      <c r="A10" s="49"/>
      <c r="B10" s="9" t="s">
        <v>52</v>
      </c>
      <c r="C10" s="7">
        <v>659</v>
      </c>
      <c r="D10" s="8">
        <v>146930</v>
      </c>
      <c r="E10" s="4">
        <v>0.17735000000000001</v>
      </c>
      <c r="F10" s="4">
        <v>0.13556000000000001</v>
      </c>
      <c r="G10" s="4">
        <v>0.21914</v>
      </c>
    </row>
    <row r="11" spans="1:14" ht="14.1" customHeight="1" x14ac:dyDescent="0.2">
      <c r="A11" s="49"/>
      <c r="B11" s="9" t="s">
        <v>53</v>
      </c>
      <c r="C11" s="7">
        <v>254</v>
      </c>
      <c r="D11" s="8">
        <v>64453</v>
      </c>
      <c r="E11" s="4">
        <v>0.18811</v>
      </c>
      <c r="F11" s="4">
        <v>0.12708</v>
      </c>
      <c r="G11" s="4">
        <v>0.24915000000000001</v>
      </c>
    </row>
    <row r="12" spans="1:14" ht="14.1" customHeight="1" x14ac:dyDescent="0.2">
      <c r="A12" s="49"/>
      <c r="B12" s="9" t="s">
        <v>54</v>
      </c>
      <c r="C12" s="7">
        <v>323</v>
      </c>
      <c r="D12" s="8">
        <v>62059</v>
      </c>
      <c r="E12" s="4">
        <v>0.25958999999999999</v>
      </c>
      <c r="F12" s="4">
        <v>0.19847999999999999</v>
      </c>
      <c r="G12" s="4">
        <v>0.32069999999999999</v>
      </c>
    </row>
    <row r="13" spans="1:14" ht="14.1" customHeight="1" x14ac:dyDescent="0.2">
      <c r="A13" s="50"/>
      <c r="B13" s="9" t="s">
        <v>96</v>
      </c>
      <c r="C13" s="7">
        <v>4792</v>
      </c>
      <c r="D13" s="8">
        <v>1037671</v>
      </c>
      <c r="E13" s="4">
        <v>0.15483</v>
      </c>
      <c r="F13" s="4">
        <v>0.14036999999999999</v>
      </c>
      <c r="G13" s="4">
        <v>0.16929752167939999</v>
      </c>
    </row>
    <row r="14" spans="1:14" ht="14.1" customHeight="1" x14ac:dyDescent="0.2">
      <c r="A14" s="48" t="s">
        <v>138</v>
      </c>
      <c r="B14" s="9" t="s">
        <v>47</v>
      </c>
      <c r="C14" s="7">
        <v>647</v>
      </c>
      <c r="D14" s="8">
        <v>435965</v>
      </c>
      <c r="E14" s="4">
        <v>0.53203999999999996</v>
      </c>
      <c r="F14" s="4">
        <v>0.47382000000000002</v>
      </c>
      <c r="G14" s="4">
        <v>0.59026590186149996</v>
      </c>
    </row>
    <row r="15" spans="1:14" ht="14.1" customHeight="1" x14ac:dyDescent="0.2">
      <c r="A15" s="49"/>
      <c r="B15" s="9" t="s">
        <v>48</v>
      </c>
      <c r="C15" s="7">
        <v>541</v>
      </c>
      <c r="D15" s="8">
        <v>499787</v>
      </c>
      <c r="E15" s="4">
        <v>0.66768000000000005</v>
      </c>
      <c r="F15" s="4">
        <v>0.61140000000000005</v>
      </c>
      <c r="G15" s="4">
        <v>0.72396000000000005</v>
      </c>
    </row>
    <row r="16" spans="1:14" ht="14.1" customHeight="1" x14ac:dyDescent="0.2">
      <c r="A16" s="49"/>
      <c r="B16" s="9" t="s">
        <v>49</v>
      </c>
      <c r="C16" s="7">
        <v>925</v>
      </c>
      <c r="D16" s="8">
        <v>995854</v>
      </c>
      <c r="E16" s="4">
        <v>0.69689000000000001</v>
      </c>
      <c r="F16" s="4">
        <v>0.64954000000000001</v>
      </c>
      <c r="G16" s="4">
        <v>0.74424999999999997</v>
      </c>
    </row>
    <row r="17" spans="1:7" ht="14.1" customHeight="1" x14ac:dyDescent="0.2">
      <c r="A17" s="49"/>
      <c r="B17" s="9" t="s">
        <v>50</v>
      </c>
      <c r="C17" s="7">
        <v>503</v>
      </c>
      <c r="D17" s="8">
        <v>474177</v>
      </c>
      <c r="E17" s="4">
        <v>0.69682999999999995</v>
      </c>
      <c r="F17" s="4">
        <v>0.63014999999999999</v>
      </c>
      <c r="G17" s="4">
        <v>0.76351000000000002</v>
      </c>
    </row>
    <row r="18" spans="1:7" ht="14.1" customHeight="1" x14ac:dyDescent="0.2">
      <c r="A18" s="49"/>
      <c r="B18" s="9" t="s">
        <v>51</v>
      </c>
      <c r="C18" s="7">
        <v>940</v>
      </c>
      <c r="D18" s="8">
        <v>1071231.5755064001</v>
      </c>
      <c r="E18" s="4">
        <v>0.66356999999999999</v>
      </c>
      <c r="F18" s="4">
        <v>0.61741999999999997</v>
      </c>
      <c r="G18" s="4">
        <v>0.70972000000000002</v>
      </c>
    </row>
    <row r="19" spans="1:7" ht="14.1" customHeight="1" x14ac:dyDescent="0.2">
      <c r="A19" s="49"/>
      <c r="B19" s="9" t="s">
        <v>52</v>
      </c>
      <c r="C19" s="7">
        <v>659</v>
      </c>
      <c r="D19" s="8">
        <v>525553</v>
      </c>
      <c r="E19" s="4">
        <v>0.63436999999999999</v>
      </c>
      <c r="F19" s="4">
        <v>0.576253189281</v>
      </c>
      <c r="G19" s="4">
        <v>0.69249000000000005</v>
      </c>
    </row>
    <row r="20" spans="1:7" ht="14.1" customHeight="1" x14ac:dyDescent="0.2">
      <c r="A20" s="49"/>
      <c r="B20" s="9" t="s">
        <v>53</v>
      </c>
      <c r="C20" s="7">
        <v>254</v>
      </c>
      <c r="D20" s="8">
        <v>188459</v>
      </c>
      <c r="E20" s="4">
        <v>0.55003999999999997</v>
      </c>
      <c r="F20" s="4">
        <v>0.45967000000000002</v>
      </c>
      <c r="G20" s="4">
        <v>0.64039999999999997</v>
      </c>
    </row>
    <row r="21" spans="1:7" ht="14.1" customHeight="1" x14ac:dyDescent="0.2">
      <c r="A21" s="49"/>
      <c r="B21" s="9" t="s">
        <v>54</v>
      </c>
      <c r="C21" s="7">
        <v>323</v>
      </c>
      <c r="D21" s="8">
        <v>127428</v>
      </c>
      <c r="E21" s="4">
        <v>0.53303</v>
      </c>
      <c r="F21" s="4">
        <v>0.45366000000000001</v>
      </c>
      <c r="G21" s="4">
        <v>0.61240000000000006</v>
      </c>
    </row>
    <row r="22" spans="1:7" ht="14.1" customHeight="1" x14ac:dyDescent="0.2">
      <c r="A22" s="50"/>
      <c r="B22" s="9" t="s">
        <v>96</v>
      </c>
      <c r="C22" s="7">
        <v>4792</v>
      </c>
      <c r="D22" s="8">
        <v>4318454.2745730998</v>
      </c>
      <c r="E22" s="4">
        <v>0.64436000000000004</v>
      </c>
      <c r="F22" s="4">
        <v>0.62322</v>
      </c>
      <c r="G22" s="4">
        <v>0.66549999999999998</v>
      </c>
    </row>
    <row r="23" spans="1:7" ht="14.1" customHeight="1" x14ac:dyDescent="0.2">
      <c r="A23" s="48" t="s">
        <v>139</v>
      </c>
      <c r="B23" s="9" t="s">
        <v>47</v>
      </c>
      <c r="C23" s="7">
        <v>647</v>
      </c>
      <c r="D23" s="8">
        <v>216417</v>
      </c>
      <c r="E23" s="4">
        <v>0.26411000000000001</v>
      </c>
      <c r="F23" s="4">
        <v>0.20794000000000001</v>
      </c>
      <c r="G23" s="4">
        <v>0.32029000000000002</v>
      </c>
    </row>
    <row r="24" spans="1:7" ht="14.1" customHeight="1" x14ac:dyDescent="0.2">
      <c r="A24" s="49"/>
      <c r="B24" s="9" t="s">
        <v>48</v>
      </c>
      <c r="C24" s="7">
        <v>541</v>
      </c>
      <c r="D24" s="8">
        <v>112423.75956279</v>
      </c>
      <c r="E24" s="4">
        <v>0.15018999999999999</v>
      </c>
      <c r="F24" s="4">
        <v>0.10609</v>
      </c>
      <c r="G24" s="4">
        <v>0.19428999999999999</v>
      </c>
    </row>
    <row r="25" spans="1:7" ht="14.1" customHeight="1" x14ac:dyDescent="0.2">
      <c r="A25" s="49"/>
      <c r="B25" s="9" t="s">
        <v>49</v>
      </c>
      <c r="C25" s="7">
        <v>925</v>
      </c>
      <c r="D25" s="8">
        <v>169252</v>
      </c>
      <c r="E25" s="4">
        <v>0.11844</v>
      </c>
      <c r="F25" s="4">
        <v>8.2350000000000007E-2</v>
      </c>
      <c r="G25" s="4">
        <v>0.15453</v>
      </c>
    </row>
    <row r="26" spans="1:7" ht="14.1" customHeight="1" x14ac:dyDescent="0.2">
      <c r="A26" s="49"/>
      <c r="B26" s="9" t="s">
        <v>50</v>
      </c>
      <c r="C26" s="7">
        <v>503</v>
      </c>
      <c r="D26" s="8">
        <v>73045.192274597997</v>
      </c>
      <c r="E26" s="4">
        <v>0.10734</v>
      </c>
      <c r="F26" s="4">
        <v>5.3909181413499999E-2</v>
      </c>
      <c r="G26" s="4">
        <v>0.16078000000000001</v>
      </c>
    </row>
    <row r="27" spans="1:7" ht="14.1" customHeight="1" x14ac:dyDescent="0.2">
      <c r="A27" s="49"/>
      <c r="B27" s="9" t="s">
        <v>51</v>
      </c>
      <c r="C27" s="7">
        <v>940</v>
      </c>
      <c r="D27" s="8">
        <v>255171</v>
      </c>
      <c r="E27" s="4">
        <v>0.15806000000000001</v>
      </c>
      <c r="F27" s="4">
        <v>0.1189786090391</v>
      </c>
      <c r="G27" s="4">
        <v>0.19714999999999999</v>
      </c>
    </row>
    <row r="28" spans="1:7" ht="14.1" customHeight="1" x14ac:dyDescent="0.2">
      <c r="A28" s="49"/>
      <c r="B28" s="9" t="s">
        <v>52</v>
      </c>
      <c r="C28" s="7">
        <v>659</v>
      </c>
      <c r="D28" s="8">
        <v>119337.68679714001</v>
      </c>
      <c r="E28" s="4">
        <v>0.14405000000000001</v>
      </c>
      <c r="F28" s="4">
        <v>9.3289999999999998E-2</v>
      </c>
      <c r="G28" s="4">
        <v>0.19481000000000001</v>
      </c>
    </row>
    <row r="29" spans="1:7" ht="14.1" customHeight="1" x14ac:dyDescent="0.2">
      <c r="A29" s="49"/>
      <c r="B29" s="9" t="s">
        <v>53</v>
      </c>
      <c r="C29" s="7">
        <v>254</v>
      </c>
      <c r="D29" s="8">
        <v>82569.439326563006</v>
      </c>
      <c r="E29" s="4">
        <v>0.24098648510119999</v>
      </c>
      <c r="F29" s="4">
        <v>0.1544302389443</v>
      </c>
      <c r="G29" s="4">
        <v>0.32754</v>
      </c>
    </row>
    <row r="30" spans="1:7" ht="14.1" customHeight="1" x14ac:dyDescent="0.2">
      <c r="A30" s="49"/>
      <c r="B30" s="9" t="s">
        <v>54</v>
      </c>
      <c r="C30" s="7">
        <v>323</v>
      </c>
      <c r="D30" s="8">
        <v>34958</v>
      </c>
      <c r="E30" s="4">
        <v>0.14623</v>
      </c>
      <c r="F30" s="4">
        <v>6.7140000000000005E-2</v>
      </c>
      <c r="G30" s="4">
        <v>0.22531999999999999</v>
      </c>
    </row>
    <row r="31" spans="1:7" ht="14.1" customHeight="1" x14ac:dyDescent="0.2">
      <c r="A31" s="50"/>
      <c r="B31" s="9" t="s">
        <v>96</v>
      </c>
      <c r="C31" s="7">
        <v>4792</v>
      </c>
      <c r="D31" s="8">
        <v>1063175</v>
      </c>
      <c r="E31" s="4">
        <v>0.15864</v>
      </c>
      <c r="F31" s="4">
        <v>0.14072000000000001</v>
      </c>
      <c r="G31" s="4">
        <v>0.17655000000000001</v>
      </c>
    </row>
    <row r="32" spans="1:7" ht="14.1" customHeight="1" x14ac:dyDescent="0.2">
      <c r="A32" s="48" t="s">
        <v>140</v>
      </c>
      <c r="B32" s="9" t="s">
        <v>47</v>
      </c>
      <c r="C32" s="7">
        <v>647</v>
      </c>
      <c r="D32" s="8">
        <v>9242</v>
      </c>
      <c r="E32" s="4">
        <v>1.128E-2</v>
      </c>
      <c r="F32" s="4">
        <v>1.6800000000000001E-3</v>
      </c>
      <c r="G32" s="4">
        <v>2.0879999999999999E-2</v>
      </c>
    </row>
    <row r="33" spans="1:7" ht="14.1" customHeight="1" x14ac:dyDescent="0.2">
      <c r="A33" s="49"/>
      <c r="B33" s="9" t="s">
        <v>48</v>
      </c>
      <c r="C33" s="7">
        <v>541</v>
      </c>
      <c r="D33" s="8">
        <v>8711</v>
      </c>
      <c r="E33" s="4">
        <v>1.1639999999999999E-2</v>
      </c>
      <c r="F33" s="4">
        <v>3.0999999999999999E-3</v>
      </c>
      <c r="G33" s="4">
        <v>2.018E-2</v>
      </c>
    </row>
    <row r="34" spans="1:7" ht="14.1" customHeight="1" x14ac:dyDescent="0.2">
      <c r="A34" s="49"/>
      <c r="B34" s="9" t="s">
        <v>49</v>
      </c>
      <c r="C34" s="7">
        <v>925</v>
      </c>
      <c r="D34" s="8">
        <v>67320</v>
      </c>
      <c r="E34" s="4">
        <v>4.7109999999999999E-2</v>
      </c>
      <c r="F34" s="4">
        <v>2.2009999999999998E-2</v>
      </c>
      <c r="G34" s="4">
        <v>7.2209999999999996E-2</v>
      </c>
    </row>
    <row r="35" spans="1:7" ht="14.1" customHeight="1" x14ac:dyDescent="0.2">
      <c r="A35" s="49"/>
      <c r="B35" s="9" t="s">
        <v>50</v>
      </c>
      <c r="C35" s="7">
        <v>503</v>
      </c>
      <c r="D35" s="8">
        <v>17691</v>
      </c>
      <c r="E35" s="4">
        <v>2.5999999999999999E-2</v>
      </c>
      <c r="F35" s="4">
        <v>7.9900000000000006E-3</v>
      </c>
      <c r="G35" s="4">
        <v>4.4001089715400003E-2</v>
      </c>
    </row>
    <row r="36" spans="1:7" ht="14.1" customHeight="1" x14ac:dyDescent="0.2">
      <c r="A36" s="49"/>
      <c r="B36" s="9" t="s">
        <v>51</v>
      </c>
      <c r="C36" s="7">
        <v>940</v>
      </c>
      <c r="D36" s="8">
        <v>65827</v>
      </c>
      <c r="E36" s="4">
        <v>4.0779999999999997E-2</v>
      </c>
      <c r="F36" s="4">
        <v>2.086E-2</v>
      </c>
      <c r="G36" s="4">
        <v>6.0690000000000001E-2</v>
      </c>
    </row>
    <row r="37" spans="1:7" ht="14.1" customHeight="1" x14ac:dyDescent="0.2">
      <c r="A37" s="49"/>
      <c r="B37" s="9" t="s">
        <v>52</v>
      </c>
      <c r="C37" s="7">
        <v>659</v>
      </c>
      <c r="D37" s="8">
        <v>19016</v>
      </c>
      <c r="E37" s="4">
        <v>2.2950000000000002E-2</v>
      </c>
      <c r="F37" s="4">
        <v>4.5599999999999998E-3</v>
      </c>
      <c r="G37" s="4">
        <v>4.1349999999999998E-2</v>
      </c>
    </row>
    <row r="38" spans="1:7" ht="14.1" customHeight="1" x14ac:dyDescent="0.2">
      <c r="A38" s="49"/>
      <c r="B38" s="9" t="s">
        <v>53</v>
      </c>
      <c r="C38" s="7">
        <v>254</v>
      </c>
      <c r="D38" s="8">
        <v>4714</v>
      </c>
      <c r="E38" s="4">
        <v>1.376E-2</v>
      </c>
      <c r="F38" s="4">
        <v>0</v>
      </c>
      <c r="G38" s="4">
        <v>3.2770000000000001E-2</v>
      </c>
    </row>
    <row r="39" spans="1:7" ht="14.1" customHeight="1" x14ac:dyDescent="0.2">
      <c r="A39" s="49"/>
      <c r="B39" s="9" t="s">
        <v>54</v>
      </c>
      <c r="C39" s="7">
        <v>323</v>
      </c>
      <c r="D39" s="8">
        <v>12357</v>
      </c>
      <c r="E39" s="4">
        <v>5.169E-2</v>
      </c>
      <c r="F39" s="4">
        <v>1.38E-2</v>
      </c>
      <c r="G39" s="4">
        <v>8.9580000000000007E-2</v>
      </c>
    </row>
    <row r="40" spans="1:7" ht="14.1" customHeight="1" x14ac:dyDescent="0.2">
      <c r="A40" s="50"/>
      <c r="B40" s="9" t="s">
        <v>96</v>
      </c>
      <c r="C40" s="7">
        <v>4792</v>
      </c>
      <c r="D40" s="8">
        <v>204879</v>
      </c>
      <c r="E40" s="4">
        <v>3.057E-2</v>
      </c>
      <c r="F40" s="4">
        <v>2.2440000000000002E-2</v>
      </c>
      <c r="G40" s="4">
        <v>3.8697949585499998E-2</v>
      </c>
    </row>
    <row r="41" spans="1:7" ht="14.1" customHeight="1" x14ac:dyDescent="0.2">
      <c r="A41" s="48" t="s">
        <v>141</v>
      </c>
      <c r="B41" s="9" t="s">
        <v>47</v>
      </c>
      <c r="C41" s="7">
        <v>647</v>
      </c>
      <c r="D41" s="8">
        <v>11157</v>
      </c>
      <c r="E41" s="4">
        <v>1.362E-2</v>
      </c>
      <c r="F41" s="4">
        <v>3.0899999999999999E-3</v>
      </c>
      <c r="G41" s="4">
        <v>2.4140000000000002E-2</v>
      </c>
    </row>
    <row r="42" spans="1:7" ht="14.1" customHeight="1" x14ac:dyDescent="0.2">
      <c r="A42" s="49"/>
      <c r="B42" s="9" t="s">
        <v>48</v>
      </c>
      <c r="C42" s="7">
        <v>541</v>
      </c>
      <c r="D42" s="8">
        <v>8017</v>
      </c>
      <c r="E42" s="4">
        <v>1.0710000000000001E-2</v>
      </c>
      <c r="F42" s="4">
        <v>4.8981959770000002E-4</v>
      </c>
      <c r="G42" s="4">
        <v>2.0930000000000001E-2</v>
      </c>
    </row>
    <row r="43" spans="1:7" ht="14.1" customHeight="1" x14ac:dyDescent="0.2">
      <c r="A43" s="49"/>
      <c r="B43" s="9" t="s">
        <v>49</v>
      </c>
      <c r="C43" s="7">
        <v>925</v>
      </c>
      <c r="D43" s="8">
        <v>9199</v>
      </c>
      <c r="E43" s="4">
        <v>6.4400000000000004E-3</v>
      </c>
      <c r="F43" s="4">
        <v>1.0399999999999999E-3</v>
      </c>
      <c r="G43" s="4">
        <v>1.183E-2</v>
      </c>
    </row>
    <row r="44" spans="1:7" ht="14.1" customHeight="1" x14ac:dyDescent="0.2">
      <c r="A44" s="49"/>
      <c r="B44" s="9" t="s">
        <v>50</v>
      </c>
      <c r="C44" s="7">
        <v>503</v>
      </c>
      <c r="D44" s="8">
        <v>15345</v>
      </c>
      <c r="E44" s="4">
        <v>2.2549909255899999E-2</v>
      </c>
      <c r="F44" s="4">
        <v>0</v>
      </c>
      <c r="G44" s="4">
        <v>4.7019999999999999E-2</v>
      </c>
    </row>
    <row r="45" spans="1:7" ht="14.1" customHeight="1" x14ac:dyDescent="0.2">
      <c r="A45" s="49"/>
      <c r="B45" s="9" t="s">
        <v>51</v>
      </c>
      <c r="C45" s="7">
        <v>940</v>
      </c>
      <c r="D45" s="8">
        <v>11704</v>
      </c>
      <c r="E45" s="4">
        <v>7.2501848033000001E-3</v>
      </c>
      <c r="F45" s="4">
        <v>8.9999999999999998E-4</v>
      </c>
      <c r="G45" s="4">
        <v>1.3599999999999999E-2</v>
      </c>
    </row>
    <row r="46" spans="1:7" ht="14.1" customHeight="1" x14ac:dyDescent="0.2">
      <c r="A46" s="49"/>
      <c r="B46" s="9" t="s">
        <v>52</v>
      </c>
      <c r="C46" s="7">
        <v>659</v>
      </c>
      <c r="D46" s="8">
        <v>17625</v>
      </c>
      <c r="E46" s="4">
        <v>2.1270000000000001E-2</v>
      </c>
      <c r="F46" s="4">
        <v>2.47E-3</v>
      </c>
      <c r="G46" s="4">
        <v>4.0079999999999998E-2</v>
      </c>
    </row>
    <row r="47" spans="1:7" ht="14.1" customHeight="1" x14ac:dyDescent="0.2">
      <c r="A47" s="49"/>
      <c r="B47" s="9" t="s">
        <v>53</v>
      </c>
      <c r="C47" s="7">
        <v>254</v>
      </c>
      <c r="D47" s="8">
        <v>2435</v>
      </c>
      <c r="E47" s="4">
        <v>7.11E-3</v>
      </c>
      <c r="F47" s="4">
        <v>0</v>
      </c>
      <c r="G47" s="4">
        <v>1.7399999999999999E-2</v>
      </c>
    </row>
    <row r="48" spans="1:7" ht="14.1" customHeight="1" x14ac:dyDescent="0.2">
      <c r="A48" s="49"/>
      <c r="B48" s="9" t="s">
        <v>54</v>
      </c>
      <c r="C48" s="7">
        <v>323</v>
      </c>
      <c r="D48" s="8">
        <v>2262</v>
      </c>
      <c r="E48" s="4">
        <v>9.4599999999999997E-3</v>
      </c>
      <c r="F48" s="4">
        <v>0</v>
      </c>
      <c r="G48" s="4">
        <v>2.4799999999999999E-2</v>
      </c>
    </row>
    <row r="49" spans="1:7" ht="14.1" customHeight="1" x14ac:dyDescent="0.2">
      <c r="A49" s="50"/>
      <c r="B49" s="9" t="s">
        <v>96</v>
      </c>
      <c r="C49" s="7">
        <v>4792</v>
      </c>
      <c r="D49" s="8">
        <v>77744</v>
      </c>
      <c r="E49" s="4">
        <v>1.1599999999999999E-2</v>
      </c>
      <c r="F49" s="4">
        <v>7.2500000000000004E-3</v>
      </c>
      <c r="G49" s="4">
        <v>1.5949999999999999E-2</v>
      </c>
    </row>
    <row r="51" spans="1:7" ht="14.1" customHeight="1" x14ac:dyDescent="0.2">
      <c r="A51" s="46" t="s">
        <v>55</v>
      </c>
      <c r="B51" s="45"/>
      <c r="C51" s="45"/>
      <c r="D51" s="45"/>
      <c r="E51" s="45"/>
      <c r="F51" s="45"/>
      <c r="G51" s="45"/>
    </row>
    <row r="52" spans="1:7" ht="14.1" customHeight="1" x14ac:dyDescent="0.2">
      <c r="A52" s="46" t="s">
        <v>106</v>
      </c>
      <c r="B52" s="45"/>
      <c r="C52" s="45"/>
      <c r="D52" s="45"/>
      <c r="E52" s="45"/>
      <c r="F52" s="45"/>
      <c r="G52" s="45"/>
    </row>
    <row r="53" spans="1:7" ht="14.1" customHeight="1" x14ac:dyDescent="0.2">
      <c r="A53" s="46" t="s">
        <v>107</v>
      </c>
      <c r="B53" s="45"/>
      <c r="C53" s="45"/>
      <c r="D53" s="45"/>
      <c r="E53" s="45"/>
      <c r="F53" s="45"/>
      <c r="G53" s="45"/>
    </row>
    <row r="54" spans="1:7" ht="14.1" customHeight="1" x14ac:dyDescent="0.2">
      <c r="A54" s="46" t="s">
        <v>559</v>
      </c>
      <c r="B54" s="45"/>
      <c r="C54" s="45"/>
      <c r="D54" s="45"/>
      <c r="E54" s="45"/>
      <c r="F54" s="45"/>
      <c r="G54" s="45"/>
    </row>
    <row r="55" spans="1:7" ht="14.1" customHeight="1" x14ac:dyDescent="0.2">
      <c r="A55" s="46" t="s">
        <v>142</v>
      </c>
      <c r="B55" s="45"/>
      <c r="C55" s="45"/>
      <c r="D55" s="45"/>
      <c r="E55" s="45"/>
      <c r="F55" s="45"/>
      <c r="G55" s="45"/>
    </row>
    <row r="56" spans="1:7" s="17" customFormat="1" ht="14.25" x14ac:dyDescent="0.2">
      <c r="A56" s="32" t="str">
        <f>HYPERLINK("#'Index'!A1","Back to Index")</f>
        <v>Back to Index</v>
      </c>
      <c r="B56" s="27"/>
    </row>
  </sheetData>
  <mergeCells count="12">
    <mergeCell ref="A1:N1"/>
    <mergeCell ref="A54:G54"/>
    <mergeCell ref="A55:G55"/>
    <mergeCell ref="A2:G2"/>
    <mergeCell ref="A51:G51"/>
    <mergeCell ref="A52:G52"/>
    <mergeCell ref="A53:G53"/>
    <mergeCell ref="A5:A13"/>
    <mergeCell ref="A14:A22"/>
    <mergeCell ref="A23:A31"/>
    <mergeCell ref="A32:A40"/>
    <mergeCell ref="A41:A49"/>
  </mergeCells>
  <pageMargins left="0.05" right="0.05" top="0.5" bottom="0.5" header="0" footer="0"/>
  <pageSetup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pane ySplit="4" topLeftCell="A5" activePane="bottomLeft" state="frozen"/>
      <selection sqref="A1:H1"/>
      <selection pane="bottomLeft" sqref="A1:N1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4" ht="15" x14ac:dyDescent="0.25">
      <c r="A1" s="44" t="s">
        <v>153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3.5" x14ac:dyDescent="0.25">
      <c r="A2" s="44" t="s">
        <v>154</v>
      </c>
      <c r="B2" s="45"/>
      <c r="C2" s="45"/>
      <c r="D2" s="45"/>
      <c r="E2" s="45"/>
      <c r="F2" s="45"/>
      <c r="G2" s="45"/>
    </row>
    <row r="4" spans="1:14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4" ht="14.1" customHeight="1" x14ac:dyDescent="0.2">
      <c r="A5" s="56" t="s">
        <v>137</v>
      </c>
      <c r="B5" s="13" t="s">
        <v>24</v>
      </c>
      <c r="C5" s="7">
        <v>1500</v>
      </c>
      <c r="D5" s="8">
        <v>323905</v>
      </c>
      <c r="E5" s="4">
        <v>0.16289000000000001</v>
      </c>
      <c r="F5" s="4">
        <v>0.13618</v>
      </c>
      <c r="G5" s="4">
        <v>0.1896030792243</v>
      </c>
    </row>
    <row r="6" spans="1:14" ht="14.1" customHeight="1" x14ac:dyDescent="0.2">
      <c r="A6" s="49"/>
      <c r="B6" s="13" t="s">
        <v>25</v>
      </c>
      <c r="C6" s="7">
        <v>1337</v>
      </c>
      <c r="D6" s="8">
        <v>514125</v>
      </c>
      <c r="E6" s="4">
        <v>0.34615000000000001</v>
      </c>
      <c r="F6" s="4">
        <v>0.30608000000000002</v>
      </c>
      <c r="G6" s="4">
        <v>0.38622000000000001</v>
      </c>
    </row>
    <row r="7" spans="1:14" ht="14.1" customHeight="1" x14ac:dyDescent="0.2">
      <c r="A7" s="49"/>
      <c r="B7" s="13" t="s">
        <v>26</v>
      </c>
      <c r="C7" s="7">
        <v>1955</v>
      </c>
      <c r="D7" s="8">
        <v>199641</v>
      </c>
      <c r="E7" s="4">
        <v>6.1843337085999997E-2</v>
      </c>
      <c r="F7" s="4">
        <v>4.861E-2</v>
      </c>
      <c r="G7" s="4">
        <v>7.5079999999999994E-2</v>
      </c>
    </row>
    <row r="8" spans="1:14" ht="14.1" customHeight="1" x14ac:dyDescent="0.2">
      <c r="A8" s="50"/>
      <c r="B8" s="13" t="s">
        <v>96</v>
      </c>
      <c r="C8" s="7">
        <v>4792</v>
      </c>
      <c r="D8" s="8">
        <v>1037671</v>
      </c>
      <c r="E8" s="4">
        <v>0.15483</v>
      </c>
      <c r="F8" s="4">
        <v>0.14036999999999999</v>
      </c>
      <c r="G8" s="4">
        <v>0.16929752167939999</v>
      </c>
    </row>
    <row r="9" spans="1:14" ht="14.1" customHeight="1" x14ac:dyDescent="0.2">
      <c r="A9" s="48" t="s">
        <v>138</v>
      </c>
      <c r="B9" s="13" t="s">
        <v>24</v>
      </c>
      <c r="C9" s="7">
        <v>1500</v>
      </c>
      <c r="D9" s="8">
        <v>1286736</v>
      </c>
      <c r="E9" s="4">
        <v>0.64710000000000001</v>
      </c>
      <c r="F9" s="4">
        <v>0.60963000000000001</v>
      </c>
      <c r="G9" s="4">
        <v>0.68457000000000001</v>
      </c>
    </row>
    <row r="10" spans="1:14" ht="14.1" customHeight="1" x14ac:dyDescent="0.2">
      <c r="A10" s="49"/>
      <c r="B10" s="13" t="s">
        <v>25</v>
      </c>
      <c r="C10" s="7">
        <v>1337</v>
      </c>
      <c r="D10" s="8">
        <v>679357</v>
      </c>
      <c r="E10" s="4">
        <v>0.45739999999999997</v>
      </c>
      <c r="F10" s="4">
        <v>0.41633999999999999</v>
      </c>
      <c r="G10" s="4">
        <v>0.49845</v>
      </c>
    </row>
    <row r="11" spans="1:14" ht="14.1" customHeight="1" x14ac:dyDescent="0.2">
      <c r="A11" s="49"/>
      <c r="B11" s="13" t="s">
        <v>26</v>
      </c>
      <c r="C11" s="7">
        <v>1955</v>
      </c>
      <c r="D11" s="8">
        <v>2352361</v>
      </c>
      <c r="E11" s="4">
        <v>0.72870000000000001</v>
      </c>
      <c r="F11" s="4">
        <v>0.69806000000000001</v>
      </c>
      <c r="G11" s="4">
        <v>0.75934000000000001</v>
      </c>
    </row>
    <row r="12" spans="1:14" ht="14.1" customHeight="1" x14ac:dyDescent="0.2">
      <c r="A12" s="50"/>
      <c r="B12" s="13" t="s">
        <v>96</v>
      </c>
      <c r="C12" s="7">
        <v>4792</v>
      </c>
      <c r="D12" s="8">
        <v>4318454.2745730998</v>
      </c>
      <c r="E12" s="4">
        <v>0.64436000000000004</v>
      </c>
      <c r="F12" s="4">
        <v>0.62322</v>
      </c>
      <c r="G12" s="4">
        <v>0.66549999999999998</v>
      </c>
    </row>
    <row r="13" spans="1:14" ht="14.1" customHeight="1" x14ac:dyDescent="0.2">
      <c r="A13" s="48" t="s">
        <v>139</v>
      </c>
      <c r="B13" s="13" t="s">
        <v>24</v>
      </c>
      <c r="C13" s="7">
        <v>1500</v>
      </c>
      <c r="D13" s="8">
        <v>278959</v>
      </c>
      <c r="E13" s="4">
        <v>0.14029</v>
      </c>
      <c r="F13" s="4">
        <v>0.11142000000000001</v>
      </c>
      <c r="G13" s="4">
        <v>0.16914999999999999</v>
      </c>
    </row>
    <row r="14" spans="1:14" ht="14.1" customHeight="1" x14ac:dyDescent="0.2">
      <c r="A14" s="49"/>
      <c r="B14" s="13" t="s">
        <v>25</v>
      </c>
      <c r="C14" s="7">
        <v>1337</v>
      </c>
      <c r="D14" s="8">
        <v>254488</v>
      </c>
      <c r="E14" s="4">
        <v>0.17133999999999999</v>
      </c>
      <c r="F14" s="4">
        <v>0.13549</v>
      </c>
      <c r="G14" s="4">
        <v>0.2072</v>
      </c>
    </row>
    <row r="15" spans="1:14" ht="14.1" customHeight="1" x14ac:dyDescent="0.2">
      <c r="A15" s="49"/>
      <c r="B15" s="13" t="s">
        <v>26</v>
      </c>
      <c r="C15" s="7">
        <v>1955</v>
      </c>
      <c r="D15" s="8">
        <v>529728</v>
      </c>
      <c r="E15" s="4">
        <v>0.16409514387900001</v>
      </c>
      <c r="F15" s="4">
        <v>0.13597000000000001</v>
      </c>
      <c r="G15" s="4">
        <v>0.19222</v>
      </c>
    </row>
    <row r="16" spans="1:14" ht="14.1" customHeight="1" x14ac:dyDescent="0.2">
      <c r="A16" s="50"/>
      <c r="B16" s="13" t="s">
        <v>96</v>
      </c>
      <c r="C16" s="7">
        <v>4792</v>
      </c>
      <c r="D16" s="8">
        <v>1063175</v>
      </c>
      <c r="E16" s="4">
        <v>0.15864</v>
      </c>
      <c r="F16" s="4">
        <v>0.14072000000000001</v>
      </c>
      <c r="G16" s="4">
        <v>0.17655000000000001</v>
      </c>
    </row>
    <row r="17" spans="1:7" ht="14.1" customHeight="1" x14ac:dyDescent="0.2">
      <c r="A17" s="48" t="s">
        <v>140</v>
      </c>
      <c r="B17" s="13" t="s">
        <v>24</v>
      </c>
      <c r="C17" s="7">
        <v>1500</v>
      </c>
      <c r="D17" s="8">
        <v>76003</v>
      </c>
      <c r="E17" s="4">
        <v>3.8219999999999997E-2</v>
      </c>
      <c r="F17" s="4">
        <v>1.8249999999999999E-2</v>
      </c>
      <c r="G17" s="4">
        <v>5.8189999999999999E-2</v>
      </c>
    </row>
    <row r="18" spans="1:7" ht="14.1" customHeight="1" x14ac:dyDescent="0.2">
      <c r="A18" s="49"/>
      <c r="B18" s="13" t="s">
        <v>25</v>
      </c>
      <c r="C18" s="7">
        <v>1337</v>
      </c>
      <c r="D18" s="8">
        <v>24859.716650529001</v>
      </c>
      <c r="E18" s="4">
        <v>1.6740000000000001E-2</v>
      </c>
      <c r="F18" s="4">
        <v>6.8999999999999999E-3</v>
      </c>
      <c r="G18" s="4">
        <v>2.6579999999999999E-2</v>
      </c>
    </row>
    <row r="19" spans="1:7" ht="14.1" customHeight="1" x14ac:dyDescent="0.2">
      <c r="A19" s="49"/>
      <c r="B19" s="13" t="s">
        <v>26</v>
      </c>
      <c r="C19" s="7">
        <v>1955</v>
      </c>
      <c r="D19" s="8">
        <v>104016</v>
      </c>
      <c r="E19" s="4">
        <v>3.2219999999999999E-2</v>
      </c>
      <c r="F19" s="4">
        <v>2.1669999999999998E-2</v>
      </c>
      <c r="G19" s="4">
        <v>4.2770000000000002E-2</v>
      </c>
    </row>
    <row r="20" spans="1:7" ht="14.1" customHeight="1" x14ac:dyDescent="0.2">
      <c r="A20" s="50"/>
      <c r="B20" s="13" t="s">
        <v>96</v>
      </c>
      <c r="C20" s="7">
        <v>4792</v>
      </c>
      <c r="D20" s="8">
        <v>204879</v>
      </c>
      <c r="E20" s="4">
        <v>3.057E-2</v>
      </c>
      <c r="F20" s="4">
        <v>2.2440000000000002E-2</v>
      </c>
      <c r="G20" s="4">
        <v>3.8697949585499998E-2</v>
      </c>
    </row>
    <row r="21" spans="1:7" ht="14.1" customHeight="1" x14ac:dyDescent="0.2">
      <c r="A21" s="48" t="s">
        <v>141</v>
      </c>
      <c r="B21" s="13" t="s">
        <v>24</v>
      </c>
      <c r="C21" s="7">
        <v>1500</v>
      </c>
      <c r="D21" s="8">
        <v>22875</v>
      </c>
      <c r="E21" s="4">
        <v>1.15E-2</v>
      </c>
      <c r="F21" s="4">
        <v>3.3999999999999998E-3</v>
      </c>
      <c r="G21" s="4">
        <v>1.9599999999999999E-2</v>
      </c>
    </row>
    <row r="22" spans="1:7" ht="14.1" customHeight="1" x14ac:dyDescent="0.2">
      <c r="A22" s="49"/>
      <c r="B22" s="13" t="s">
        <v>25</v>
      </c>
      <c r="C22" s="7">
        <v>1337</v>
      </c>
      <c r="D22" s="8">
        <v>12440.055440280999</v>
      </c>
      <c r="E22" s="4">
        <v>8.3800000000000003E-3</v>
      </c>
      <c r="F22" s="4">
        <v>1.9E-3</v>
      </c>
      <c r="G22" s="4">
        <v>1.485E-2</v>
      </c>
    </row>
    <row r="23" spans="1:7" ht="14.1" customHeight="1" x14ac:dyDescent="0.2">
      <c r="A23" s="49"/>
      <c r="B23" s="13" t="s">
        <v>26</v>
      </c>
      <c r="C23" s="7">
        <v>1955</v>
      </c>
      <c r="D23" s="8">
        <v>42428</v>
      </c>
      <c r="E23" s="4">
        <v>1.3140000000000001E-2</v>
      </c>
      <c r="F23" s="4">
        <v>6.2300000000000003E-3</v>
      </c>
      <c r="G23" s="4">
        <v>2.0060000000000001E-2</v>
      </c>
    </row>
    <row r="24" spans="1:7" ht="14.1" customHeight="1" x14ac:dyDescent="0.2">
      <c r="A24" s="50"/>
      <c r="B24" s="13" t="s">
        <v>96</v>
      </c>
      <c r="C24" s="7">
        <v>4792</v>
      </c>
      <c r="D24" s="8">
        <v>77744</v>
      </c>
      <c r="E24" s="4">
        <v>1.1599999999999999E-2</v>
      </c>
      <c r="F24" s="4">
        <v>7.2500000000000004E-3</v>
      </c>
      <c r="G24" s="4">
        <v>1.5949999999999999E-2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ht="14.1" customHeight="1" x14ac:dyDescent="0.2">
      <c r="A30" s="46" t="s">
        <v>142</v>
      </c>
      <c r="B30" s="45"/>
      <c r="C30" s="45"/>
      <c r="D30" s="45"/>
      <c r="E30" s="45"/>
      <c r="F30" s="45"/>
      <c r="G30" s="45"/>
    </row>
    <row r="31" spans="1:7" s="17" customFormat="1" ht="14.25" x14ac:dyDescent="0.2">
      <c r="A31" s="32" t="str">
        <f>HYPERLINK("#'Index'!A1","Back to Index")</f>
        <v>Back to Index</v>
      </c>
      <c r="B31" s="27"/>
    </row>
  </sheetData>
  <mergeCells count="12">
    <mergeCell ref="A1:N1"/>
    <mergeCell ref="A29:G29"/>
    <mergeCell ref="A30:G30"/>
    <mergeCell ref="A2:G2"/>
    <mergeCell ref="A26:G26"/>
    <mergeCell ref="A27:G27"/>
    <mergeCell ref="A28:G28"/>
    <mergeCell ref="A5:A8"/>
    <mergeCell ref="A9:A12"/>
    <mergeCell ref="A13:A16"/>
    <mergeCell ref="A17:A20"/>
    <mergeCell ref="A21:A24"/>
  </mergeCells>
  <pageMargins left="0.05" right="0.05" top="0.5" bottom="0.5" header="0" footer="0"/>
  <pageSetup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155</v>
      </c>
      <c r="B1" s="45"/>
      <c r="C1" s="45"/>
      <c r="D1" s="45"/>
      <c r="E1" s="45"/>
      <c r="F1" s="45"/>
      <c r="G1" s="45"/>
    </row>
    <row r="2" spans="1:7" ht="13.5" x14ac:dyDescent="0.25">
      <c r="A2" s="44" t="s">
        <v>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156</v>
      </c>
      <c r="B5" s="6" t="s">
        <v>3</v>
      </c>
      <c r="C5" s="7">
        <v>529</v>
      </c>
      <c r="D5" s="8">
        <v>1380106</v>
      </c>
      <c r="E5" s="4">
        <v>0.95379999999999998</v>
      </c>
      <c r="F5" s="4">
        <v>0.92735000000000001</v>
      </c>
      <c r="G5" s="4">
        <v>0.98024</v>
      </c>
    </row>
    <row r="6" spans="1:7" ht="14.1" customHeight="1" x14ac:dyDescent="0.2">
      <c r="A6" s="49"/>
      <c r="B6" s="6" t="s">
        <v>4</v>
      </c>
      <c r="C6" s="7">
        <v>3058</v>
      </c>
      <c r="D6" s="8">
        <v>3767206</v>
      </c>
      <c r="E6" s="4">
        <v>0.87724180549709996</v>
      </c>
      <c r="F6" s="4">
        <v>0.85808780392890005</v>
      </c>
      <c r="G6" s="4">
        <v>0.89639580706529998</v>
      </c>
    </row>
    <row r="7" spans="1:7" ht="14.1" customHeight="1" x14ac:dyDescent="0.2">
      <c r="A7" s="49"/>
      <c r="B7" s="6" t="s">
        <v>5</v>
      </c>
      <c r="C7" s="7">
        <v>1286</v>
      </c>
      <c r="D7" s="8">
        <v>1106703</v>
      </c>
      <c r="E7" s="4">
        <v>0.95338000000000001</v>
      </c>
      <c r="F7" s="4">
        <v>0.93750999999999995</v>
      </c>
      <c r="G7" s="4">
        <v>0.96926000000000001</v>
      </c>
    </row>
    <row r="8" spans="1:7" ht="14.1" customHeight="1" x14ac:dyDescent="0.2">
      <c r="A8" s="50"/>
      <c r="B8" s="6" t="s">
        <v>96</v>
      </c>
      <c r="C8" s="7">
        <v>4873</v>
      </c>
      <c r="D8" s="8">
        <v>6254015</v>
      </c>
      <c r="E8" s="4">
        <v>0.90610000000000002</v>
      </c>
      <c r="F8" s="4">
        <v>0.89254</v>
      </c>
      <c r="G8" s="4">
        <v>0.91964999999999997</v>
      </c>
    </row>
    <row r="9" spans="1:7" ht="14.1" customHeight="1" x14ac:dyDescent="0.2">
      <c r="A9" s="48" t="s">
        <v>157</v>
      </c>
      <c r="B9" s="6" t="s">
        <v>3</v>
      </c>
      <c r="C9" s="7">
        <v>529</v>
      </c>
      <c r="D9" s="8">
        <v>1332648</v>
      </c>
      <c r="E9" s="4">
        <v>0.92100000000000004</v>
      </c>
      <c r="F9" s="4">
        <v>0.88708362506399996</v>
      </c>
      <c r="G9" s="4">
        <v>0.95491999999999999</v>
      </c>
    </row>
    <row r="10" spans="1:7" ht="14.1" customHeight="1" x14ac:dyDescent="0.2">
      <c r="A10" s="49"/>
      <c r="B10" s="6" t="s">
        <v>4</v>
      </c>
      <c r="C10" s="7">
        <v>3058</v>
      </c>
      <c r="D10" s="8">
        <v>3676108</v>
      </c>
      <c r="E10" s="4">
        <v>0.85602999999999996</v>
      </c>
      <c r="F10" s="4">
        <v>0.83538000000000001</v>
      </c>
      <c r="G10" s="4">
        <v>0.87668000000000001</v>
      </c>
    </row>
    <row r="11" spans="1:7" ht="14.1" customHeight="1" x14ac:dyDescent="0.2">
      <c r="A11" s="49"/>
      <c r="B11" s="6" t="s">
        <v>5</v>
      </c>
      <c r="C11" s="7">
        <v>1286</v>
      </c>
      <c r="D11" s="8">
        <v>1107085</v>
      </c>
      <c r="E11" s="4">
        <v>0.95371331168700002</v>
      </c>
      <c r="F11" s="4">
        <v>0.93196999999999997</v>
      </c>
      <c r="G11" s="4">
        <v>0.97545000000000004</v>
      </c>
    </row>
    <row r="12" spans="1:7" ht="14.1" customHeight="1" x14ac:dyDescent="0.2">
      <c r="A12" s="50"/>
      <c r="B12" s="6" t="s">
        <v>96</v>
      </c>
      <c r="C12" s="7">
        <v>4873</v>
      </c>
      <c r="D12" s="8">
        <v>6115841</v>
      </c>
      <c r="E12" s="4">
        <v>0.88607999999999998</v>
      </c>
      <c r="F12" s="4">
        <v>0.87082999999999999</v>
      </c>
      <c r="G12" s="4">
        <v>0.90132000000000001</v>
      </c>
    </row>
    <row r="13" spans="1:7" ht="14.1" customHeight="1" x14ac:dyDescent="0.2">
      <c r="A13" s="48" t="s">
        <v>158</v>
      </c>
      <c r="B13" s="6" t="s">
        <v>3</v>
      </c>
      <c r="C13" s="7">
        <v>529</v>
      </c>
      <c r="D13" s="8">
        <v>1330551</v>
      </c>
      <c r="E13" s="4">
        <v>0.91954999999999998</v>
      </c>
      <c r="F13" s="4">
        <v>0.88702999999999999</v>
      </c>
      <c r="G13" s="4">
        <v>0.95206999999999997</v>
      </c>
    </row>
    <row r="14" spans="1:7" ht="14.1" customHeight="1" x14ac:dyDescent="0.2">
      <c r="A14" s="49"/>
      <c r="B14" s="6" t="s">
        <v>4</v>
      </c>
      <c r="C14" s="7">
        <v>3058</v>
      </c>
      <c r="D14" s="8">
        <v>3555401</v>
      </c>
      <c r="E14" s="4">
        <v>0.82792019648159998</v>
      </c>
      <c r="F14" s="4">
        <v>0.80649999999999999</v>
      </c>
      <c r="G14" s="4">
        <v>0.84933999999999998</v>
      </c>
    </row>
    <row r="15" spans="1:7" ht="14.1" customHeight="1" x14ac:dyDescent="0.2">
      <c r="A15" s="49"/>
      <c r="B15" s="6" t="s">
        <v>5</v>
      </c>
      <c r="C15" s="7">
        <v>1286</v>
      </c>
      <c r="D15" s="8">
        <v>1079174</v>
      </c>
      <c r="E15" s="4">
        <v>0.92967</v>
      </c>
      <c r="F15" s="4">
        <v>0.90437000000000001</v>
      </c>
      <c r="G15" s="4">
        <v>0.95496999999999999</v>
      </c>
    </row>
    <row r="16" spans="1:7" ht="14.1" customHeight="1" x14ac:dyDescent="0.2">
      <c r="A16" s="50"/>
      <c r="B16" s="6" t="s">
        <v>96</v>
      </c>
      <c r="C16" s="7">
        <v>4873</v>
      </c>
      <c r="D16" s="8">
        <v>5965126</v>
      </c>
      <c r="E16" s="4">
        <v>0.86424183309040004</v>
      </c>
      <c r="F16" s="4">
        <v>0.84853999999999996</v>
      </c>
      <c r="G16" s="4">
        <v>0.87995000000000001</v>
      </c>
    </row>
    <row r="17" spans="1:7" ht="14.1" customHeight="1" x14ac:dyDescent="0.2">
      <c r="A17" s="48" t="s">
        <v>159</v>
      </c>
      <c r="B17" s="6" t="s">
        <v>3</v>
      </c>
      <c r="C17" s="7">
        <v>529</v>
      </c>
      <c r="D17" s="8">
        <v>563312.71003046003</v>
      </c>
      <c r="E17" s="4">
        <v>0.38930999999999999</v>
      </c>
      <c r="F17" s="4">
        <v>0.33667766644320002</v>
      </c>
      <c r="G17" s="4">
        <v>0.44194</v>
      </c>
    </row>
    <row r="18" spans="1:7" ht="14.1" customHeight="1" x14ac:dyDescent="0.2">
      <c r="A18" s="49"/>
      <c r="B18" s="6" t="s">
        <v>4</v>
      </c>
      <c r="C18" s="7">
        <v>3058</v>
      </c>
      <c r="D18" s="8">
        <v>1698265</v>
      </c>
      <c r="E18" s="4">
        <v>0.39545999999999998</v>
      </c>
      <c r="F18" s="4">
        <v>0.36947000000000002</v>
      </c>
      <c r="G18" s="4">
        <v>0.42146</v>
      </c>
    </row>
    <row r="19" spans="1:7" ht="14.1" customHeight="1" x14ac:dyDescent="0.2">
      <c r="A19" s="49"/>
      <c r="B19" s="6" t="s">
        <v>5</v>
      </c>
      <c r="C19" s="7">
        <v>1286</v>
      </c>
      <c r="D19" s="8">
        <v>520696</v>
      </c>
      <c r="E19" s="4">
        <v>0.44856000000000001</v>
      </c>
      <c r="F19" s="4">
        <v>0.40592</v>
      </c>
      <c r="G19" s="4">
        <v>0.49120000000000003</v>
      </c>
    </row>
    <row r="20" spans="1:7" ht="14.1" customHeight="1" x14ac:dyDescent="0.2">
      <c r="A20" s="50"/>
      <c r="B20" s="6" t="s">
        <v>96</v>
      </c>
      <c r="C20" s="7">
        <v>4873</v>
      </c>
      <c r="D20" s="8">
        <v>2782274.1930169002</v>
      </c>
      <c r="E20" s="4">
        <v>0.40310000000000001</v>
      </c>
      <c r="F20" s="4">
        <v>0.38224999999999998</v>
      </c>
      <c r="G20" s="4">
        <v>0.42395450549039998</v>
      </c>
    </row>
    <row r="21" spans="1:7" ht="14.1" customHeight="1" x14ac:dyDescent="0.2">
      <c r="A21" s="48" t="s">
        <v>160</v>
      </c>
      <c r="B21" s="6" t="s">
        <v>3</v>
      </c>
      <c r="C21" s="7">
        <v>529</v>
      </c>
      <c r="D21" s="8">
        <v>1220448</v>
      </c>
      <c r="E21" s="4">
        <v>0.84345999999999999</v>
      </c>
      <c r="F21" s="4">
        <v>0.80103999999999997</v>
      </c>
      <c r="G21" s="4">
        <v>0.88588</v>
      </c>
    </row>
    <row r="22" spans="1:7" ht="14.1" customHeight="1" x14ac:dyDescent="0.2">
      <c r="A22" s="49"/>
      <c r="B22" s="6" t="s">
        <v>4</v>
      </c>
      <c r="C22" s="7">
        <v>3058</v>
      </c>
      <c r="D22" s="8">
        <v>3145079</v>
      </c>
      <c r="E22" s="4">
        <v>0.73236999999999997</v>
      </c>
      <c r="F22" s="4">
        <v>0.70770999999999995</v>
      </c>
      <c r="G22" s="4">
        <v>0.7570372734709</v>
      </c>
    </row>
    <row r="23" spans="1:7" ht="14.1" customHeight="1" x14ac:dyDescent="0.2">
      <c r="A23" s="49"/>
      <c r="B23" s="6" t="s">
        <v>5</v>
      </c>
      <c r="C23" s="7">
        <v>1286</v>
      </c>
      <c r="D23" s="8">
        <v>943957</v>
      </c>
      <c r="E23" s="4">
        <v>0.81318000000000001</v>
      </c>
      <c r="F23" s="4">
        <v>0.77742999999999995</v>
      </c>
      <c r="G23" s="4">
        <v>0.84894000000000003</v>
      </c>
    </row>
    <row r="24" spans="1:7" ht="14.1" customHeight="1" x14ac:dyDescent="0.2">
      <c r="A24" s="50"/>
      <c r="B24" s="6" t="s">
        <v>96</v>
      </c>
      <c r="C24" s="7">
        <v>4873</v>
      </c>
      <c r="D24" s="8">
        <v>5309484</v>
      </c>
      <c r="E24" s="4">
        <v>0.76924999999999999</v>
      </c>
      <c r="F24" s="4">
        <v>0.75039</v>
      </c>
      <c r="G24" s="4">
        <v>0.78810999999999998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ht="14.1" customHeight="1" x14ac:dyDescent="0.2">
      <c r="A30" s="46" t="s">
        <v>108</v>
      </c>
      <c r="B30" s="45"/>
      <c r="C30" s="45"/>
      <c r="D30" s="45"/>
      <c r="E30" s="45"/>
      <c r="F30" s="45"/>
      <c r="G30" s="45"/>
    </row>
    <row r="31" spans="1:7" s="17" customFormat="1" ht="14.25" x14ac:dyDescent="0.2">
      <c r="A31" s="32" t="str">
        <f>HYPERLINK("#'Index'!A1","Back to Index")</f>
        <v>Back to Index</v>
      </c>
      <c r="B31" s="27"/>
    </row>
  </sheetData>
  <mergeCells count="12">
    <mergeCell ref="A29:G29"/>
    <mergeCell ref="A30:G30"/>
    <mergeCell ref="A1:G1"/>
    <mergeCell ref="A2:G2"/>
    <mergeCell ref="A26:G26"/>
    <mergeCell ref="A27:G27"/>
    <mergeCell ref="A28:G28"/>
    <mergeCell ref="A5:A8"/>
    <mergeCell ref="A9:A12"/>
    <mergeCell ref="A13:A16"/>
    <mergeCell ref="A17:A20"/>
    <mergeCell ref="A21:A24"/>
  </mergeCells>
  <pageMargins left="0.05" right="0.05" top="0.5" bottom="0.5" header="0" footer="0"/>
  <pageSetup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161</v>
      </c>
      <c r="B1" s="45"/>
      <c r="C1" s="45"/>
      <c r="D1" s="45"/>
      <c r="E1" s="45"/>
      <c r="F1" s="45"/>
      <c r="G1" s="45"/>
    </row>
    <row r="2" spans="1:7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156</v>
      </c>
      <c r="B5" s="9" t="s">
        <v>58</v>
      </c>
      <c r="C5" s="7">
        <v>2335</v>
      </c>
      <c r="D5" s="8">
        <v>2974365</v>
      </c>
      <c r="E5" s="4">
        <v>0.88920999999999994</v>
      </c>
      <c r="F5" s="4">
        <v>0.86858999999999997</v>
      </c>
      <c r="G5" s="4">
        <v>0.90981999999999996</v>
      </c>
    </row>
    <row r="6" spans="1:7" ht="14.1" customHeight="1" x14ac:dyDescent="0.2">
      <c r="A6" s="49"/>
      <c r="B6" s="9" t="s">
        <v>7</v>
      </c>
      <c r="C6" s="7">
        <v>2538</v>
      </c>
      <c r="D6" s="8">
        <v>3279650</v>
      </c>
      <c r="E6" s="4">
        <v>0.92198000000000002</v>
      </c>
      <c r="F6" s="4">
        <v>0.90425</v>
      </c>
      <c r="G6" s="4">
        <v>0.93969999999999998</v>
      </c>
    </row>
    <row r="7" spans="1:7" ht="14.1" customHeight="1" x14ac:dyDescent="0.2">
      <c r="A7" s="50"/>
      <c r="B7" s="9" t="s">
        <v>96</v>
      </c>
      <c r="C7" s="7">
        <v>4873</v>
      </c>
      <c r="D7" s="8">
        <v>6254015</v>
      </c>
      <c r="E7" s="4">
        <v>0.90610000000000002</v>
      </c>
      <c r="F7" s="4">
        <v>0.89254</v>
      </c>
      <c r="G7" s="4">
        <v>0.91964999999999997</v>
      </c>
    </row>
    <row r="8" spans="1:7" ht="14.1" customHeight="1" x14ac:dyDescent="0.2">
      <c r="A8" s="48" t="s">
        <v>157</v>
      </c>
      <c r="B8" s="9" t="s">
        <v>58</v>
      </c>
      <c r="C8" s="7">
        <v>2335</v>
      </c>
      <c r="D8" s="8">
        <v>2873995</v>
      </c>
      <c r="E8" s="4">
        <v>0.85919999999999996</v>
      </c>
      <c r="F8" s="4">
        <v>0.83579000000000003</v>
      </c>
      <c r="G8" s="4">
        <v>0.88261000000000001</v>
      </c>
    </row>
    <row r="9" spans="1:7" ht="14.1" customHeight="1" x14ac:dyDescent="0.2">
      <c r="A9" s="49"/>
      <c r="B9" s="9" t="s">
        <v>7</v>
      </c>
      <c r="C9" s="7">
        <v>2538</v>
      </c>
      <c r="D9" s="8">
        <v>3241846</v>
      </c>
      <c r="E9" s="4">
        <v>0.91134999999999999</v>
      </c>
      <c r="F9" s="4">
        <v>0.89168999999999998</v>
      </c>
      <c r="G9" s="4">
        <v>0.93101</v>
      </c>
    </row>
    <row r="10" spans="1:7" ht="14.1" customHeight="1" x14ac:dyDescent="0.2">
      <c r="A10" s="50"/>
      <c r="B10" s="9" t="s">
        <v>96</v>
      </c>
      <c r="C10" s="7">
        <v>4873</v>
      </c>
      <c r="D10" s="8">
        <v>6115841</v>
      </c>
      <c r="E10" s="4">
        <v>0.88607999999999998</v>
      </c>
      <c r="F10" s="4">
        <v>0.87082999999999999</v>
      </c>
      <c r="G10" s="4">
        <v>0.90132000000000001</v>
      </c>
    </row>
    <row r="11" spans="1:7" ht="14.1" customHeight="1" x14ac:dyDescent="0.2">
      <c r="A11" s="48" t="s">
        <v>158</v>
      </c>
      <c r="B11" s="9" t="s">
        <v>58</v>
      </c>
      <c r="C11" s="7">
        <v>2335</v>
      </c>
      <c r="D11" s="8">
        <v>2780903</v>
      </c>
      <c r="E11" s="4">
        <v>0.83137000000000005</v>
      </c>
      <c r="F11" s="4">
        <v>0.80684</v>
      </c>
      <c r="G11" s="4">
        <v>0.85589999999999999</v>
      </c>
    </row>
    <row r="12" spans="1:7" ht="14.1" customHeight="1" x14ac:dyDescent="0.2">
      <c r="A12" s="49"/>
      <c r="B12" s="9" t="s">
        <v>7</v>
      </c>
      <c r="C12" s="7">
        <v>2538</v>
      </c>
      <c r="D12" s="8">
        <v>3184222.7980960999</v>
      </c>
      <c r="E12" s="4">
        <v>0.89515</v>
      </c>
      <c r="F12" s="4">
        <v>0.87544999999999995</v>
      </c>
      <c r="G12" s="4">
        <v>0.91485000000000005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5965126</v>
      </c>
      <c r="E13" s="4">
        <v>0.86424183309040004</v>
      </c>
      <c r="F13" s="4">
        <v>0.84853999999999996</v>
      </c>
      <c r="G13" s="4">
        <v>0.87995000000000001</v>
      </c>
    </row>
    <row r="14" spans="1:7" ht="14.1" customHeight="1" x14ac:dyDescent="0.2">
      <c r="A14" s="48" t="s">
        <v>159</v>
      </c>
      <c r="B14" s="9" t="s">
        <v>58</v>
      </c>
      <c r="C14" s="7">
        <v>2335</v>
      </c>
      <c r="D14" s="8">
        <v>1297168</v>
      </c>
      <c r="E14" s="4">
        <v>0.38779999999999998</v>
      </c>
      <c r="F14" s="4">
        <v>0.35765000000000002</v>
      </c>
      <c r="G14" s="4">
        <v>0.41794999999999999</v>
      </c>
    </row>
    <row r="15" spans="1:7" ht="14.1" customHeight="1" x14ac:dyDescent="0.2">
      <c r="A15" s="49"/>
      <c r="B15" s="9" t="s">
        <v>7</v>
      </c>
      <c r="C15" s="7">
        <v>2538</v>
      </c>
      <c r="D15" s="8">
        <v>1485106</v>
      </c>
      <c r="E15" s="4">
        <v>0.41749000000000003</v>
      </c>
      <c r="F15" s="4">
        <v>0.38857999999999998</v>
      </c>
      <c r="G15" s="4">
        <v>0.44640999999999997</v>
      </c>
    </row>
    <row r="16" spans="1:7" ht="14.1" customHeight="1" x14ac:dyDescent="0.2">
      <c r="A16" s="50"/>
      <c r="B16" s="9" t="s">
        <v>96</v>
      </c>
      <c r="C16" s="7">
        <v>4873</v>
      </c>
      <c r="D16" s="8">
        <v>2782274.1930169002</v>
      </c>
      <c r="E16" s="4">
        <v>0.40310000000000001</v>
      </c>
      <c r="F16" s="4">
        <v>0.38224999999999998</v>
      </c>
      <c r="G16" s="4">
        <v>0.42395450549039998</v>
      </c>
    </row>
    <row r="17" spans="1:7" ht="14.1" customHeight="1" x14ac:dyDescent="0.2">
      <c r="A17" s="48" t="s">
        <v>160</v>
      </c>
      <c r="B17" s="9" t="s">
        <v>58</v>
      </c>
      <c r="C17" s="7">
        <v>2335</v>
      </c>
      <c r="D17" s="8">
        <v>2507150</v>
      </c>
      <c r="E17" s="4">
        <v>0.74953000000000003</v>
      </c>
      <c r="F17" s="4">
        <v>0.72158999999999995</v>
      </c>
      <c r="G17" s="4">
        <v>0.77746999999999999</v>
      </c>
    </row>
    <row r="18" spans="1:7" ht="14.1" customHeight="1" x14ac:dyDescent="0.2">
      <c r="A18" s="49"/>
      <c r="B18" s="9" t="s">
        <v>7</v>
      </c>
      <c r="C18" s="7">
        <v>2538</v>
      </c>
      <c r="D18" s="8">
        <v>2802334</v>
      </c>
      <c r="E18" s="4">
        <v>0.78778999999999999</v>
      </c>
      <c r="F18" s="4">
        <v>0.76236999999999999</v>
      </c>
      <c r="G18" s="4">
        <v>0.81322000000000005</v>
      </c>
    </row>
    <row r="19" spans="1:7" ht="14.1" customHeight="1" x14ac:dyDescent="0.2">
      <c r="A19" s="50"/>
      <c r="B19" s="9" t="s">
        <v>96</v>
      </c>
      <c r="C19" s="7">
        <v>4873</v>
      </c>
      <c r="D19" s="8">
        <v>5309484</v>
      </c>
      <c r="E19" s="4">
        <v>0.76924999999999999</v>
      </c>
      <c r="F19" s="4">
        <v>0.75039</v>
      </c>
      <c r="G19" s="4">
        <v>0.78810999999999998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s="17" customFormat="1" ht="14.25" x14ac:dyDescent="0.2">
      <c r="A25" s="32" t="str">
        <f>HYPERLINK("#'Index'!A1","Back to Index")</f>
        <v>Back to Index</v>
      </c>
      <c r="B25" s="27"/>
    </row>
  </sheetData>
  <mergeCells count="11">
    <mergeCell ref="A24:G24"/>
    <mergeCell ref="A1:G1"/>
    <mergeCell ref="A2:G2"/>
    <mergeCell ref="A21:G21"/>
    <mergeCell ref="A22:G22"/>
    <mergeCell ref="A23:G23"/>
    <mergeCell ref="A5:A7"/>
    <mergeCell ref="A8:A10"/>
    <mergeCell ref="A11:A13"/>
    <mergeCell ref="A14:A16"/>
    <mergeCell ref="A17:A19"/>
  </mergeCells>
  <pageMargins left="0.05" right="0.05" top="0.5" bottom="0.5" header="0" footer="0"/>
  <pageSetup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162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156</v>
      </c>
      <c r="B5" s="10" t="s">
        <v>9</v>
      </c>
      <c r="C5" s="7">
        <v>3928</v>
      </c>
      <c r="D5" s="8">
        <v>4467399</v>
      </c>
      <c r="E5" s="4">
        <v>0.91592084082759995</v>
      </c>
      <c r="F5" s="4">
        <v>0.90117999999999998</v>
      </c>
      <c r="G5" s="4">
        <v>0.93066000000000004</v>
      </c>
    </row>
    <row r="6" spans="1:7" ht="14.1" customHeight="1" x14ac:dyDescent="0.2">
      <c r="A6" s="49"/>
      <c r="B6" s="10" t="s">
        <v>10</v>
      </c>
      <c r="C6" s="7">
        <v>246</v>
      </c>
      <c r="D6" s="8">
        <v>401272</v>
      </c>
      <c r="E6" s="4">
        <v>0.90951000000000004</v>
      </c>
      <c r="F6" s="4">
        <v>0.85989000000000004</v>
      </c>
      <c r="G6" s="4">
        <v>0.95913000000000004</v>
      </c>
    </row>
    <row r="7" spans="1:7" ht="14.1" customHeight="1" x14ac:dyDescent="0.2">
      <c r="A7" s="49"/>
      <c r="B7" s="10" t="s">
        <v>11</v>
      </c>
      <c r="C7" s="7">
        <v>352</v>
      </c>
      <c r="D7" s="8">
        <v>732973</v>
      </c>
      <c r="E7" s="4">
        <v>0.93252999999999997</v>
      </c>
      <c r="F7" s="4">
        <v>0.89712999999999998</v>
      </c>
      <c r="G7" s="4">
        <v>0.96794000000000002</v>
      </c>
    </row>
    <row r="8" spans="1:7" ht="14.1" customHeight="1" x14ac:dyDescent="0.2">
      <c r="A8" s="49"/>
      <c r="B8" s="10" t="s">
        <v>12</v>
      </c>
      <c r="C8" s="7">
        <v>347</v>
      </c>
      <c r="D8" s="8">
        <v>652370</v>
      </c>
      <c r="E8" s="4">
        <v>0.81806000000000001</v>
      </c>
      <c r="F8" s="4">
        <v>0.75966</v>
      </c>
      <c r="G8" s="4">
        <v>0.87646000000000002</v>
      </c>
    </row>
    <row r="9" spans="1:7" ht="14.1" customHeight="1" x14ac:dyDescent="0.2">
      <c r="A9" s="50"/>
      <c r="B9" s="10" t="s">
        <v>96</v>
      </c>
      <c r="C9" s="7">
        <v>4873</v>
      </c>
      <c r="D9" s="8">
        <v>6254015</v>
      </c>
      <c r="E9" s="4">
        <v>0.90610000000000002</v>
      </c>
      <c r="F9" s="4">
        <v>0.89254</v>
      </c>
      <c r="G9" s="4">
        <v>0.91964999999999997</v>
      </c>
    </row>
    <row r="10" spans="1:7" ht="14.1" customHeight="1" x14ac:dyDescent="0.2">
      <c r="A10" s="48" t="s">
        <v>157</v>
      </c>
      <c r="B10" s="10" t="s">
        <v>9</v>
      </c>
      <c r="C10" s="7">
        <v>3928</v>
      </c>
      <c r="D10" s="8">
        <v>4414422.7230313001</v>
      </c>
      <c r="E10" s="4">
        <v>0.90505999999999998</v>
      </c>
      <c r="F10" s="4">
        <v>0.88897999999999999</v>
      </c>
      <c r="G10" s="4">
        <v>0.92113999999999996</v>
      </c>
    </row>
    <row r="11" spans="1:7" ht="14.1" customHeight="1" x14ac:dyDescent="0.2">
      <c r="A11" s="49"/>
      <c r="B11" s="10" t="s">
        <v>10</v>
      </c>
      <c r="C11" s="7">
        <v>246</v>
      </c>
      <c r="D11" s="8">
        <v>382890</v>
      </c>
      <c r="E11" s="4">
        <v>0.86785000000000001</v>
      </c>
      <c r="F11" s="4">
        <v>0.79057999999999995</v>
      </c>
      <c r="G11" s="4">
        <v>0.94511999999999996</v>
      </c>
    </row>
    <row r="12" spans="1:7" ht="14.1" customHeight="1" x14ac:dyDescent="0.2">
      <c r="A12" s="49"/>
      <c r="B12" s="10" t="s">
        <v>11</v>
      </c>
      <c r="C12" s="7">
        <v>352</v>
      </c>
      <c r="D12" s="8">
        <v>670197</v>
      </c>
      <c r="E12" s="4">
        <v>0.85265999999999997</v>
      </c>
      <c r="F12" s="4">
        <v>0.80069999999999997</v>
      </c>
      <c r="G12" s="4">
        <v>0.90463000000000005</v>
      </c>
    </row>
    <row r="13" spans="1:7" ht="14.1" customHeight="1" x14ac:dyDescent="0.2">
      <c r="A13" s="49"/>
      <c r="B13" s="10" t="s">
        <v>12</v>
      </c>
      <c r="C13" s="7">
        <v>347</v>
      </c>
      <c r="D13" s="8">
        <v>648331</v>
      </c>
      <c r="E13" s="4">
        <v>0.81299999999999994</v>
      </c>
      <c r="F13" s="4">
        <v>0.75643000000000005</v>
      </c>
      <c r="G13" s="4">
        <v>0.86957039762770005</v>
      </c>
    </row>
    <row r="14" spans="1:7" ht="14.1" customHeight="1" x14ac:dyDescent="0.2">
      <c r="A14" s="50"/>
      <c r="B14" s="10" t="s">
        <v>96</v>
      </c>
      <c r="C14" s="7">
        <v>4873</v>
      </c>
      <c r="D14" s="8">
        <v>6115841</v>
      </c>
      <c r="E14" s="4">
        <v>0.88607999999999998</v>
      </c>
      <c r="F14" s="4">
        <v>0.87082999999999999</v>
      </c>
      <c r="G14" s="4">
        <v>0.90132000000000001</v>
      </c>
    </row>
    <row r="15" spans="1:7" ht="14.1" customHeight="1" x14ac:dyDescent="0.2">
      <c r="A15" s="48" t="s">
        <v>158</v>
      </c>
      <c r="B15" s="10" t="s">
        <v>9</v>
      </c>
      <c r="C15" s="7">
        <v>3928</v>
      </c>
      <c r="D15" s="8">
        <v>4290901</v>
      </c>
      <c r="E15" s="4">
        <v>0.87973000000000001</v>
      </c>
      <c r="F15" s="4">
        <v>0.86282000000000003</v>
      </c>
      <c r="G15" s="4">
        <v>0.89664999999999995</v>
      </c>
    </row>
    <row r="16" spans="1:7" ht="14.1" customHeight="1" x14ac:dyDescent="0.2">
      <c r="A16" s="49"/>
      <c r="B16" s="10" t="s">
        <v>10</v>
      </c>
      <c r="C16" s="7">
        <v>246</v>
      </c>
      <c r="D16" s="8">
        <v>377463</v>
      </c>
      <c r="E16" s="4">
        <v>0.85555000000000003</v>
      </c>
      <c r="F16" s="4">
        <v>0.77791999999999994</v>
      </c>
      <c r="G16" s="4">
        <v>0.93318000000000001</v>
      </c>
    </row>
    <row r="17" spans="1:7" ht="14.1" customHeight="1" x14ac:dyDescent="0.2">
      <c r="A17" s="49"/>
      <c r="B17" s="10" t="s">
        <v>11</v>
      </c>
      <c r="C17" s="7">
        <v>352</v>
      </c>
      <c r="D17" s="8">
        <v>662790</v>
      </c>
      <c r="E17" s="4">
        <v>0.84323999999999999</v>
      </c>
      <c r="F17" s="4">
        <v>0.79229000000000005</v>
      </c>
      <c r="G17" s="4">
        <v>0.89419000000000004</v>
      </c>
    </row>
    <row r="18" spans="1:7" ht="14.1" customHeight="1" x14ac:dyDescent="0.2">
      <c r="A18" s="49"/>
      <c r="B18" s="10" t="s">
        <v>12</v>
      </c>
      <c r="C18" s="7">
        <v>347</v>
      </c>
      <c r="D18" s="8">
        <v>633971</v>
      </c>
      <c r="E18" s="4">
        <v>0.79498999999999997</v>
      </c>
      <c r="F18" s="4">
        <v>0.73704000000000003</v>
      </c>
      <c r="G18" s="4">
        <v>0.85294000000000003</v>
      </c>
    </row>
    <row r="19" spans="1:7" ht="14.1" customHeight="1" x14ac:dyDescent="0.2">
      <c r="A19" s="50"/>
      <c r="B19" s="10" t="s">
        <v>96</v>
      </c>
      <c r="C19" s="7">
        <v>4873</v>
      </c>
      <c r="D19" s="8">
        <v>5965126</v>
      </c>
      <c r="E19" s="4">
        <v>0.86424183309040004</v>
      </c>
      <c r="F19" s="4">
        <v>0.84853999999999996</v>
      </c>
      <c r="G19" s="4">
        <v>0.87995000000000001</v>
      </c>
    </row>
    <row r="20" spans="1:7" ht="14.1" customHeight="1" x14ac:dyDescent="0.2">
      <c r="A20" s="48" t="s">
        <v>159</v>
      </c>
      <c r="B20" s="10" t="s">
        <v>9</v>
      </c>
      <c r="C20" s="7">
        <v>3928</v>
      </c>
      <c r="D20" s="8">
        <v>1955908</v>
      </c>
      <c r="E20" s="4">
        <v>0.40100999999999998</v>
      </c>
      <c r="F20" s="4">
        <v>0.37801000000000001</v>
      </c>
      <c r="G20" s="4">
        <v>0.42399999999999999</v>
      </c>
    </row>
    <row r="21" spans="1:7" ht="14.1" customHeight="1" x14ac:dyDescent="0.2">
      <c r="A21" s="49"/>
      <c r="B21" s="10" t="s">
        <v>10</v>
      </c>
      <c r="C21" s="7">
        <v>246</v>
      </c>
      <c r="D21" s="8">
        <v>200091.18989119001</v>
      </c>
      <c r="E21" s="4">
        <v>0.45351999999999998</v>
      </c>
      <c r="F21" s="4">
        <v>0.35887999999999998</v>
      </c>
      <c r="G21" s="4">
        <v>0.54817000000000005</v>
      </c>
    </row>
    <row r="22" spans="1:7" ht="14.1" customHeight="1" x14ac:dyDescent="0.2">
      <c r="A22" s="49"/>
      <c r="B22" s="10" t="s">
        <v>11</v>
      </c>
      <c r="C22" s="7">
        <v>352</v>
      </c>
      <c r="D22" s="8">
        <v>307815</v>
      </c>
      <c r="E22" s="4">
        <v>0.39162000000000002</v>
      </c>
      <c r="F22" s="4">
        <v>0.31897999999999999</v>
      </c>
      <c r="G22" s="4">
        <v>0.46426000000000001</v>
      </c>
    </row>
    <row r="23" spans="1:7" ht="14.1" customHeight="1" x14ac:dyDescent="0.2">
      <c r="A23" s="49"/>
      <c r="B23" s="10" t="s">
        <v>12</v>
      </c>
      <c r="C23" s="7">
        <v>347</v>
      </c>
      <c r="D23" s="8">
        <v>318459.44262877997</v>
      </c>
      <c r="E23" s="4">
        <v>0.39933999999999997</v>
      </c>
      <c r="F23" s="4">
        <v>0.3291</v>
      </c>
      <c r="G23" s="4">
        <v>0.46959000000000001</v>
      </c>
    </row>
    <row r="24" spans="1:7" ht="14.1" customHeight="1" x14ac:dyDescent="0.2">
      <c r="A24" s="50"/>
      <c r="B24" s="10" t="s">
        <v>96</v>
      </c>
      <c r="C24" s="7">
        <v>4873</v>
      </c>
      <c r="D24" s="8">
        <v>2782274.1930169002</v>
      </c>
      <c r="E24" s="4">
        <v>0.40310000000000001</v>
      </c>
      <c r="F24" s="4">
        <v>0.38224999999999998</v>
      </c>
      <c r="G24" s="4">
        <v>0.42395450549039998</v>
      </c>
    </row>
    <row r="25" spans="1:7" ht="14.1" customHeight="1" x14ac:dyDescent="0.2">
      <c r="A25" s="48" t="s">
        <v>160</v>
      </c>
      <c r="B25" s="10" t="s">
        <v>9</v>
      </c>
      <c r="C25" s="7">
        <v>3928</v>
      </c>
      <c r="D25" s="8">
        <v>3777572</v>
      </c>
      <c r="E25" s="4">
        <v>0.77449000000000001</v>
      </c>
      <c r="F25" s="4">
        <v>0.75349999999999995</v>
      </c>
      <c r="G25" s="4">
        <v>0.79549000000000003</v>
      </c>
    </row>
    <row r="26" spans="1:7" ht="14.1" customHeight="1" x14ac:dyDescent="0.2">
      <c r="A26" s="49"/>
      <c r="B26" s="10" t="s">
        <v>10</v>
      </c>
      <c r="C26" s="7">
        <v>246</v>
      </c>
      <c r="D26" s="8">
        <v>343611</v>
      </c>
      <c r="E26" s="4">
        <v>0.77881999999999996</v>
      </c>
      <c r="F26" s="4">
        <v>0.69025000000000003</v>
      </c>
      <c r="G26" s="4">
        <v>0.86738999999999999</v>
      </c>
    </row>
    <row r="27" spans="1:7" ht="14.1" customHeight="1" x14ac:dyDescent="0.2">
      <c r="A27" s="49"/>
      <c r="B27" s="10" t="s">
        <v>11</v>
      </c>
      <c r="C27" s="7">
        <v>352</v>
      </c>
      <c r="D27" s="8">
        <v>611422.55705148994</v>
      </c>
      <c r="E27" s="4">
        <v>0.77788999999999997</v>
      </c>
      <c r="F27" s="4">
        <v>0.71699000000000002</v>
      </c>
      <c r="G27" s="4">
        <v>0.83877999999999997</v>
      </c>
    </row>
    <row r="28" spans="1:7" ht="14.1" customHeight="1" x14ac:dyDescent="0.2">
      <c r="A28" s="49"/>
      <c r="B28" s="10" t="s">
        <v>12</v>
      </c>
      <c r="C28" s="7">
        <v>347</v>
      </c>
      <c r="D28" s="8">
        <v>576879</v>
      </c>
      <c r="E28" s="4">
        <v>0.72340000000000004</v>
      </c>
      <c r="F28" s="4">
        <v>0.65893999999999997</v>
      </c>
      <c r="G28" s="4">
        <v>0.78785000000000005</v>
      </c>
    </row>
    <row r="29" spans="1:7" ht="14.1" customHeight="1" x14ac:dyDescent="0.2">
      <c r="A29" s="50"/>
      <c r="B29" s="10" t="s">
        <v>96</v>
      </c>
      <c r="C29" s="7">
        <v>4873</v>
      </c>
      <c r="D29" s="8">
        <v>5309484</v>
      </c>
      <c r="E29" s="4">
        <v>0.76924999999999999</v>
      </c>
      <c r="F29" s="4">
        <v>0.75039</v>
      </c>
      <c r="G29" s="4">
        <v>0.78810999999999998</v>
      </c>
    </row>
    <row r="31" spans="1:7" ht="14.1" customHeight="1" x14ac:dyDescent="0.2">
      <c r="A31" s="46" t="s">
        <v>55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106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107</v>
      </c>
      <c r="B33" s="45"/>
      <c r="C33" s="45"/>
      <c r="D33" s="45"/>
      <c r="E33" s="45"/>
      <c r="F33" s="45"/>
      <c r="G33" s="45"/>
    </row>
    <row r="34" spans="1:7" ht="14.1" customHeight="1" x14ac:dyDescent="0.2">
      <c r="A34" s="46" t="s">
        <v>559</v>
      </c>
      <c r="B34" s="45"/>
      <c r="C34" s="45"/>
      <c r="D34" s="45"/>
      <c r="E34" s="45"/>
      <c r="F34" s="45"/>
      <c r="G34" s="45"/>
    </row>
    <row r="35" spans="1:7" s="17" customFormat="1" ht="14.25" x14ac:dyDescent="0.2">
      <c r="A35" s="32" t="str">
        <f>HYPERLINK("#'Index'!A1","Back to Index")</f>
        <v>Back to Index</v>
      </c>
      <c r="B35" s="27"/>
    </row>
  </sheetData>
  <mergeCells count="11">
    <mergeCell ref="A34:G34"/>
    <mergeCell ref="A1:G1"/>
    <mergeCell ref="A2:G2"/>
    <mergeCell ref="A31:G31"/>
    <mergeCell ref="A32:G32"/>
    <mergeCell ref="A33:G33"/>
    <mergeCell ref="A25:A29"/>
    <mergeCell ref="A20:A24"/>
    <mergeCell ref="A15:A19"/>
    <mergeCell ref="A10:A14"/>
    <mergeCell ref="A5:A9"/>
  </mergeCells>
  <pageMargins left="0.05" right="0.05" top="0.5" bottom="0.5" header="0" footer="0"/>
  <pageSetup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163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156</v>
      </c>
      <c r="B5" s="11" t="s">
        <v>378</v>
      </c>
      <c r="C5" s="7">
        <v>3401</v>
      </c>
      <c r="D5" s="8">
        <v>4535707</v>
      </c>
      <c r="E5" s="4">
        <v>0.90961000000000003</v>
      </c>
      <c r="F5" s="4">
        <v>0.89349000000000001</v>
      </c>
      <c r="G5" s="4">
        <v>0.92573000000000005</v>
      </c>
    </row>
    <row r="6" spans="1:7" ht="14.1" customHeight="1" x14ac:dyDescent="0.2">
      <c r="A6" s="49"/>
      <c r="B6" s="11" t="s">
        <v>379</v>
      </c>
      <c r="C6" s="7">
        <v>987</v>
      </c>
      <c r="D6" s="8">
        <v>1165949</v>
      </c>
      <c r="E6" s="4">
        <v>0.89626018363170001</v>
      </c>
      <c r="F6" s="4">
        <v>0.86580000000000001</v>
      </c>
      <c r="G6" s="4">
        <v>0.92671999999999999</v>
      </c>
    </row>
    <row r="7" spans="1:7" ht="14.1" customHeight="1" x14ac:dyDescent="0.2">
      <c r="A7" s="49"/>
      <c r="B7" s="11" t="s">
        <v>380</v>
      </c>
      <c r="C7" s="7">
        <v>485</v>
      </c>
      <c r="D7" s="8">
        <v>552359</v>
      </c>
      <c r="E7" s="4">
        <v>0.89842</v>
      </c>
      <c r="F7" s="4">
        <v>0.85475623602799999</v>
      </c>
      <c r="G7" s="4">
        <v>0.94208000000000003</v>
      </c>
    </row>
    <row r="8" spans="1:7" ht="14.1" customHeight="1" x14ac:dyDescent="0.2">
      <c r="A8" s="50"/>
      <c r="B8" s="11" t="s">
        <v>96</v>
      </c>
      <c r="C8" s="7">
        <v>4873</v>
      </c>
      <c r="D8" s="8">
        <v>6254015</v>
      </c>
      <c r="E8" s="4">
        <v>0.90610000000000002</v>
      </c>
      <c r="F8" s="4">
        <v>0.89254</v>
      </c>
      <c r="G8" s="4">
        <v>0.91964999999999997</v>
      </c>
    </row>
    <row r="9" spans="1:7" ht="14.1" customHeight="1" x14ac:dyDescent="0.2">
      <c r="A9" s="48" t="s">
        <v>157</v>
      </c>
      <c r="B9" s="11" t="s">
        <v>378</v>
      </c>
      <c r="C9" s="7">
        <v>3401</v>
      </c>
      <c r="D9" s="8">
        <v>4364180</v>
      </c>
      <c r="E9" s="4">
        <v>0.87521000000000004</v>
      </c>
      <c r="F9" s="4">
        <v>0.85641</v>
      </c>
      <c r="G9" s="4">
        <v>0.89400999999999997</v>
      </c>
    </row>
    <row r="10" spans="1:7" ht="14.1" customHeight="1" x14ac:dyDescent="0.2">
      <c r="A10" s="49"/>
      <c r="B10" s="11" t="s">
        <v>379</v>
      </c>
      <c r="C10" s="7">
        <v>987</v>
      </c>
      <c r="D10" s="8">
        <v>1183034</v>
      </c>
      <c r="E10" s="4">
        <v>0.90939000000000003</v>
      </c>
      <c r="F10" s="4">
        <v>0.87795000000000001</v>
      </c>
      <c r="G10" s="4">
        <v>0.94084000000000001</v>
      </c>
    </row>
    <row r="11" spans="1:7" ht="14.1" customHeight="1" x14ac:dyDescent="0.2">
      <c r="A11" s="49"/>
      <c r="B11" s="11" t="s">
        <v>380</v>
      </c>
      <c r="C11" s="7">
        <v>485</v>
      </c>
      <c r="D11" s="8">
        <v>568627</v>
      </c>
      <c r="E11" s="4">
        <v>0.92488000000000004</v>
      </c>
      <c r="F11" s="4">
        <v>0.88654999999999995</v>
      </c>
      <c r="G11" s="4">
        <v>0.96320325198000001</v>
      </c>
    </row>
    <row r="12" spans="1:7" ht="14.1" customHeight="1" x14ac:dyDescent="0.2">
      <c r="A12" s="50"/>
      <c r="B12" s="11" t="s">
        <v>96</v>
      </c>
      <c r="C12" s="7">
        <v>4873</v>
      </c>
      <c r="D12" s="8">
        <v>6115841</v>
      </c>
      <c r="E12" s="4">
        <v>0.88607999999999998</v>
      </c>
      <c r="F12" s="4">
        <v>0.87082999999999999</v>
      </c>
      <c r="G12" s="4">
        <v>0.90132000000000001</v>
      </c>
    </row>
    <row r="13" spans="1:7" ht="14.1" customHeight="1" x14ac:dyDescent="0.2">
      <c r="A13" s="48" t="s">
        <v>158</v>
      </c>
      <c r="B13" s="11" t="s">
        <v>378</v>
      </c>
      <c r="C13" s="7">
        <v>3401</v>
      </c>
      <c r="D13" s="8">
        <v>4273654.5243876996</v>
      </c>
      <c r="E13" s="4">
        <v>0.85706000000000004</v>
      </c>
      <c r="F13" s="4">
        <v>0.83788769957410003</v>
      </c>
      <c r="G13" s="4">
        <v>0.87622999999999995</v>
      </c>
    </row>
    <row r="14" spans="1:7" ht="14.1" customHeight="1" x14ac:dyDescent="0.2">
      <c r="A14" s="49"/>
      <c r="B14" s="11" t="s">
        <v>379</v>
      </c>
      <c r="C14" s="7">
        <v>987</v>
      </c>
      <c r="D14" s="8">
        <v>1138857</v>
      </c>
      <c r="E14" s="4">
        <v>0.87543000000000004</v>
      </c>
      <c r="F14" s="4">
        <v>0.84158999999999995</v>
      </c>
      <c r="G14" s="4">
        <v>0.90927999999999998</v>
      </c>
    </row>
    <row r="15" spans="1:7" ht="14.1" customHeight="1" x14ac:dyDescent="0.2">
      <c r="A15" s="49"/>
      <c r="B15" s="11" t="s">
        <v>380</v>
      </c>
      <c r="C15" s="7">
        <v>485</v>
      </c>
      <c r="D15" s="8">
        <v>552614</v>
      </c>
      <c r="E15" s="4">
        <v>0.89883000000000002</v>
      </c>
      <c r="F15" s="4">
        <v>0.85770999999999997</v>
      </c>
      <c r="G15" s="4">
        <v>0.93994999999999995</v>
      </c>
    </row>
    <row r="16" spans="1:7" ht="14.1" customHeight="1" x14ac:dyDescent="0.2">
      <c r="A16" s="50"/>
      <c r="B16" s="11" t="s">
        <v>96</v>
      </c>
      <c r="C16" s="7">
        <v>4873</v>
      </c>
      <c r="D16" s="8">
        <v>5965126</v>
      </c>
      <c r="E16" s="4">
        <v>0.86424183309040004</v>
      </c>
      <c r="F16" s="4">
        <v>0.84853999999999996</v>
      </c>
      <c r="G16" s="4">
        <v>0.87995000000000001</v>
      </c>
    </row>
    <row r="17" spans="1:7" ht="14.1" customHeight="1" x14ac:dyDescent="0.2">
      <c r="A17" s="48" t="s">
        <v>159</v>
      </c>
      <c r="B17" s="11" t="s">
        <v>378</v>
      </c>
      <c r="C17" s="7">
        <v>3401</v>
      </c>
      <c r="D17" s="8">
        <v>1866657</v>
      </c>
      <c r="E17" s="4">
        <v>0.37435000000000002</v>
      </c>
      <c r="F17" s="4">
        <v>0.34997</v>
      </c>
      <c r="G17" s="4">
        <v>0.39872999999999997</v>
      </c>
    </row>
    <row r="18" spans="1:7" ht="14.1" customHeight="1" x14ac:dyDescent="0.2">
      <c r="A18" s="49"/>
      <c r="B18" s="11" t="s">
        <v>379</v>
      </c>
      <c r="C18" s="7">
        <v>987</v>
      </c>
      <c r="D18" s="8">
        <v>594582.44648160995</v>
      </c>
      <c r="E18" s="4">
        <v>0.45705000000000001</v>
      </c>
      <c r="F18" s="4">
        <v>0.40854000000000001</v>
      </c>
      <c r="G18" s="4">
        <v>0.50556899309119996</v>
      </c>
    </row>
    <row r="19" spans="1:7" ht="14.1" customHeight="1" x14ac:dyDescent="0.2">
      <c r="A19" s="49"/>
      <c r="B19" s="11" t="s">
        <v>380</v>
      </c>
      <c r="C19" s="7">
        <v>485</v>
      </c>
      <c r="D19" s="8">
        <v>321035</v>
      </c>
      <c r="E19" s="4">
        <v>0.52217000000000002</v>
      </c>
      <c r="F19" s="4">
        <v>0.45216000000000001</v>
      </c>
      <c r="G19" s="4">
        <v>0.59216999999999997</v>
      </c>
    </row>
    <row r="20" spans="1:7" ht="14.1" customHeight="1" x14ac:dyDescent="0.2">
      <c r="A20" s="50"/>
      <c r="B20" s="11" t="s">
        <v>96</v>
      </c>
      <c r="C20" s="7">
        <v>4873</v>
      </c>
      <c r="D20" s="8">
        <v>2782274.1930169002</v>
      </c>
      <c r="E20" s="4">
        <v>0.40310000000000001</v>
      </c>
      <c r="F20" s="4">
        <v>0.38224999999999998</v>
      </c>
      <c r="G20" s="4">
        <v>0.42395450549039998</v>
      </c>
    </row>
    <row r="21" spans="1:7" ht="14.1" customHeight="1" x14ac:dyDescent="0.2">
      <c r="A21" s="48" t="s">
        <v>160</v>
      </c>
      <c r="B21" s="11" t="s">
        <v>378</v>
      </c>
      <c r="C21" s="7">
        <v>3401</v>
      </c>
      <c r="D21" s="8">
        <v>3849090</v>
      </c>
      <c r="E21" s="4">
        <v>0.77190999999999999</v>
      </c>
      <c r="F21" s="4">
        <v>0.74978999999999996</v>
      </c>
      <c r="G21" s="4">
        <v>0.79403999999999997</v>
      </c>
    </row>
    <row r="22" spans="1:7" ht="14.1" customHeight="1" x14ac:dyDescent="0.2">
      <c r="A22" s="49"/>
      <c r="B22" s="11" t="s">
        <v>379</v>
      </c>
      <c r="C22" s="7">
        <v>987</v>
      </c>
      <c r="D22" s="8">
        <v>979237</v>
      </c>
      <c r="E22" s="4">
        <v>0.75273999999999996</v>
      </c>
      <c r="F22" s="4">
        <v>0.7077</v>
      </c>
      <c r="G22" s="4">
        <v>0.79776999999999998</v>
      </c>
    </row>
    <row r="23" spans="1:7" ht="14.1" customHeight="1" x14ac:dyDescent="0.2">
      <c r="A23" s="49"/>
      <c r="B23" s="11" t="s">
        <v>380</v>
      </c>
      <c r="C23" s="7">
        <v>485</v>
      </c>
      <c r="D23" s="8">
        <v>481157</v>
      </c>
      <c r="E23" s="4">
        <v>0.78261000000000003</v>
      </c>
      <c r="F23" s="4">
        <v>0.72343999999999997</v>
      </c>
      <c r="G23" s="4">
        <v>0.84177999999999997</v>
      </c>
    </row>
    <row r="24" spans="1:7" ht="14.1" customHeight="1" x14ac:dyDescent="0.2">
      <c r="A24" s="50"/>
      <c r="B24" s="11" t="s">
        <v>96</v>
      </c>
      <c r="C24" s="7">
        <v>4873</v>
      </c>
      <c r="D24" s="8">
        <v>5309484</v>
      </c>
      <c r="E24" s="4">
        <v>0.76924999999999999</v>
      </c>
      <c r="F24" s="4">
        <v>0.75039</v>
      </c>
      <c r="G24" s="4">
        <v>0.78810999999999998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s="17" customFormat="1" ht="14.25" x14ac:dyDescent="0.2">
      <c r="A30" s="32" t="str">
        <f>HYPERLINK("#'Index'!A1","Back to Index")</f>
        <v>Back to Index</v>
      </c>
      <c r="B30" s="27"/>
    </row>
  </sheetData>
  <mergeCells count="11">
    <mergeCell ref="A29:G29"/>
    <mergeCell ref="A1:G1"/>
    <mergeCell ref="A2:G2"/>
    <mergeCell ref="A26:G26"/>
    <mergeCell ref="A27:G27"/>
    <mergeCell ref="A28:G28"/>
    <mergeCell ref="A5:A8"/>
    <mergeCell ref="A9:A12"/>
    <mergeCell ref="A13:A16"/>
    <mergeCell ref="A17:A20"/>
    <mergeCell ref="A21:A24"/>
  </mergeCells>
  <pageMargins left="0.05" right="0.05" top="0.5" bottom="0.5" header="0" footer="0"/>
  <pageSetup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164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156</v>
      </c>
      <c r="B5" s="12" t="s">
        <v>40</v>
      </c>
      <c r="C5" s="7">
        <v>750</v>
      </c>
      <c r="D5" s="8">
        <v>1113374</v>
      </c>
      <c r="E5" s="4">
        <v>0.84977000000000003</v>
      </c>
      <c r="F5" s="4">
        <v>0.80879999999999996</v>
      </c>
      <c r="G5" s="4">
        <v>0.89073000000000002</v>
      </c>
    </row>
    <row r="6" spans="1:7" ht="14.1" customHeight="1" x14ac:dyDescent="0.2">
      <c r="A6" s="49"/>
      <c r="B6" s="12" t="s">
        <v>41</v>
      </c>
      <c r="C6" s="7">
        <v>815</v>
      </c>
      <c r="D6" s="8">
        <v>1096921</v>
      </c>
      <c r="E6" s="4">
        <v>0.85228000000000004</v>
      </c>
      <c r="F6" s="4">
        <v>0.81046454872719997</v>
      </c>
      <c r="G6" s="4">
        <v>0.89410000000000001</v>
      </c>
    </row>
    <row r="7" spans="1:7" ht="14.1" customHeight="1" x14ac:dyDescent="0.2">
      <c r="A7" s="49"/>
      <c r="B7" s="12" t="s">
        <v>42</v>
      </c>
      <c r="C7" s="7">
        <v>523</v>
      </c>
      <c r="D7" s="8">
        <v>726668</v>
      </c>
      <c r="E7" s="4">
        <v>0.92627999999999999</v>
      </c>
      <c r="F7" s="4">
        <v>0.89553000000000005</v>
      </c>
      <c r="G7" s="4">
        <v>0.95703000000000005</v>
      </c>
    </row>
    <row r="8" spans="1:7" ht="14.1" customHeight="1" x14ac:dyDescent="0.2">
      <c r="A8" s="49"/>
      <c r="B8" s="12" t="s">
        <v>43</v>
      </c>
      <c r="C8" s="7">
        <v>2785</v>
      </c>
      <c r="D8" s="8">
        <v>3317051.6929398002</v>
      </c>
      <c r="E8" s="4">
        <v>0.94223757248590001</v>
      </c>
      <c r="F8" s="4">
        <v>0.92932000000000003</v>
      </c>
      <c r="G8" s="4">
        <v>0.95516000000000001</v>
      </c>
    </row>
    <row r="9" spans="1:7" ht="14.1" customHeight="1" x14ac:dyDescent="0.2">
      <c r="A9" s="50"/>
      <c r="B9" s="12" t="s">
        <v>96</v>
      </c>
      <c r="C9" s="7">
        <v>4873</v>
      </c>
      <c r="D9" s="8">
        <v>6254015</v>
      </c>
      <c r="E9" s="4">
        <v>0.90610000000000002</v>
      </c>
      <c r="F9" s="4">
        <v>0.89254</v>
      </c>
      <c r="G9" s="4">
        <v>0.91964999999999997</v>
      </c>
    </row>
    <row r="10" spans="1:7" ht="14.1" customHeight="1" x14ac:dyDescent="0.2">
      <c r="A10" s="48" t="s">
        <v>157</v>
      </c>
      <c r="B10" s="12" t="s">
        <v>40</v>
      </c>
      <c r="C10" s="7">
        <v>750</v>
      </c>
      <c r="D10" s="8">
        <v>1083364.8677366001</v>
      </c>
      <c r="E10" s="4">
        <v>0.82686000000000004</v>
      </c>
      <c r="F10" s="4">
        <v>0.78042999999999996</v>
      </c>
      <c r="G10" s="4">
        <v>0.87329000000000001</v>
      </c>
    </row>
    <row r="11" spans="1:7" ht="14.1" customHeight="1" x14ac:dyDescent="0.2">
      <c r="A11" s="49"/>
      <c r="B11" s="12" t="s">
        <v>41</v>
      </c>
      <c r="C11" s="7">
        <v>815</v>
      </c>
      <c r="D11" s="8">
        <v>1105933</v>
      </c>
      <c r="E11" s="4">
        <v>0.85928000000000004</v>
      </c>
      <c r="F11" s="4">
        <v>0.82018000000000002</v>
      </c>
      <c r="G11" s="4">
        <v>0.8983874734217</v>
      </c>
    </row>
    <row r="12" spans="1:7" ht="14.1" customHeight="1" x14ac:dyDescent="0.2">
      <c r="A12" s="49"/>
      <c r="B12" s="12" t="s">
        <v>42</v>
      </c>
      <c r="C12" s="7">
        <v>523</v>
      </c>
      <c r="D12" s="8">
        <v>702272</v>
      </c>
      <c r="E12" s="4">
        <v>0.89517999999999998</v>
      </c>
      <c r="F12" s="4">
        <v>0.85470000000000002</v>
      </c>
      <c r="G12" s="4">
        <v>0.93566000000000005</v>
      </c>
    </row>
    <row r="13" spans="1:7" ht="14.1" customHeight="1" x14ac:dyDescent="0.2">
      <c r="A13" s="49"/>
      <c r="B13" s="12" t="s">
        <v>43</v>
      </c>
      <c r="C13" s="7">
        <v>2785</v>
      </c>
      <c r="D13" s="8">
        <v>3224271</v>
      </c>
      <c r="E13" s="4">
        <v>0.91588000000000003</v>
      </c>
      <c r="F13" s="4">
        <v>0.89885000000000004</v>
      </c>
      <c r="G13" s="4">
        <v>0.93291000000000002</v>
      </c>
    </row>
    <row r="14" spans="1:7" ht="14.1" customHeight="1" x14ac:dyDescent="0.2">
      <c r="A14" s="50"/>
      <c r="B14" s="12" t="s">
        <v>96</v>
      </c>
      <c r="C14" s="7">
        <v>4873</v>
      </c>
      <c r="D14" s="8">
        <v>6115841</v>
      </c>
      <c r="E14" s="4">
        <v>0.88607999999999998</v>
      </c>
      <c r="F14" s="4">
        <v>0.87082999999999999</v>
      </c>
      <c r="G14" s="4">
        <v>0.90132000000000001</v>
      </c>
    </row>
    <row r="15" spans="1:7" ht="14.1" customHeight="1" x14ac:dyDescent="0.2">
      <c r="A15" s="48" t="s">
        <v>158</v>
      </c>
      <c r="B15" s="12" t="s">
        <v>40</v>
      </c>
      <c r="C15" s="7">
        <v>750</v>
      </c>
      <c r="D15" s="8">
        <v>1049667</v>
      </c>
      <c r="E15" s="4">
        <v>0.80113999999999996</v>
      </c>
      <c r="F15" s="4">
        <v>0.75471999999999995</v>
      </c>
      <c r="G15" s="4">
        <v>0.84757000000000005</v>
      </c>
    </row>
    <row r="16" spans="1:7" ht="14.1" customHeight="1" x14ac:dyDescent="0.2">
      <c r="A16" s="49"/>
      <c r="B16" s="12" t="s">
        <v>41</v>
      </c>
      <c r="C16" s="7">
        <v>815</v>
      </c>
      <c r="D16" s="8">
        <v>1086863</v>
      </c>
      <c r="E16" s="4">
        <v>0.84447000000000005</v>
      </c>
      <c r="F16" s="4">
        <v>0.80467999999999995</v>
      </c>
      <c r="G16" s="4">
        <v>0.88424999999999998</v>
      </c>
    </row>
    <row r="17" spans="1:7" ht="14.1" customHeight="1" x14ac:dyDescent="0.2">
      <c r="A17" s="49"/>
      <c r="B17" s="12" t="s">
        <v>42</v>
      </c>
      <c r="C17" s="7">
        <v>523</v>
      </c>
      <c r="D17" s="8">
        <v>685277</v>
      </c>
      <c r="E17" s="4">
        <v>0.87351999999999996</v>
      </c>
      <c r="F17" s="4">
        <v>0.83021999999999996</v>
      </c>
      <c r="G17" s="4">
        <v>0.91681624043419996</v>
      </c>
    </row>
    <row r="18" spans="1:7" ht="14.1" customHeight="1" x14ac:dyDescent="0.2">
      <c r="A18" s="49"/>
      <c r="B18" s="12" t="s">
        <v>43</v>
      </c>
      <c r="C18" s="7">
        <v>2785</v>
      </c>
      <c r="D18" s="8">
        <v>3143319</v>
      </c>
      <c r="E18" s="4">
        <v>0.89288999999999996</v>
      </c>
      <c r="F18" s="4">
        <v>0.87473999999999996</v>
      </c>
      <c r="G18" s="4">
        <v>0.91103999999999996</v>
      </c>
    </row>
    <row r="19" spans="1:7" ht="14.1" customHeight="1" x14ac:dyDescent="0.2">
      <c r="A19" s="50"/>
      <c r="B19" s="12" t="s">
        <v>96</v>
      </c>
      <c r="C19" s="7">
        <v>4873</v>
      </c>
      <c r="D19" s="8">
        <v>5965126</v>
      </c>
      <c r="E19" s="4">
        <v>0.86424183309040004</v>
      </c>
      <c r="F19" s="4">
        <v>0.84853999999999996</v>
      </c>
      <c r="G19" s="4">
        <v>0.87995000000000001</v>
      </c>
    </row>
    <row r="20" spans="1:7" ht="14.1" customHeight="1" x14ac:dyDescent="0.2">
      <c r="A20" s="48" t="s">
        <v>159</v>
      </c>
      <c r="B20" s="12" t="s">
        <v>40</v>
      </c>
      <c r="C20" s="7">
        <v>750</v>
      </c>
      <c r="D20" s="8">
        <v>548105</v>
      </c>
      <c r="E20" s="4">
        <v>0.41832999999999998</v>
      </c>
      <c r="F20" s="4">
        <v>0.3639</v>
      </c>
      <c r="G20" s="4">
        <v>0.47276000000000001</v>
      </c>
    </row>
    <row r="21" spans="1:7" ht="14.1" customHeight="1" x14ac:dyDescent="0.2">
      <c r="A21" s="49"/>
      <c r="B21" s="12" t="s">
        <v>41</v>
      </c>
      <c r="C21" s="7">
        <v>815</v>
      </c>
      <c r="D21" s="8">
        <v>527437</v>
      </c>
      <c r="E21" s="4">
        <v>0.40981000000000001</v>
      </c>
      <c r="F21" s="4">
        <v>0.35991000000000001</v>
      </c>
      <c r="G21" s="4">
        <v>0.45971000000000001</v>
      </c>
    </row>
    <row r="22" spans="1:7" ht="14.1" customHeight="1" x14ac:dyDescent="0.2">
      <c r="A22" s="49"/>
      <c r="B22" s="12" t="s">
        <v>42</v>
      </c>
      <c r="C22" s="7">
        <v>523</v>
      </c>
      <c r="D22" s="8">
        <v>296843</v>
      </c>
      <c r="E22" s="4">
        <v>0.37837999999999999</v>
      </c>
      <c r="F22" s="4">
        <v>0.31753999999999999</v>
      </c>
      <c r="G22" s="4">
        <v>0.43923000000000001</v>
      </c>
    </row>
    <row r="23" spans="1:7" ht="14.1" customHeight="1" x14ac:dyDescent="0.2">
      <c r="A23" s="49"/>
      <c r="B23" s="12" t="s">
        <v>43</v>
      </c>
      <c r="C23" s="7">
        <v>2785</v>
      </c>
      <c r="D23" s="8">
        <v>1409889</v>
      </c>
      <c r="E23" s="4">
        <v>0.40049000000000001</v>
      </c>
      <c r="F23" s="4">
        <v>0.37325999999999998</v>
      </c>
      <c r="G23" s="4">
        <v>0.42773</v>
      </c>
    </row>
    <row r="24" spans="1:7" ht="14.1" customHeight="1" x14ac:dyDescent="0.2">
      <c r="A24" s="50"/>
      <c r="B24" s="12" t="s">
        <v>96</v>
      </c>
      <c r="C24" s="7">
        <v>4873</v>
      </c>
      <c r="D24" s="8">
        <v>2782274.1930169002</v>
      </c>
      <c r="E24" s="4">
        <v>0.40310000000000001</v>
      </c>
      <c r="F24" s="4">
        <v>0.38224999999999998</v>
      </c>
      <c r="G24" s="4">
        <v>0.42395450549039998</v>
      </c>
    </row>
    <row r="25" spans="1:7" ht="14.1" customHeight="1" x14ac:dyDescent="0.2">
      <c r="A25" s="48" t="s">
        <v>160</v>
      </c>
      <c r="B25" s="12" t="s">
        <v>40</v>
      </c>
      <c r="C25" s="7">
        <v>750</v>
      </c>
      <c r="D25" s="8">
        <v>963541.26008360996</v>
      </c>
      <c r="E25" s="4">
        <v>0.73541000000000001</v>
      </c>
      <c r="F25" s="4">
        <v>0.68615000000000004</v>
      </c>
      <c r="G25" s="4">
        <v>0.7846737132628</v>
      </c>
    </row>
    <row r="26" spans="1:7" ht="14.1" customHeight="1" x14ac:dyDescent="0.2">
      <c r="A26" s="49"/>
      <c r="B26" s="12" t="s">
        <v>41</v>
      </c>
      <c r="C26" s="7">
        <v>815</v>
      </c>
      <c r="D26" s="8">
        <v>933391</v>
      </c>
      <c r="E26" s="4">
        <v>0.72521999999999998</v>
      </c>
      <c r="F26" s="4">
        <v>0.67645999999999995</v>
      </c>
      <c r="G26" s="4">
        <v>0.77398999999999996</v>
      </c>
    </row>
    <row r="27" spans="1:7" ht="14.1" customHeight="1" x14ac:dyDescent="0.2">
      <c r="A27" s="49"/>
      <c r="B27" s="12" t="s">
        <v>42</v>
      </c>
      <c r="C27" s="7">
        <v>523</v>
      </c>
      <c r="D27" s="8">
        <v>573968</v>
      </c>
      <c r="E27" s="4">
        <v>0.73163</v>
      </c>
      <c r="F27" s="4">
        <v>0.67074999999999996</v>
      </c>
      <c r="G27" s="4">
        <v>0.79251000000000005</v>
      </c>
    </row>
    <row r="28" spans="1:7" ht="14.1" customHeight="1" x14ac:dyDescent="0.2">
      <c r="A28" s="49"/>
      <c r="B28" s="12" t="s">
        <v>43</v>
      </c>
      <c r="C28" s="7">
        <v>2785</v>
      </c>
      <c r="D28" s="8">
        <v>2838584</v>
      </c>
      <c r="E28" s="4">
        <v>0.80632461760520002</v>
      </c>
      <c r="F28" s="4">
        <v>0.78373906537759996</v>
      </c>
      <c r="G28" s="4">
        <v>0.82891000000000004</v>
      </c>
    </row>
    <row r="29" spans="1:7" ht="14.1" customHeight="1" x14ac:dyDescent="0.2">
      <c r="A29" s="50"/>
      <c r="B29" s="12" t="s">
        <v>96</v>
      </c>
      <c r="C29" s="7">
        <v>4873</v>
      </c>
      <c r="D29" s="8">
        <v>5309484</v>
      </c>
      <c r="E29" s="4">
        <v>0.76924999999999999</v>
      </c>
      <c r="F29" s="4">
        <v>0.75039</v>
      </c>
      <c r="G29" s="4">
        <v>0.78810999999999998</v>
      </c>
    </row>
    <row r="31" spans="1:7" ht="14.1" customHeight="1" x14ac:dyDescent="0.2">
      <c r="A31" s="46" t="s">
        <v>55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106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107</v>
      </c>
      <c r="B33" s="45"/>
      <c r="C33" s="45"/>
      <c r="D33" s="45"/>
      <c r="E33" s="45"/>
      <c r="F33" s="45"/>
      <c r="G33" s="45"/>
    </row>
    <row r="34" spans="1:7" ht="14.1" customHeight="1" x14ac:dyDescent="0.2">
      <c r="A34" s="46" t="s">
        <v>559</v>
      </c>
      <c r="B34" s="45"/>
      <c r="C34" s="45"/>
      <c r="D34" s="45"/>
      <c r="E34" s="45"/>
      <c r="F34" s="45"/>
      <c r="G34" s="45"/>
    </row>
    <row r="35" spans="1:7" s="17" customFormat="1" ht="14.25" x14ac:dyDescent="0.2">
      <c r="A35" s="32" t="str">
        <f>HYPERLINK("#'Index'!A1","Back to Index")</f>
        <v>Back to Index</v>
      </c>
      <c r="B35" s="27"/>
    </row>
  </sheetData>
  <mergeCells count="11">
    <mergeCell ref="A34:G34"/>
    <mergeCell ref="A1:G1"/>
    <mergeCell ref="A2:G2"/>
    <mergeCell ref="A31:G31"/>
    <mergeCell ref="A32:G32"/>
    <mergeCell ref="A33:G33"/>
    <mergeCell ref="A5:A9"/>
    <mergeCell ref="A10:A14"/>
    <mergeCell ref="A15:A19"/>
    <mergeCell ref="A20:A24"/>
    <mergeCell ref="A25:A29"/>
  </mergeCells>
  <pageMargins left="0.05" right="0.05" top="0.5" bottom="0.5" header="0" footer="0"/>
  <pageSetup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165</v>
      </c>
      <c r="B1" s="45"/>
      <c r="C1" s="45"/>
      <c r="D1" s="45"/>
      <c r="E1" s="45"/>
      <c r="F1" s="45"/>
      <c r="G1" s="45"/>
    </row>
    <row r="2" spans="1:7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156</v>
      </c>
      <c r="B5" s="9" t="s">
        <v>47</v>
      </c>
      <c r="C5" s="7">
        <v>659</v>
      </c>
      <c r="D5" s="8">
        <v>728671</v>
      </c>
      <c r="E5" s="4">
        <v>0.86914999999999998</v>
      </c>
      <c r="F5" s="4">
        <v>0.82999000000000001</v>
      </c>
      <c r="G5" s="4">
        <v>0.9083</v>
      </c>
    </row>
    <row r="6" spans="1:7" ht="14.1" customHeight="1" x14ac:dyDescent="0.2">
      <c r="A6" s="49"/>
      <c r="B6" s="9" t="s">
        <v>48</v>
      </c>
      <c r="C6" s="7">
        <v>553</v>
      </c>
      <c r="D6" s="8">
        <v>692117</v>
      </c>
      <c r="E6" s="4">
        <v>0.88499000000000005</v>
      </c>
      <c r="F6" s="4">
        <v>0.83948</v>
      </c>
      <c r="G6" s="4">
        <v>0.93049999999999999</v>
      </c>
    </row>
    <row r="7" spans="1:7" ht="14.1" customHeight="1" x14ac:dyDescent="0.2">
      <c r="A7" s="49"/>
      <c r="B7" s="9" t="s">
        <v>49</v>
      </c>
      <c r="C7" s="7">
        <v>941</v>
      </c>
      <c r="D7" s="8">
        <v>1325871</v>
      </c>
      <c r="E7" s="4">
        <v>0.90003</v>
      </c>
      <c r="F7" s="4">
        <v>0.86568999999999996</v>
      </c>
      <c r="G7" s="4">
        <v>0.93435999999999997</v>
      </c>
    </row>
    <row r="8" spans="1:7" ht="14.1" customHeight="1" x14ac:dyDescent="0.2">
      <c r="A8" s="49"/>
      <c r="B8" s="9" t="s">
        <v>50</v>
      </c>
      <c r="C8" s="7">
        <v>510</v>
      </c>
      <c r="D8" s="8">
        <v>651862</v>
      </c>
      <c r="E8" s="4">
        <v>0.94364999999999999</v>
      </c>
      <c r="F8" s="4">
        <v>0.91869999999999996</v>
      </c>
      <c r="G8" s="4">
        <v>0.96858999999999995</v>
      </c>
    </row>
    <row r="9" spans="1:7" ht="14.1" customHeight="1" x14ac:dyDescent="0.2">
      <c r="A9" s="49"/>
      <c r="B9" s="9" t="s">
        <v>51</v>
      </c>
      <c r="C9" s="7">
        <v>950</v>
      </c>
      <c r="D9" s="8">
        <v>1513037</v>
      </c>
      <c r="E9" s="4">
        <v>0.91724000000000006</v>
      </c>
      <c r="F9" s="4">
        <v>0.88956000000000002</v>
      </c>
      <c r="G9" s="4">
        <v>0.94491999999999998</v>
      </c>
    </row>
    <row r="10" spans="1:7" ht="14.1" customHeight="1" x14ac:dyDescent="0.2">
      <c r="A10" s="49"/>
      <c r="B10" s="9" t="s">
        <v>52</v>
      </c>
      <c r="C10" s="7">
        <v>673</v>
      </c>
      <c r="D10" s="8">
        <v>791495</v>
      </c>
      <c r="E10" s="4">
        <v>0.91861000000000004</v>
      </c>
      <c r="F10" s="4">
        <v>0.88456000000000001</v>
      </c>
      <c r="G10" s="4">
        <v>0.95265999999999995</v>
      </c>
    </row>
    <row r="11" spans="1:7" ht="14.1" customHeight="1" x14ac:dyDescent="0.2">
      <c r="A11" s="49"/>
      <c r="B11" s="9" t="s">
        <v>53</v>
      </c>
      <c r="C11" s="7">
        <v>257</v>
      </c>
      <c r="D11" s="8">
        <v>319210</v>
      </c>
      <c r="E11" s="4">
        <v>0.90632000000000001</v>
      </c>
      <c r="F11" s="4">
        <v>0.84987000000000001</v>
      </c>
      <c r="G11" s="4">
        <v>0.96277999999999997</v>
      </c>
    </row>
    <row r="12" spans="1:7" ht="14.1" customHeight="1" x14ac:dyDescent="0.2">
      <c r="A12" s="49"/>
      <c r="B12" s="9" t="s">
        <v>54</v>
      </c>
      <c r="C12" s="7">
        <v>330</v>
      </c>
      <c r="D12" s="8">
        <v>231753</v>
      </c>
      <c r="E12" s="4">
        <v>0.91098000000000001</v>
      </c>
      <c r="F12" s="4">
        <v>0.86441995617269995</v>
      </c>
      <c r="G12" s="4">
        <v>0.95753999999999995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6254015</v>
      </c>
      <c r="E13" s="4">
        <v>0.90610000000000002</v>
      </c>
      <c r="F13" s="4">
        <v>0.89254</v>
      </c>
      <c r="G13" s="4">
        <v>0.91964999999999997</v>
      </c>
    </row>
    <row r="14" spans="1:7" ht="14.1" customHeight="1" x14ac:dyDescent="0.2">
      <c r="A14" s="48" t="s">
        <v>157</v>
      </c>
      <c r="B14" s="9" t="s">
        <v>47</v>
      </c>
      <c r="C14" s="7">
        <v>659</v>
      </c>
      <c r="D14" s="8">
        <v>710103</v>
      </c>
      <c r="E14" s="4">
        <v>0.84699999999999998</v>
      </c>
      <c r="F14" s="4">
        <v>0.80328999999999995</v>
      </c>
      <c r="G14" s="4">
        <v>0.89071</v>
      </c>
    </row>
    <row r="15" spans="1:7" ht="14.1" customHeight="1" x14ac:dyDescent="0.2">
      <c r="A15" s="49"/>
      <c r="B15" s="9" t="s">
        <v>48</v>
      </c>
      <c r="C15" s="7">
        <v>553</v>
      </c>
      <c r="D15" s="8">
        <v>681747</v>
      </c>
      <c r="E15" s="4">
        <v>0.87173</v>
      </c>
      <c r="F15" s="4">
        <v>0.82477999999999996</v>
      </c>
      <c r="G15" s="4">
        <v>0.91868000000000005</v>
      </c>
    </row>
    <row r="16" spans="1:7" ht="14.1" customHeight="1" x14ac:dyDescent="0.2">
      <c r="A16" s="49"/>
      <c r="B16" s="9" t="s">
        <v>49</v>
      </c>
      <c r="C16" s="7">
        <v>941</v>
      </c>
      <c r="D16" s="8">
        <v>1307046</v>
      </c>
      <c r="E16" s="4">
        <v>0.88724999999999998</v>
      </c>
      <c r="F16" s="4">
        <v>0.84923000000000004</v>
      </c>
      <c r="G16" s="4">
        <v>0.92525999999999997</v>
      </c>
    </row>
    <row r="17" spans="1:7" ht="14.1" customHeight="1" x14ac:dyDescent="0.2">
      <c r="A17" s="49"/>
      <c r="B17" s="9" t="s">
        <v>50</v>
      </c>
      <c r="C17" s="7">
        <v>510</v>
      </c>
      <c r="D17" s="8">
        <v>636570</v>
      </c>
      <c r="E17" s="4">
        <v>0.92151000000000005</v>
      </c>
      <c r="F17" s="4">
        <v>0.88675999999999999</v>
      </c>
      <c r="G17" s="4">
        <v>0.95626</v>
      </c>
    </row>
    <row r="18" spans="1:7" ht="14.1" customHeight="1" x14ac:dyDescent="0.2">
      <c r="A18" s="49"/>
      <c r="B18" s="9" t="s">
        <v>51</v>
      </c>
      <c r="C18" s="7">
        <v>950</v>
      </c>
      <c r="D18" s="8">
        <v>1461643</v>
      </c>
      <c r="E18" s="4">
        <v>0.88609000000000004</v>
      </c>
      <c r="F18" s="4">
        <v>0.85343000000000002</v>
      </c>
      <c r="G18" s="4">
        <v>0.91874</v>
      </c>
    </row>
    <row r="19" spans="1:7" ht="14.1" customHeight="1" x14ac:dyDescent="0.2">
      <c r="A19" s="49"/>
      <c r="B19" s="9" t="s">
        <v>52</v>
      </c>
      <c r="C19" s="7">
        <v>673</v>
      </c>
      <c r="D19" s="8">
        <v>767778</v>
      </c>
      <c r="E19" s="4">
        <v>0.89107999999999998</v>
      </c>
      <c r="F19" s="4">
        <v>0.85146999999999995</v>
      </c>
      <c r="G19" s="4">
        <v>0.93069999999999997</v>
      </c>
    </row>
    <row r="20" spans="1:7" ht="14.1" customHeight="1" x14ac:dyDescent="0.2">
      <c r="A20" s="49"/>
      <c r="B20" s="9" t="s">
        <v>53</v>
      </c>
      <c r="C20" s="7">
        <v>257</v>
      </c>
      <c r="D20" s="8">
        <v>334694</v>
      </c>
      <c r="E20" s="4">
        <v>0.95028999999999997</v>
      </c>
      <c r="F20" s="4">
        <v>0.92086000000000001</v>
      </c>
      <c r="G20" s="4">
        <v>0.97970999999999997</v>
      </c>
    </row>
    <row r="21" spans="1:7" ht="14.1" customHeight="1" x14ac:dyDescent="0.2">
      <c r="A21" s="49"/>
      <c r="B21" s="9" t="s">
        <v>54</v>
      </c>
      <c r="C21" s="7">
        <v>330</v>
      </c>
      <c r="D21" s="8">
        <v>216260</v>
      </c>
      <c r="E21" s="4">
        <v>0.85007999999999995</v>
      </c>
      <c r="F21" s="4">
        <v>0.77227563280169997</v>
      </c>
      <c r="G21" s="4">
        <v>0.92788000000000004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6115841</v>
      </c>
      <c r="E22" s="4">
        <v>0.88607999999999998</v>
      </c>
      <c r="F22" s="4">
        <v>0.87082999999999999</v>
      </c>
      <c r="G22" s="4">
        <v>0.90132000000000001</v>
      </c>
    </row>
    <row r="23" spans="1:7" ht="14.1" customHeight="1" x14ac:dyDescent="0.2">
      <c r="A23" s="48" t="s">
        <v>158</v>
      </c>
      <c r="B23" s="9" t="s">
        <v>47</v>
      </c>
      <c r="C23" s="7">
        <v>659</v>
      </c>
      <c r="D23" s="8">
        <v>681618</v>
      </c>
      <c r="E23" s="4">
        <v>0.81301999999999996</v>
      </c>
      <c r="F23" s="4">
        <v>0.76665000000000005</v>
      </c>
      <c r="G23" s="4">
        <v>0.85940000000000005</v>
      </c>
    </row>
    <row r="24" spans="1:7" ht="14.1" customHeight="1" x14ac:dyDescent="0.2">
      <c r="A24" s="49"/>
      <c r="B24" s="9" t="s">
        <v>48</v>
      </c>
      <c r="C24" s="7">
        <v>553</v>
      </c>
      <c r="D24" s="8">
        <v>665434</v>
      </c>
      <c r="E24" s="4">
        <v>0.85087000000000002</v>
      </c>
      <c r="F24" s="4">
        <v>0.80220999999999998</v>
      </c>
      <c r="G24" s="4">
        <v>0.89954000000000001</v>
      </c>
    </row>
    <row r="25" spans="1:7" ht="14.1" customHeight="1" x14ac:dyDescent="0.2">
      <c r="A25" s="49"/>
      <c r="B25" s="9" t="s">
        <v>49</v>
      </c>
      <c r="C25" s="7">
        <v>941</v>
      </c>
      <c r="D25" s="8">
        <v>1267076</v>
      </c>
      <c r="E25" s="4">
        <v>0.86012</v>
      </c>
      <c r="F25" s="4">
        <v>0.82047085487089999</v>
      </c>
      <c r="G25" s="4">
        <v>0.89976</v>
      </c>
    </row>
    <row r="26" spans="1:7" ht="14.1" customHeight="1" x14ac:dyDescent="0.2">
      <c r="A26" s="49"/>
      <c r="B26" s="9" t="s">
        <v>50</v>
      </c>
      <c r="C26" s="7">
        <v>510</v>
      </c>
      <c r="D26" s="8">
        <v>624918</v>
      </c>
      <c r="E26" s="4">
        <v>0.90464</v>
      </c>
      <c r="F26" s="4">
        <v>0.86851999999999996</v>
      </c>
      <c r="G26" s="4">
        <v>0.94076620416919998</v>
      </c>
    </row>
    <row r="27" spans="1:7" ht="14.1" customHeight="1" x14ac:dyDescent="0.2">
      <c r="A27" s="49"/>
      <c r="B27" s="9" t="s">
        <v>51</v>
      </c>
      <c r="C27" s="7">
        <v>950</v>
      </c>
      <c r="D27" s="8">
        <v>1434671</v>
      </c>
      <c r="E27" s="4">
        <v>0.86973386792880003</v>
      </c>
      <c r="F27" s="4">
        <v>0.83681000000000005</v>
      </c>
      <c r="G27" s="4">
        <v>0.90264999999999995</v>
      </c>
    </row>
    <row r="28" spans="1:7" ht="14.1" customHeight="1" x14ac:dyDescent="0.2">
      <c r="A28" s="49"/>
      <c r="B28" s="9" t="s">
        <v>52</v>
      </c>
      <c r="C28" s="7">
        <v>673</v>
      </c>
      <c r="D28" s="8">
        <v>751175</v>
      </c>
      <c r="E28" s="4">
        <v>0.87182000000000004</v>
      </c>
      <c r="F28" s="4">
        <v>0.83026</v>
      </c>
      <c r="G28" s="4">
        <v>0.91337000000000002</v>
      </c>
    </row>
    <row r="29" spans="1:7" ht="14.1" customHeight="1" x14ac:dyDescent="0.2">
      <c r="A29" s="49"/>
      <c r="B29" s="9" t="s">
        <v>53</v>
      </c>
      <c r="C29" s="7">
        <v>257</v>
      </c>
      <c r="D29" s="8">
        <v>330435</v>
      </c>
      <c r="E29" s="4">
        <v>0.93818999999999997</v>
      </c>
      <c r="F29" s="4">
        <v>0.90425999999999995</v>
      </c>
      <c r="G29" s="4">
        <v>0.97211999999999998</v>
      </c>
    </row>
    <row r="30" spans="1:7" ht="14.1" customHeight="1" x14ac:dyDescent="0.2">
      <c r="A30" s="49"/>
      <c r="B30" s="9" t="s">
        <v>54</v>
      </c>
      <c r="C30" s="7">
        <v>330</v>
      </c>
      <c r="D30" s="8">
        <v>209798</v>
      </c>
      <c r="E30" s="4">
        <v>0.82467999999999997</v>
      </c>
      <c r="F30" s="4">
        <v>0.76200000000000001</v>
      </c>
      <c r="G30" s="4">
        <v>0.88736000000000004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5965126</v>
      </c>
      <c r="E31" s="4">
        <v>0.86424183309040004</v>
      </c>
      <c r="F31" s="4">
        <v>0.84853999999999996</v>
      </c>
      <c r="G31" s="4">
        <v>0.87995000000000001</v>
      </c>
    </row>
    <row r="32" spans="1:7" ht="14.1" customHeight="1" x14ac:dyDescent="0.2">
      <c r="A32" s="48" t="s">
        <v>159</v>
      </c>
      <c r="B32" s="9" t="s">
        <v>47</v>
      </c>
      <c r="C32" s="7">
        <v>659</v>
      </c>
      <c r="D32" s="8">
        <v>334165</v>
      </c>
      <c r="E32" s="4">
        <v>0.39859</v>
      </c>
      <c r="F32" s="4">
        <v>0.34361000000000003</v>
      </c>
      <c r="G32" s="4">
        <v>0.45356285569929999</v>
      </c>
    </row>
    <row r="33" spans="1:7" ht="14.1" customHeight="1" x14ac:dyDescent="0.2">
      <c r="A33" s="49"/>
      <c r="B33" s="9" t="s">
        <v>48</v>
      </c>
      <c r="C33" s="7">
        <v>553</v>
      </c>
      <c r="D33" s="8">
        <v>308815</v>
      </c>
      <c r="E33" s="4">
        <v>0.39487</v>
      </c>
      <c r="F33" s="4">
        <v>0.33643000000000001</v>
      </c>
      <c r="G33" s="4">
        <v>0.45332</v>
      </c>
    </row>
    <row r="34" spans="1:7" ht="14.1" customHeight="1" x14ac:dyDescent="0.2">
      <c r="A34" s="49"/>
      <c r="B34" s="9" t="s">
        <v>49</v>
      </c>
      <c r="C34" s="7">
        <v>941</v>
      </c>
      <c r="D34" s="8">
        <v>637862</v>
      </c>
      <c r="E34" s="4">
        <v>0.43298999999999999</v>
      </c>
      <c r="F34" s="4">
        <v>0.38434586952689997</v>
      </c>
      <c r="G34" s="4">
        <v>0.48164000000000001</v>
      </c>
    </row>
    <row r="35" spans="1:7" ht="14.1" customHeight="1" x14ac:dyDescent="0.2">
      <c r="A35" s="49"/>
      <c r="B35" s="9" t="s">
        <v>50</v>
      </c>
      <c r="C35" s="7">
        <v>510</v>
      </c>
      <c r="D35" s="8">
        <v>245224</v>
      </c>
      <c r="E35" s="4">
        <v>0.35499000000000003</v>
      </c>
      <c r="F35" s="4">
        <v>0.29293000000000002</v>
      </c>
      <c r="G35" s="4">
        <v>0.41705999999999999</v>
      </c>
    </row>
    <row r="36" spans="1:7" ht="14.1" customHeight="1" x14ac:dyDescent="0.2">
      <c r="A36" s="49"/>
      <c r="B36" s="9" t="s">
        <v>51</v>
      </c>
      <c r="C36" s="7">
        <v>950</v>
      </c>
      <c r="D36" s="8">
        <v>649803</v>
      </c>
      <c r="E36" s="4">
        <v>0.39393</v>
      </c>
      <c r="F36" s="4">
        <v>0.34777999999999998</v>
      </c>
      <c r="G36" s="4">
        <v>0.44007000000000002</v>
      </c>
    </row>
    <row r="37" spans="1:7" ht="14.1" customHeight="1" x14ac:dyDescent="0.2">
      <c r="A37" s="49"/>
      <c r="B37" s="9" t="s">
        <v>52</v>
      </c>
      <c r="C37" s="7">
        <v>673</v>
      </c>
      <c r="D37" s="8">
        <v>333337.88319736999</v>
      </c>
      <c r="E37" s="4">
        <v>0.38686999999999999</v>
      </c>
      <c r="F37" s="4">
        <v>0.33235999999999999</v>
      </c>
      <c r="G37" s="4">
        <v>0.44139</v>
      </c>
    </row>
    <row r="38" spans="1:7" ht="14.1" customHeight="1" x14ac:dyDescent="0.2">
      <c r="A38" s="49"/>
      <c r="B38" s="9" t="s">
        <v>53</v>
      </c>
      <c r="C38" s="7">
        <v>257</v>
      </c>
      <c r="D38" s="8">
        <v>159724</v>
      </c>
      <c r="E38" s="4">
        <v>0.45350000000000001</v>
      </c>
      <c r="F38" s="4">
        <v>0.36408000000000001</v>
      </c>
      <c r="G38" s="4">
        <v>0.54291999999999996</v>
      </c>
    </row>
    <row r="39" spans="1:7" ht="14.1" customHeight="1" x14ac:dyDescent="0.2">
      <c r="A39" s="49"/>
      <c r="B39" s="9" t="s">
        <v>54</v>
      </c>
      <c r="C39" s="7">
        <v>330</v>
      </c>
      <c r="D39" s="8">
        <v>113344.33244622</v>
      </c>
      <c r="E39" s="4">
        <v>0.44553999999999999</v>
      </c>
      <c r="F39" s="4">
        <v>0.36713000000000001</v>
      </c>
      <c r="G39" s="4">
        <v>0.52393999999999996</v>
      </c>
    </row>
    <row r="40" spans="1:7" ht="14.1" customHeight="1" x14ac:dyDescent="0.2">
      <c r="A40" s="50"/>
      <c r="B40" s="9" t="s">
        <v>96</v>
      </c>
      <c r="C40" s="7">
        <v>4873</v>
      </c>
      <c r="D40" s="8">
        <v>2782274.1930169002</v>
      </c>
      <c r="E40" s="4">
        <v>0.40310000000000001</v>
      </c>
      <c r="F40" s="4">
        <v>0.38224999999999998</v>
      </c>
      <c r="G40" s="4">
        <v>0.42395450549039998</v>
      </c>
    </row>
    <row r="41" spans="1:7" ht="14.1" customHeight="1" x14ac:dyDescent="0.2">
      <c r="A41" s="48" t="s">
        <v>160</v>
      </c>
      <c r="B41" s="9" t="s">
        <v>47</v>
      </c>
      <c r="C41" s="7">
        <v>659</v>
      </c>
      <c r="D41" s="8">
        <v>604844</v>
      </c>
      <c r="E41" s="4">
        <v>0.72145000000000004</v>
      </c>
      <c r="F41" s="4">
        <v>0.67115999999999998</v>
      </c>
      <c r="G41" s="4">
        <v>0.77173999999999998</v>
      </c>
    </row>
    <row r="42" spans="1:7" ht="14.1" customHeight="1" x14ac:dyDescent="0.2">
      <c r="A42" s="49"/>
      <c r="B42" s="9" t="s">
        <v>48</v>
      </c>
      <c r="C42" s="7">
        <v>553</v>
      </c>
      <c r="D42" s="8">
        <v>594717.98313536996</v>
      </c>
      <c r="E42" s="4">
        <v>0.76044999999999996</v>
      </c>
      <c r="F42" s="4">
        <v>0.70594798803439995</v>
      </c>
      <c r="G42" s="4">
        <v>0.81494999999999995</v>
      </c>
    </row>
    <row r="43" spans="1:7" ht="14.1" customHeight="1" x14ac:dyDescent="0.2">
      <c r="A43" s="49"/>
      <c r="B43" s="9" t="s">
        <v>49</v>
      </c>
      <c r="C43" s="7">
        <v>941</v>
      </c>
      <c r="D43" s="8">
        <v>1126903</v>
      </c>
      <c r="E43" s="4">
        <v>0.76496326295170003</v>
      </c>
      <c r="F43" s="4">
        <v>0.71986000000000006</v>
      </c>
      <c r="G43" s="4">
        <v>0.81006</v>
      </c>
    </row>
    <row r="44" spans="1:7" ht="14.1" customHeight="1" x14ac:dyDescent="0.2">
      <c r="A44" s="49"/>
      <c r="B44" s="9" t="s">
        <v>50</v>
      </c>
      <c r="C44" s="7">
        <v>510</v>
      </c>
      <c r="D44" s="8">
        <v>527512</v>
      </c>
      <c r="E44" s="4">
        <v>0.76363000000000003</v>
      </c>
      <c r="F44" s="4">
        <v>0.70362999999999998</v>
      </c>
      <c r="G44" s="4">
        <v>0.82364000000000004</v>
      </c>
    </row>
    <row r="45" spans="1:7" ht="14.1" customHeight="1" x14ac:dyDescent="0.2">
      <c r="A45" s="49"/>
      <c r="B45" s="9" t="s">
        <v>51</v>
      </c>
      <c r="C45" s="7">
        <v>950</v>
      </c>
      <c r="D45" s="8">
        <v>1313995</v>
      </c>
      <c r="E45" s="4">
        <v>0.79657999999999995</v>
      </c>
      <c r="F45" s="4">
        <v>0.75685000000000002</v>
      </c>
      <c r="G45" s="4">
        <v>0.83630000000000004</v>
      </c>
    </row>
    <row r="46" spans="1:7" ht="14.1" customHeight="1" x14ac:dyDescent="0.2">
      <c r="A46" s="49"/>
      <c r="B46" s="9" t="s">
        <v>52</v>
      </c>
      <c r="C46" s="7">
        <v>673</v>
      </c>
      <c r="D46" s="8">
        <v>642770</v>
      </c>
      <c r="E46" s="4">
        <v>0.746</v>
      </c>
      <c r="F46" s="4">
        <v>0.69181000000000004</v>
      </c>
      <c r="G46" s="4">
        <v>0.80018677523430004</v>
      </c>
    </row>
    <row r="47" spans="1:7" ht="14.1" customHeight="1" x14ac:dyDescent="0.2">
      <c r="A47" s="49"/>
      <c r="B47" s="9" t="s">
        <v>53</v>
      </c>
      <c r="C47" s="7">
        <v>257</v>
      </c>
      <c r="D47" s="8">
        <v>299514</v>
      </c>
      <c r="E47" s="4">
        <v>0.85040000000000004</v>
      </c>
      <c r="F47" s="4">
        <v>0.79454000000000002</v>
      </c>
      <c r="G47" s="4">
        <v>0.90625999999999995</v>
      </c>
    </row>
    <row r="48" spans="1:7" ht="14.1" customHeight="1" x14ac:dyDescent="0.2">
      <c r="A48" s="49"/>
      <c r="B48" s="9" t="s">
        <v>54</v>
      </c>
      <c r="C48" s="7">
        <v>330</v>
      </c>
      <c r="D48" s="8">
        <v>199229</v>
      </c>
      <c r="E48" s="4">
        <v>0.78313294597530003</v>
      </c>
      <c r="F48" s="4">
        <v>0.72089999999999999</v>
      </c>
      <c r="G48" s="4">
        <v>0.84536999999999995</v>
      </c>
    </row>
    <row r="49" spans="1:7" ht="14.1" customHeight="1" x14ac:dyDescent="0.2">
      <c r="A49" s="50"/>
      <c r="B49" s="9" t="s">
        <v>96</v>
      </c>
      <c r="C49" s="7">
        <v>4873</v>
      </c>
      <c r="D49" s="8">
        <v>5309484</v>
      </c>
      <c r="E49" s="4">
        <v>0.76924999999999999</v>
      </c>
      <c r="F49" s="4">
        <v>0.75039</v>
      </c>
      <c r="G49" s="4">
        <v>0.78810999999999998</v>
      </c>
    </row>
    <row r="51" spans="1:7" ht="14.1" customHeight="1" x14ac:dyDescent="0.2">
      <c r="A51" s="46" t="s">
        <v>55</v>
      </c>
      <c r="B51" s="45"/>
      <c r="C51" s="45"/>
      <c r="D51" s="45"/>
      <c r="E51" s="45"/>
      <c r="F51" s="45"/>
      <c r="G51" s="45"/>
    </row>
    <row r="52" spans="1:7" ht="14.1" customHeight="1" x14ac:dyDescent="0.2">
      <c r="A52" s="46" t="s">
        <v>106</v>
      </c>
      <c r="B52" s="45"/>
      <c r="C52" s="45"/>
      <c r="D52" s="45"/>
      <c r="E52" s="45"/>
      <c r="F52" s="45"/>
      <c r="G52" s="45"/>
    </row>
    <row r="53" spans="1:7" ht="14.1" customHeight="1" x14ac:dyDescent="0.2">
      <c r="A53" s="46" t="s">
        <v>107</v>
      </c>
      <c r="B53" s="45"/>
      <c r="C53" s="45"/>
      <c r="D53" s="45"/>
      <c r="E53" s="45"/>
      <c r="F53" s="45"/>
      <c r="G53" s="45"/>
    </row>
    <row r="54" spans="1:7" ht="14.1" customHeight="1" x14ac:dyDescent="0.2">
      <c r="A54" s="46" t="s">
        <v>559</v>
      </c>
      <c r="B54" s="45"/>
      <c r="C54" s="45"/>
      <c r="D54" s="45"/>
      <c r="E54" s="45"/>
      <c r="F54" s="45"/>
      <c r="G54" s="45"/>
    </row>
    <row r="55" spans="1:7" s="17" customFormat="1" ht="14.25" x14ac:dyDescent="0.2">
      <c r="A55" s="32" t="str">
        <f>HYPERLINK("#'Index'!A1","Back to Index")</f>
        <v>Back to Index</v>
      </c>
      <c r="B55" s="27"/>
    </row>
  </sheetData>
  <mergeCells count="11">
    <mergeCell ref="A54:G54"/>
    <mergeCell ref="A1:G1"/>
    <mergeCell ref="A2:G2"/>
    <mergeCell ref="A51:G51"/>
    <mergeCell ref="A52:G52"/>
    <mergeCell ref="A53:G53"/>
    <mergeCell ref="A5:A13"/>
    <mergeCell ref="A14:A22"/>
    <mergeCell ref="A23:A31"/>
    <mergeCell ref="A32:A40"/>
    <mergeCell ref="A41:A49"/>
  </mergeCells>
  <pageMargins left="0.05" right="0.05" top="0.5" bottom="0.5" header="0" footer="0"/>
  <pageSetup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166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156</v>
      </c>
      <c r="B5" s="14" t="s">
        <v>168</v>
      </c>
      <c r="C5" s="7">
        <v>231</v>
      </c>
      <c r="D5" s="8">
        <v>301718</v>
      </c>
      <c r="E5" s="4">
        <v>0.58148</v>
      </c>
      <c r="F5" s="4">
        <v>0.4895102298042</v>
      </c>
      <c r="G5" s="4">
        <v>0.67344000000000004</v>
      </c>
    </row>
    <row r="6" spans="1:7" ht="14.1" customHeight="1" x14ac:dyDescent="0.2">
      <c r="A6" s="49"/>
      <c r="B6" s="14" t="s">
        <v>169</v>
      </c>
      <c r="C6" s="7">
        <v>4642</v>
      </c>
      <c r="D6" s="8">
        <v>5952297</v>
      </c>
      <c r="E6" s="4">
        <v>0.93247999999999998</v>
      </c>
      <c r="F6" s="4">
        <v>0.92115999999999998</v>
      </c>
      <c r="G6" s="4">
        <v>0.94381000000000004</v>
      </c>
    </row>
    <row r="7" spans="1:7" ht="14.1" customHeight="1" x14ac:dyDescent="0.2">
      <c r="A7" s="50"/>
      <c r="B7" s="14" t="s">
        <v>96</v>
      </c>
      <c r="C7" s="7">
        <v>4873</v>
      </c>
      <c r="D7" s="8">
        <v>6254015</v>
      </c>
      <c r="E7" s="4">
        <v>0.90610000000000002</v>
      </c>
      <c r="F7" s="4">
        <v>0.89254</v>
      </c>
      <c r="G7" s="4">
        <v>0.91964999999999997</v>
      </c>
    </row>
    <row r="8" spans="1:7" ht="14.1" customHeight="1" x14ac:dyDescent="0.2">
      <c r="A8" s="48" t="s">
        <v>157</v>
      </c>
      <c r="B8" s="14" t="s">
        <v>168</v>
      </c>
      <c r="C8" s="7">
        <v>231</v>
      </c>
      <c r="D8" s="8">
        <v>311599</v>
      </c>
      <c r="E8" s="4">
        <v>0.60052000000000005</v>
      </c>
      <c r="F8" s="4">
        <v>0.51039999999999996</v>
      </c>
      <c r="G8" s="4">
        <v>0.69062999999999997</v>
      </c>
    </row>
    <row r="9" spans="1:7" ht="14.1" customHeight="1" x14ac:dyDescent="0.2">
      <c r="A9" s="49"/>
      <c r="B9" s="14" t="s">
        <v>169</v>
      </c>
      <c r="C9" s="7">
        <v>4642</v>
      </c>
      <c r="D9" s="8">
        <v>5804242</v>
      </c>
      <c r="E9" s="4">
        <v>0.90929000000000004</v>
      </c>
      <c r="F9" s="4">
        <v>0.89512000000000003</v>
      </c>
      <c r="G9" s="4">
        <v>0.92347000000000001</v>
      </c>
    </row>
    <row r="10" spans="1:7" ht="14.1" customHeight="1" x14ac:dyDescent="0.2">
      <c r="A10" s="50"/>
      <c r="B10" s="14" t="s">
        <v>96</v>
      </c>
      <c r="C10" s="7">
        <v>4873</v>
      </c>
      <c r="D10" s="8">
        <v>6115841</v>
      </c>
      <c r="E10" s="4">
        <v>0.88607999999999998</v>
      </c>
      <c r="F10" s="4">
        <v>0.87082999999999999</v>
      </c>
      <c r="G10" s="4">
        <v>0.90132000000000001</v>
      </c>
    </row>
    <row r="11" spans="1:7" ht="14.1" customHeight="1" x14ac:dyDescent="0.2">
      <c r="A11" s="48" t="s">
        <v>158</v>
      </c>
      <c r="B11" s="14" t="s">
        <v>168</v>
      </c>
      <c r="C11" s="7">
        <v>231</v>
      </c>
      <c r="D11" s="8">
        <v>298097</v>
      </c>
      <c r="E11" s="4">
        <v>0.57450000000000001</v>
      </c>
      <c r="F11" s="4">
        <v>0.48383184070969998</v>
      </c>
      <c r="G11" s="4">
        <v>0.66515999999999997</v>
      </c>
    </row>
    <row r="12" spans="1:7" ht="14.1" customHeight="1" x14ac:dyDescent="0.2">
      <c r="A12" s="49"/>
      <c r="B12" s="14" t="s">
        <v>169</v>
      </c>
      <c r="C12" s="7">
        <v>4642</v>
      </c>
      <c r="D12" s="8">
        <v>5667029</v>
      </c>
      <c r="E12" s="4">
        <v>0.88779451913039997</v>
      </c>
      <c r="F12" s="4">
        <v>0.87307000000000001</v>
      </c>
      <c r="G12" s="4">
        <v>0.90251999999999999</v>
      </c>
    </row>
    <row r="13" spans="1:7" ht="14.1" customHeight="1" x14ac:dyDescent="0.2">
      <c r="A13" s="50"/>
      <c r="B13" s="14" t="s">
        <v>96</v>
      </c>
      <c r="C13" s="7">
        <v>4873</v>
      </c>
      <c r="D13" s="8">
        <v>5965126</v>
      </c>
      <c r="E13" s="4">
        <v>0.86424183309040004</v>
      </c>
      <c r="F13" s="4">
        <v>0.84853999999999996</v>
      </c>
      <c r="G13" s="4">
        <v>0.87995000000000001</v>
      </c>
    </row>
    <row r="14" spans="1:7" ht="14.1" customHeight="1" x14ac:dyDescent="0.2">
      <c r="A14" s="48" t="s">
        <v>159</v>
      </c>
      <c r="B14" s="14" t="s">
        <v>168</v>
      </c>
      <c r="C14" s="7">
        <v>231</v>
      </c>
      <c r="D14" s="8">
        <v>165689.23961081999</v>
      </c>
      <c r="E14" s="4">
        <v>0.31931999999999999</v>
      </c>
      <c r="F14" s="4">
        <v>0.23222000000000001</v>
      </c>
      <c r="G14" s="4">
        <v>0.40640999999999999</v>
      </c>
    </row>
    <row r="15" spans="1:7" ht="14.1" customHeight="1" x14ac:dyDescent="0.2">
      <c r="A15" s="49"/>
      <c r="B15" s="14" t="s">
        <v>169</v>
      </c>
      <c r="C15" s="7">
        <v>4642</v>
      </c>
      <c r="D15" s="8">
        <v>2616585</v>
      </c>
      <c r="E15" s="4">
        <v>0.40991</v>
      </c>
      <c r="F15" s="4">
        <v>0.38851000000000002</v>
      </c>
      <c r="G15" s="4">
        <v>0.43131000000000003</v>
      </c>
    </row>
    <row r="16" spans="1:7" ht="14.1" customHeight="1" x14ac:dyDescent="0.2">
      <c r="A16" s="50"/>
      <c r="B16" s="14" t="s">
        <v>96</v>
      </c>
      <c r="C16" s="7">
        <v>4873</v>
      </c>
      <c r="D16" s="8">
        <v>2782274.1930169002</v>
      </c>
      <c r="E16" s="4">
        <v>0.40310000000000001</v>
      </c>
      <c r="F16" s="4">
        <v>0.38224999999999998</v>
      </c>
      <c r="G16" s="4">
        <v>0.42395450549039998</v>
      </c>
    </row>
    <row r="17" spans="1:7" ht="14.1" customHeight="1" x14ac:dyDescent="0.2">
      <c r="A17" s="48" t="s">
        <v>160</v>
      </c>
      <c r="B17" s="14" t="s">
        <v>168</v>
      </c>
      <c r="C17" s="7">
        <v>231</v>
      </c>
      <c r="D17" s="8">
        <v>263768</v>
      </c>
      <c r="E17" s="4">
        <v>0.50834000000000001</v>
      </c>
      <c r="F17" s="4">
        <v>0.41644999999999999</v>
      </c>
      <c r="G17" s="4">
        <v>0.60021999999999998</v>
      </c>
    </row>
    <row r="18" spans="1:7" ht="14.1" customHeight="1" x14ac:dyDescent="0.2">
      <c r="A18" s="49"/>
      <c r="B18" s="14" t="s">
        <v>169</v>
      </c>
      <c r="C18" s="7">
        <v>4642</v>
      </c>
      <c r="D18" s="8">
        <v>5045716.4830913004</v>
      </c>
      <c r="E18" s="4">
        <v>0.79046001011379996</v>
      </c>
      <c r="F18" s="4">
        <v>0.77185000000000004</v>
      </c>
      <c r="G18" s="4">
        <v>0.80906999999999996</v>
      </c>
    </row>
    <row r="19" spans="1:7" ht="14.1" customHeight="1" x14ac:dyDescent="0.2">
      <c r="A19" s="50"/>
      <c r="B19" s="14" t="s">
        <v>96</v>
      </c>
      <c r="C19" s="7">
        <v>4873</v>
      </c>
      <c r="D19" s="8">
        <v>5309484</v>
      </c>
      <c r="E19" s="4">
        <v>0.76924999999999999</v>
      </c>
      <c r="F19" s="4">
        <v>0.75039</v>
      </c>
      <c r="G19" s="4">
        <v>0.78810999999999998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s="17" customFormat="1" ht="14.25" x14ac:dyDescent="0.2">
      <c r="A25" s="32" t="str">
        <f>HYPERLINK("#'Index'!A1","Back to Index")</f>
        <v>Back to Index</v>
      </c>
      <c r="B25" s="27"/>
    </row>
  </sheetData>
  <mergeCells count="11">
    <mergeCell ref="A24:G24"/>
    <mergeCell ref="A1:G1"/>
    <mergeCell ref="A2:G2"/>
    <mergeCell ref="A21:G21"/>
    <mergeCell ref="A22:G22"/>
    <mergeCell ref="A23:G23"/>
    <mergeCell ref="A5:A7"/>
    <mergeCell ref="A8:A10"/>
    <mergeCell ref="A11:A13"/>
    <mergeCell ref="A14:A16"/>
    <mergeCell ref="A17:A19"/>
  </mergeCells>
  <pageMargins left="0.05" right="0.0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Normal="100" workbookViewId="0">
      <pane ySplit="4" topLeftCell="A5" activePane="bottomLeft" state="frozen"/>
      <selection activeCell="A45" sqref="A45"/>
      <selection pane="bottomLeft" sqref="A1:I1"/>
    </sheetView>
  </sheetViews>
  <sheetFormatPr defaultColWidth="10.85546875" defaultRowHeight="12" customHeight="1" x14ac:dyDescent="0.2"/>
  <cols>
    <col min="1" max="1" width="27.140625" customWidth="1"/>
    <col min="2" max="2" width="33.5703125" bestFit="1" customWidth="1"/>
    <col min="3" max="4" width="9.28515625" bestFit="1" customWidth="1"/>
    <col min="5" max="5" width="11" bestFit="1" customWidth="1"/>
    <col min="6" max="6" width="10.85546875" customWidth="1"/>
  </cols>
  <sheetData>
    <row r="1" spans="1:9" ht="15" x14ac:dyDescent="0.25">
      <c r="A1" s="44" t="s">
        <v>56</v>
      </c>
      <c r="B1" s="44"/>
      <c r="C1" s="44"/>
      <c r="D1" s="44"/>
      <c r="E1" s="44"/>
      <c r="F1" s="44"/>
      <c r="G1" s="44"/>
      <c r="H1" s="44"/>
      <c r="I1" s="44"/>
    </row>
    <row r="2" spans="1:9" ht="13.5" x14ac:dyDescent="0.25">
      <c r="A2" s="44" t="s">
        <v>57</v>
      </c>
      <c r="B2" s="45"/>
      <c r="C2" s="45"/>
      <c r="D2" s="45"/>
      <c r="E2" s="45"/>
    </row>
    <row r="4" spans="1:9" ht="25.5" x14ac:dyDescent="0.2">
      <c r="A4" s="1"/>
      <c r="B4" s="1"/>
      <c r="C4" s="5" t="s">
        <v>58</v>
      </c>
      <c r="D4" s="5" t="s">
        <v>7</v>
      </c>
      <c r="E4" s="2" t="s">
        <v>2</v>
      </c>
    </row>
    <row r="5" spans="1:9" ht="14.1" customHeight="1" x14ac:dyDescent="0.2">
      <c r="A5" s="54" t="s">
        <v>384</v>
      </c>
      <c r="B5" s="3" t="s">
        <v>3</v>
      </c>
      <c r="C5" s="4">
        <v>0.22459999999999999</v>
      </c>
      <c r="D5" s="4">
        <v>0.19555598537210001</v>
      </c>
      <c r="E5" s="4">
        <v>0.20960000000000001</v>
      </c>
    </row>
    <row r="6" spans="1:9" ht="14.1" customHeight="1" x14ac:dyDescent="0.2">
      <c r="A6" s="52"/>
      <c r="B6" s="3" t="s">
        <v>4</v>
      </c>
      <c r="C6" s="4">
        <v>0.62385140902280001</v>
      </c>
      <c r="D6" s="4">
        <v>0.62060000000000004</v>
      </c>
      <c r="E6" s="4">
        <v>0.62219999999999998</v>
      </c>
    </row>
    <row r="7" spans="1:9" ht="14.1" customHeight="1" x14ac:dyDescent="0.2">
      <c r="A7" s="53"/>
      <c r="B7" s="3" t="s">
        <v>5</v>
      </c>
      <c r="C7" s="4">
        <v>0.1515</v>
      </c>
      <c r="D7" s="4">
        <v>0.18379999999999999</v>
      </c>
      <c r="E7" s="4">
        <v>0.16819999999999999</v>
      </c>
    </row>
    <row r="8" spans="1:9" ht="14.1" customHeight="1" x14ac:dyDescent="0.2">
      <c r="A8" s="25" t="s">
        <v>6</v>
      </c>
      <c r="B8" s="3" t="s">
        <v>7</v>
      </c>
      <c r="C8" s="4">
        <v>0</v>
      </c>
      <c r="D8" s="4">
        <v>1</v>
      </c>
      <c r="E8" s="4">
        <v>0.51539999999999997</v>
      </c>
    </row>
    <row r="9" spans="1:9" ht="14.1" customHeight="1" x14ac:dyDescent="0.2">
      <c r="A9" s="48" t="s">
        <v>8</v>
      </c>
      <c r="B9" s="3" t="s">
        <v>9</v>
      </c>
      <c r="C9" s="4">
        <v>0.71220000000000006</v>
      </c>
      <c r="D9" s="4">
        <v>0.70140000000000002</v>
      </c>
      <c r="E9" s="4">
        <v>0.70669999999999999</v>
      </c>
    </row>
    <row r="10" spans="1:9" ht="14.1" customHeight="1" x14ac:dyDescent="0.2">
      <c r="A10" s="49"/>
      <c r="B10" s="3" t="s">
        <v>10</v>
      </c>
      <c r="C10" s="4">
        <v>5.6599999999999998E-2</v>
      </c>
      <c r="D10" s="4">
        <v>7.0800000000000002E-2</v>
      </c>
      <c r="E10" s="4">
        <v>6.3899999999999998E-2</v>
      </c>
    </row>
    <row r="11" spans="1:9" ht="14.1" customHeight="1" x14ac:dyDescent="0.2">
      <c r="A11" s="49"/>
      <c r="B11" s="3" t="s">
        <v>11</v>
      </c>
      <c r="C11" s="4">
        <v>0.1106</v>
      </c>
      <c r="D11" s="4">
        <v>0.1169</v>
      </c>
      <c r="E11" s="4">
        <v>0.1139</v>
      </c>
    </row>
    <row r="12" spans="1:9" ht="14.1" customHeight="1" x14ac:dyDescent="0.2">
      <c r="A12" s="50"/>
      <c r="B12" s="3" t="s">
        <v>12</v>
      </c>
      <c r="C12" s="4">
        <v>0.1205</v>
      </c>
      <c r="D12" s="4">
        <v>0.1108490583879</v>
      </c>
      <c r="E12" s="4">
        <v>0.11550000000000001</v>
      </c>
    </row>
    <row r="13" spans="1:9" ht="14.1" customHeight="1" x14ac:dyDescent="0.2">
      <c r="A13" s="25" t="s">
        <v>13</v>
      </c>
      <c r="B13" s="3" t="s">
        <v>14</v>
      </c>
      <c r="C13" s="4">
        <v>0.93179999999999996</v>
      </c>
      <c r="D13" s="4">
        <v>0.9335</v>
      </c>
      <c r="E13" s="4">
        <v>0.93269999999999997</v>
      </c>
    </row>
    <row r="14" spans="1:9" ht="14.1" customHeight="1" x14ac:dyDescent="0.2">
      <c r="A14" s="48" t="s">
        <v>15</v>
      </c>
      <c r="B14" s="3" t="s">
        <v>16</v>
      </c>
      <c r="C14" s="4">
        <v>0.64149999999999996</v>
      </c>
      <c r="D14" s="4">
        <v>0.61280000000000001</v>
      </c>
      <c r="E14" s="4">
        <v>0.62670000000000003</v>
      </c>
    </row>
    <row r="15" spans="1:9" ht="14.1" customHeight="1" x14ac:dyDescent="0.2">
      <c r="A15" s="49"/>
      <c r="B15" s="3" t="s">
        <v>17</v>
      </c>
      <c r="C15" s="4">
        <v>0.23749999999999999</v>
      </c>
      <c r="D15" s="4">
        <v>0.22739999999999999</v>
      </c>
      <c r="E15" s="4">
        <v>0.23227670243929999</v>
      </c>
    </row>
    <row r="16" spans="1:9" ht="14.1" customHeight="1" x14ac:dyDescent="0.2">
      <c r="A16" s="50"/>
      <c r="B16" s="3" t="s">
        <v>18</v>
      </c>
      <c r="C16" s="4">
        <v>0.121</v>
      </c>
      <c r="D16" s="4">
        <v>0.1598</v>
      </c>
      <c r="E16" s="4">
        <v>0.14099999999999999</v>
      </c>
    </row>
    <row r="17" spans="1:5" ht="14.1" customHeight="1" x14ac:dyDescent="0.2">
      <c r="A17" s="25" t="s">
        <v>19</v>
      </c>
      <c r="B17" s="3" t="s">
        <v>20</v>
      </c>
      <c r="C17" s="4">
        <v>9.74E-2</v>
      </c>
      <c r="D17" s="4">
        <v>0.1144</v>
      </c>
      <c r="E17" s="4">
        <v>0.1062</v>
      </c>
    </row>
    <row r="18" spans="1:5" ht="14.1" customHeight="1" x14ac:dyDescent="0.2">
      <c r="A18" s="25" t="s">
        <v>21</v>
      </c>
      <c r="B18" s="3" t="s">
        <v>22</v>
      </c>
      <c r="C18" s="4">
        <v>0.22819999999999999</v>
      </c>
      <c r="D18" s="4">
        <v>0.23063632786509999</v>
      </c>
      <c r="E18" s="4">
        <v>0.22939999999999999</v>
      </c>
    </row>
    <row r="19" spans="1:5" ht="14.1" customHeight="1" x14ac:dyDescent="0.2">
      <c r="A19" s="48" t="s">
        <v>23</v>
      </c>
      <c r="B19" s="3" t="s">
        <v>24</v>
      </c>
      <c r="C19" s="4">
        <v>0.28299999999999997</v>
      </c>
      <c r="D19" s="4">
        <v>0.30080000000000001</v>
      </c>
      <c r="E19" s="4">
        <v>0.29220000000000002</v>
      </c>
    </row>
    <row r="20" spans="1:5" ht="14.1" customHeight="1" x14ac:dyDescent="0.2">
      <c r="A20" s="49"/>
      <c r="B20" s="3" t="s">
        <v>25</v>
      </c>
      <c r="C20" s="4">
        <v>0.21779999999999999</v>
      </c>
      <c r="D20" s="4">
        <v>0.22020000000000001</v>
      </c>
      <c r="E20" s="4">
        <v>0.219</v>
      </c>
    </row>
    <row r="21" spans="1:5" ht="14.1" customHeight="1" x14ac:dyDescent="0.2">
      <c r="A21" s="50"/>
      <c r="B21" s="3" t="s">
        <v>26</v>
      </c>
      <c r="C21" s="4">
        <v>0.49930000000000002</v>
      </c>
      <c r="D21" s="4">
        <v>0.47899999999999998</v>
      </c>
      <c r="E21" s="4">
        <v>0.48880000000000001</v>
      </c>
    </row>
    <row r="22" spans="1:5" ht="14.1" customHeight="1" x14ac:dyDescent="0.2">
      <c r="A22" s="51" t="s">
        <v>382</v>
      </c>
      <c r="B22" s="3" t="s">
        <v>27</v>
      </c>
      <c r="C22" s="4">
        <v>8.8499999999999995E-2</v>
      </c>
      <c r="D22" s="4">
        <v>0.1295</v>
      </c>
      <c r="E22" s="4">
        <v>0.1096</v>
      </c>
    </row>
    <row r="23" spans="1:5" ht="14.1" customHeight="1" x14ac:dyDescent="0.2">
      <c r="A23" s="52"/>
      <c r="B23" s="3" t="s">
        <v>28</v>
      </c>
      <c r="C23" s="4">
        <v>0.41370000000000001</v>
      </c>
      <c r="D23" s="4">
        <v>0.3634</v>
      </c>
      <c r="E23" s="4">
        <v>0.38779999999999998</v>
      </c>
    </row>
    <row r="24" spans="1:5" ht="14.1" customHeight="1" x14ac:dyDescent="0.2">
      <c r="A24" s="52"/>
      <c r="B24" s="3" t="s">
        <v>29</v>
      </c>
      <c r="C24" s="4">
        <v>0.26119999999999999</v>
      </c>
      <c r="D24" s="4">
        <v>0.23930000000000001</v>
      </c>
      <c r="E24" s="4">
        <v>0.24990000000000001</v>
      </c>
    </row>
    <row r="25" spans="1:5" ht="14.1" customHeight="1" x14ac:dyDescent="0.2">
      <c r="A25" s="53"/>
      <c r="B25" s="3" t="s">
        <v>30</v>
      </c>
      <c r="C25" s="4">
        <v>0.2366524732201</v>
      </c>
      <c r="D25" s="4">
        <v>0.26769999999999999</v>
      </c>
      <c r="E25" s="4">
        <v>0.25259999999999999</v>
      </c>
    </row>
    <row r="26" spans="1:5" ht="14.1" customHeight="1" x14ac:dyDescent="0.2">
      <c r="A26" s="48" t="s">
        <v>31</v>
      </c>
      <c r="B26" s="3" t="s">
        <v>32</v>
      </c>
      <c r="C26" s="4">
        <v>4.5400000000000003E-2</v>
      </c>
      <c r="D26" s="4">
        <v>5.4800000000000001E-2</v>
      </c>
      <c r="E26" s="4">
        <v>5.0200000000000002E-2</v>
      </c>
    </row>
    <row r="27" spans="1:5" ht="14.1" customHeight="1" x14ac:dyDescent="0.2">
      <c r="A27" s="49"/>
      <c r="B27" s="3" t="s">
        <v>33</v>
      </c>
      <c r="C27" s="4">
        <v>0.15010000000000001</v>
      </c>
      <c r="D27" s="4">
        <v>0.15379999999999999</v>
      </c>
      <c r="E27" s="4">
        <v>0.152</v>
      </c>
    </row>
    <row r="28" spans="1:5" ht="14.1" customHeight="1" x14ac:dyDescent="0.2">
      <c r="A28" s="49"/>
      <c r="B28" s="3" t="s">
        <v>34</v>
      </c>
      <c r="C28" s="4">
        <v>0.13370000000000001</v>
      </c>
      <c r="D28" s="4">
        <v>0.1348</v>
      </c>
      <c r="E28" s="4">
        <v>0.1343</v>
      </c>
    </row>
    <row r="29" spans="1:5" ht="14.1" customHeight="1" x14ac:dyDescent="0.2">
      <c r="A29" s="50"/>
      <c r="B29" s="3" t="s">
        <v>35</v>
      </c>
      <c r="C29" s="4">
        <v>0.67079999999999995</v>
      </c>
      <c r="D29" s="4">
        <v>0.65649999999999997</v>
      </c>
      <c r="E29" s="4">
        <v>0.66349999999999998</v>
      </c>
    </row>
    <row r="30" spans="1:5" ht="14.1" customHeight="1" x14ac:dyDescent="0.2">
      <c r="A30" s="48" t="s">
        <v>36</v>
      </c>
      <c r="B30" s="3" t="s">
        <v>37</v>
      </c>
      <c r="C30" s="4">
        <v>0.18049999999999999</v>
      </c>
      <c r="D30" s="4">
        <v>0.2586</v>
      </c>
      <c r="E30" s="4">
        <v>0.22075654466139999</v>
      </c>
    </row>
    <row r="31" spans="1:5" ht="14.1" customHeight="1" x14ac:dyDescent="0.2">
      <c r="A31" s="50"/>
      <c r="B31" s="3" t="s">
        <v>38</v>
      </c>
      <c r="C31" s="4">
        <v>0.81950000000000001</v>
      </c>
      <c r="D31" s="4">
        <v>0.74139999999999995</v>
      </c>
      <c r="E31" s="4">
        <v>0.77924345533859996</v>
      </c>
    </row>
    <row r="32" spans="1:5" ht="14.1" customHeight="1" x14ac:dyDescent="0.2">
      <c r="A32" s="48" t="s">
        <v>39</v>
      </c>
      <c r="B32" s="3" t="s">
        <v>40</v>
      </c>
      <c r="C32" s="4">
        <v>0.18836259038959999</v>
      </c>
      <c r="D32" s="4">
        <v>0.19120000000000001</v>
      </c>
      <c r="E32" s="4">
        <v>0.1898</v>
      </c>
    </row>
    <row r="33" spans="1:7" ht="14.1" customHeight="1" x14ac:dyDescent="0.2">
      <c r="A33" s="49"/>
      <c r="B33" s="3" t="s">
        <v>41</v>
      </c>
      <c r="C33" s="4">
        <v>0.1628</v>
      </c>
      <c r="D33" s="4">
        <v>0.2087</v>
      </c>
      <c r="E33" s="4">
        <v>0.1865</v>
      </c>
    </row>
    <row r="34" spans="1:7" ht="14.1" customHeight="1" x14ac:dyDescent="0.2">
      <c r="A34" s="49"/>
      <c r="B34" s="3" t="s">
        <v>42</v>
      </c>
      <c r="C34" s="4">
        <v>0.1265</v>
      </c>
      <c r="D34" s="4">
        <v>0.1016</v>
      </c>
      <c r="E34" s="4">
        <v>0.1137</v>
      </c>
    </row>
    <row r="35" spans="1:7" ht="14.1" customHeight="1" x14ac:dyDescent="0.2">
      <c r="A35" s="50"/>
      <c r="B35" s="3" t="s">
        <v>43</v>
      </c>
      <c r="C35" s="4">
        <v>0.52239999999999998</v>
      </c>
      <c r="D35" s="4">
        <v>0.4985</v>
      </c>
      <c r="E35" s="4">
        <v>0.51004382163100004</v>
      </c>
    </row>
    <row r="36" spans="1:7" ht="14.1" customHeight="1" x14ac:dyDescent="0.2">
      <c r="A36" s="25" t="s">
        <v>44</v>
      </c>
      <c r="B36" s="3" t="s">
        <v>45</v>
      </c>
      <c r="C36" s="4">
        <v>0.64496103996510001</v>
      </c>
      <c r="D36" s="4">
        <v>0.6321</v>
      </c>
      <c r="E36" s="4">
        <v>0.63839999999999997</v>
      </c>
    </row>
    <row r="37" spans="1:7" ht="14.1" customHeight="1" x14ac:dyDescent="0.2">
      <c r="A37" s="48" t="s">
        <v>46</v>
      </c>
      <c r="B37" s="3" t="s">
        <v>47</v>
      </c>
      <c r="C37" s="4">
        <v>0.12130000000000001</v>
      </c>
      <c r="D37" s="4">
        <v>0.1216</v>
      </c>
      <c r="E37" s="4">
        <v>0.1215</v>
      </c>
    </row>
    <row r="38" spans="1:7" ht="14.1" customHeight="1" x14ac:dyDescent="0.2">
      <c r="A38" s="49"/>
      <c r="B38" s="3" t="s">
        <v>48</v>
      </c>
      <c r="C38" s="4">
        <v>0.11269999999999999</v>
      </c>
      <c r="D38" s="4">
        <v>0.1139</v>
      </c>
      <c r="E38" s="4">
        <v>0.1133</v>
      </c>
    </row>
    <row r="39" spans="1:7" ht="14.1" customHeight="1" x14ac:dyDescent="0.2">
      <c r="A39" s="49"/>
      <c r="B39" s="3" t="s">
        <v>49</v>
      </c>
      <c r="C39" s="4">
        <v>0.2278</v>
      </c>
      <c r="D39" s="4">
        <v>0.19989999999999999</v>
      </c>
      <c r="E39" s="4">
        <v>0.21340000000000001</v>
      </c>
    </row>
    <row r="40" spans="1:7" ht="14.1" customHeight="1" x14ac:dyDescent="0.2">
      <c r="A40" s="49"/>
      <c r="B40" s="3" t="s">
        <v>50</v>
      </c>
      <c r="C40" s="4">
        <v>0.1074</v>
      </c>
      <c r="D40" s="4">
        <v>9.3218488971800004E-2</v>
      </c>
      <c r="E40" s="4">
        <v>0.10009999999999999</v>
      </c>
    </row>
    <row r="41" spans="1:7" ht="14.1" customHeight="1" x14ac:dyDescent="0.2">
      <c r="A41" s="49"/>
      <c r="B41" s="3" t="s">
        <v>51</v>
      </c>
      <c r="C41" s="4">
        <v>0.22589999999999999</v>
      </c>
      <c r="D41" s="4">
        <v>0.25130000000000002</v>
      </c>
      <c r="E41" s="4">
        <v>0.23899999999999999</v>
      </c>
    </row>
    <row r="42" spans="1:7" ht="14.1" customHeight="1" x14ac:dyDescent="0.2">
      <c r="A42" s="49"/>
      <c r="B42" s="3" t="s">
        <v>52</v>
      </c>
      <c r="C42" s="4">
        <v>0.12529999999999999</v>
      </c>
      <c r="D42" s="4">
        <v>0.1244</v>
      </c>
      <c r="E42" s="4">
        <v>0.12479999999999999</v>
      </c>
    </row>
    <row r="43" spans="1:7" ht="14.1" customHeight="1" x14ac:dyDescent="0.2">
      <c r="A43" s="49"/>
      <c r="B43" s="3" t="s">
        <v>53</v>
      </c>
      <c r="C43" s="4">
        <v>4.6100000000000002E-2</v>
      </c>
      <c r="D43" s="4">
        <v>5.5599999999999997E-2</v>
      </c>
      <c r="E43" s="4">
        <v>5.0999999999999997E-2</v>
      </c>
    </row>
    <row r="44" spans="1:7" ht="14.1" customHeight="1" x14ac:dyDescent="0.2">
      <c r="A44" s="50"/>
      <c r="B44" s="3" t="s">
        <v>54</v>
      </c>
      <c r="C44" s="4">
        <v>3.3500000000000002E-2</v>
      </c>
      <c r="D44" s="4">
        <v>0.04</v>
      </c>
      <c r="E44" s="4">
        <v>3.6900000000000002E-2</v>
      </c>
    </row>
    <row r="45" spans="1:7" ht="12" customHeight="1" x14ac:dyDescent="0.2">
      <c r="A45" s="42" t="s">
        <v>555</v>
      </c>
      <c r="B45" s="43"/>
      <c r="C45" s="39">
        <v>2335</v>
      </c>
      <c r="D45" s="39">
        <v>2538</v>
      </c>
      <c r="E45" s="39">
        <v>4873</v>
      </c>
    </row>
    <row r="46" spans="1:7" ht="14.1" customHeight="1" x14ac:dyDescent="0.2">
      <c r="A46" s="46" t="s">
        <v>55</v>
      </c>
      <c r="B46" s="45"/>
      <c r="C46" s="45"/>
      <c r="D46" s="45"/>
      <c r="E46" s="45"/>
    </row>
    <row r="47" spans="1:7" ht="14.1" customHeight="1" x14ac:dyDescent="0.2">
      <c r="A47" s="55" t="s">
        <v>383</v>
      </c>
      <c r="B47" s="45"/>
      <c r="C47" s="45"/>
      <c r="D47" s="45"/>
      <c r="E47" s="45"/>
    </row>
    <row r="48" spans="1:7" ht="14.1" customHeight="1" x14ac:dyDescent="0.2">
      <c r="A48" s="34" t="s">
        <v>554</v>
      </c>
      <c r="B48" s="34"/>
      <c r="C48" s="33"/>
      <c r="D48" s="33"/>
      <c r="E48" s="33"/>
      <c r="F48" s="33"/>
      <c r="G48" s="17"/>
    </row>
    <row r="49" spans="1:2" s="17" customFormat="1" ht="14.25" x14ac:dyDescent="0.2">
      <c r="A49" s="32" t="str">
        <f>HYPERLINK("#'Index'!A1","Back to Index")</f>
        <v>Back to Index</v>
      </c>
      <c r="B49" s="27"/>
    </row>
  </sheetData>
  <mergeCells count="14">
    <mergeCell ref="A1:I1"/>
    <mergeCell ref="A2:E2"/>
    <mergeCell ref="A46:E46"/>
    <mergeCell ref="A47:E47"/>
    <mergeCell ref="A5:A7"/>
    <mergeCell ref="A9:A12"/>
    <mergeCell ref="A14:A16"/>
    <mergeCell ref="A19:A21"/>
    <mergeCell ref="A22:A25"/>
    <mergeCell ref="A26:A29"/>
    <mergeCell ref="A30:A31"/>
    <mergeCell ref="A32:A35"/>
    <mergeCell ref="A37:A44"/>
    <mergeCell ref="A45:B45"/>
  </mergeCells>
  <pageMargins left="0.05" right="0.05" top="0.5" bottom="0.5" header="0" footer="0"/>
  <pageSetup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170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156</v>
      </c>
      <c r="B5" s="15" t="s">
        <v>171</v>
      </c>
      <c r="C5" s="7">
        <v>81</v>
      </c>
      <c r="D5" s="8">
        <v>64953</v>
      </c>
      <c r="E5" s="4">
        <v>0.32440000000000002</v>
      </c>
      <c r="F5" s="4">
        <v>0.20179</v>
      </c>
      <c r="G5" s="4">
        <v>0.44700469463460002</v>
      </c>
    </row>
    <row r="6" spans="1:7" ht="14.1" customHeight="1" x14ac:dyDescent="0.2">
      <c r="A6" s="49"/>
      <c r="B6" s="15" t="s">
        <v>172</v>
      </c>
      <c r="C6" s="7">
        <v>4792</v>
      </c>
      <c r="D6" s="8">
        <v>6189062</v>
      </c>
      <c r="E6" s="4">
        <v>0.92347999999999997</v>
      </c>
      <c r="F6" s="4">
        <v>0.91142999999999996</v>
      </c>
      <c r="G6" s="4">
        <v>0.93552000000000002</v>
      </c>
    </row>
    <row r="7" spans="1:7" ht="14.1" customHeight="1" x14ac:dyDescent="0.2">
      <c r="A7" s="50"/>
      <c r="B7" s="15" t="s">
        <v>96</v>
      </c>
      <c r="C7" s="7">
        <v>4873</v>
      </c>
      <c r="D7" s="8">
        <v>6254015</v>
      </c>
      <c r="E7" s="4">
        <v>0.90610000000000002</v>
      </c>
      <c r="F7" s="4">
        <v>0.89254</v>
      </c>
      <c r="G7" s="4">
        <v>0.91964999999999997</v>
      </c>
    </row>
    <row r="8" spans="1:7" ht="14.1" customHeight="1" x14ac:dyDescent="0.2">
      <c r="A8" s="48" t="s">
        <v>157</v>
      </c>
      <c r="B8" s="15" t="s">
        <v>171</v>
      </c>
      <c r="C8" s="7">
        <v>81</v>
      </c>
      <c r="D8" s="8">
        <v>77144</v>
      </c>
      <c r="E8" s="4">
        <v>0.38528000000000001</v>
      </c>
      <c r="F8" s="4">
        <v>0.24615000000000001</v>
      </c>
      <c r="G8" s="4">
        <v>0.52441000000000004</v>
      </c>
    </row>
    <row r="9" spans="1:7" ht="14.1" customHeight="1" x14ac:dyDescent="0.2">
      <c r="A9" s="49"/>
      <c r="B9" s="15" t="s">
        <v>172</v>
      </c>
      <c r="C9" s="7">
        <v>4792</v>
      </c>
      <c r="D9" s="8">
        <v>6038697</v>
      </c>
      <c r="E9" s="4">
        <v>0.90103999999999995</v>
      </c>
      <c r="F9" s="4">
        <v>0.88660000000000005</v>
      </c>
      <c r="G9" s="4">
        <v>0.91547999999999996</v>
      </c>
    </row>
    <row r="10" spans="1:7" ht="14.1" customHeight="1" x14ac:dyDescent="0.2">
      <c r="A10" s="50"/>
      <c r="B10" s="15" t="s">
        <v>96</v>
      </c>
      <c r="C10" s="7">
        <v>4873</v>
      </c>
      <c r="D10" s="8">
        <v>6115841</v>
      </c>
      <c r="E10" s="4">
        <v>0.88607999999999998</v>
      </c>
      <c r="F10" s="4">
        <v>0.87082999999999999</v>
      </c>
      <c r="G10" s="4">
        <v>0.90132000000000001</v>
      </c>
    </row>
    <row r="11" spans="1:7" ht="14.1" customHeight="1" x14ac:dyDescent="0.2">
      <c r="A11" s="48" t="s">
        <v>158</v>
      </c>
      <c r="B11" s="15" t="s">
        <v>171</v>
      </c>
      <c r="C11" s="7">
        <v>81</v>
      </c>
      <c r="D11" s="8">
        <v>64742</v>
      </c>
      <c r="E11" s="4">
        <v>0.32335000000000003</v>
      </c>
      <c r="F11" s="4">
        <v>0.18973000000000001</v>
      </c>
      <c r="G11" s="4">
        <v>0.45695999999999998</v>
      </c>
    </row>
    <row r="12" spans="1:7" ht="14.1" customHeight="1" x14ac:dyDescent="0.2">
      <c r="A12" s="49"/>
      <c r="B12" s="15" t="s">
        <v>172</v>
      </c>
      <c r="C12" s="7">
        <v>4792</v>
      </c>
      <c r="D12" s="8">
        <v>5900384</v>
      </c>
      <c r="E12" s="4">
        <v>0.88039999999999996</v>
      </c>
      <c r="F12" s="4">
        <v>0.86550000000000005</v>
      </c>
      <c r="G12" s="4">
        <v>0.89529999999999998</v>
      </c>
    </row>
    <row r="13" spans="1:7" ht="14.1" customHeight="1" x14ac:dyDescent="0.2">
      <c r="A13" s="50"/>
      <c r="B13" s="15" t="s">
        <v>96</v>
      </c>
      <c r="C13" s="7">
        <v>4873</v>
      </c>
      <c r="D13" s="8">
        <v>5965126</v>
      </c>
      <c r="E13" s="4">
        <v>0.86424183309040004</v>
      </c>
      <c r="F13" s="4">
        <v>0.84853999999999996</v>
      </c>
      <c r="G13" s="4">
        <v>0.87995000000000001</v>
      </c>
    </row>
    <row r="14" spans="1:7" ht="14.1" customHeight="1" x14ac:dyDescent="0.2">
      <c r="A14" s="48" t="s">
        <v>159</v>
      </c>
      <c r="B14" s="15" t="s">
        <v>171</v>
      </c>
      <c r="C14" s="7">
        <v>81</v>
      </c>
      <c r="D14" s="8">
        <v>41042</v>
      </c>
      <c r="E14" s="4">
        <v>0.20498</v>
      </c>
      <c r="F14" s="4">
        <v>7.9427036822599995E-2</v>
      </c>
      <c r="G14" s="4">
        <v>0.33052999999999999</v>
      </c>
    </row>
    <row r="15" spans="1:7" ht="14.1" customHeight="1" x14ac:dyDescent="0.2">
      <c r="A15" s="49"/>
      <c r="B15" s="15" t="s">
        <v>172</v>
      </c>
      <c r="C15" s="7">
        <v>4792</v>
      </c>
      <c r="D15" s="8">
        <v>2741232</v>
      </c>
      <c r="E15" s="4">
        <v>0.40901999999999999</v>
      </c>
      <c r="F15" s="4">
        <v>0.38790999999999998</v>
      </c>
      <c r="G15" s="4">
        <v>0.43013000000000001</v>
      </c>
    </row>
    <row r="16" spans="1:7" ht="14.1" customHeight="1" x14ac:dyDescent="0.2">
      <c r="A16" s="50"/>
      <c r="B16" s="15" t="s">
        <v>96</v>
      </c>
      <c r="C16" s="7">
        <v>4873</v>
      </c>
      <c r="D16" s="8">
        <v>2782274.1930169002</v>
      </c>
      <c r="E16" s="4">
        <v>0.40310000000000001</v>
      </c>
      <c r="F16" s="4">
        <v>0.38224999999999998</v>
      </c>
      <c r="G16" s="4">
        <v>0.42395450549039998</v>
      </c>
    </row>
    <row r="17" spans="1:7" ht="14.1" customHeight="1" x14ac:dyDescent="0.2">
      <c r="A17" s="48" t="s">
        <v>160</v>
      </c>
      <c r="B17" s="15" t="s">
        <v>171</v>
      </c>
      <c r="C17" s="7">
        <v>81</v>
      </c>
      <c r="D17" s="8">
        <v>60249</v>
      </c>
      <c r="E17" s="4">
        <v>0.30091000000000001</v>
      </c>
      <c r="F17" s="4">
        <v>0.17002</v>
      </c>
      <c r="G17" s="4">
        <v>0.43179000000000001</v>
      </c>
    </row>
    <row r="18" spans="1:7" ht="14.1" customHeight="1" x14ac:dyDescent="0.2">
      <c r="A18" s="49"/>
      <c r="B18" s="15" t="s">
        <v>172</v>
      </c>
      <c r="C18" s="7">
        <v>4792</v>
      </c>
      <c r="D18" s="8">
        <v>5249235</v>
      </c>
      <c r="E18" s="4">
        <v>0.78324000000000005</v>
      </c>
      <c r="F18" s="4">
        <v>0.76466999999999996</v>
      </c>
      <c r="G18" s="4">
        <v>0.80181999999999998</v>
      </c>
    </row>
    <row r="19" spans="1:7" ht="14.1" customHeight="1" x14ac:dyDescent="0.2">
      <c r="A19" s="50"/>
      <c r="B19" s="15" t="s">
        <v>96</v>
      </c>
      <c r="C19" s="7">
        <v>4873</v>
      </c>
      <c r="D19" s="8">
        <v>5309484</v>
      </c>
      <c r="E19" s="4">
        <v>0.76924999999999999</v>
      </c>
      <c r="F19" s="4">
        <v>0.75039</v>
      </c>
      <c r="G19" s="4">
        <v>0.78810999999999998</v>
      </c>
    </row>
    <row r="21" spans="1:7" ht="14.1" customHeight="1" x14ac:dyDescent="0.2">
      <c r="A21" s="46" t="s">
        <v>55</v>
      </c>
      <c r="B21" s="45"/>
      <c r="C21" s="45"/>
      <c r="D21" s="45"/>
      <c r="E21" s="45"/>
      <c r="F21" s="45"/>
      <c r="G21" s="45"/>
    </row>
    <row r="22" spans="1:7" ht="14.1" customHeight="1" x14ac:dyDescent="0.2">
      <c r="A22" s="46" t="s">
        <v>106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107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559</v>
      </c>
      <c r="B24" s="45"/>
      <c r="C24" s="45"/>
      <c r="D24" s="45"/>
      <c r="E24" s="45"/>
      <c r="F24" s="45"/>
      <c r="G24" s="45"/>
    </row>
    <row r="25" spans="1:7" s="17" customFormat="1" ht="14.25" x14ac:dyDescent="0.2">
      <c r="A25" s="32" t="str">
        <f>HYPERLINK("#'Index'!A1","Back to Index")</f>
        <v>Back to Index</v>
      </c>
      <c r="B25" s="27"/>
    </row>
  </sheetData>
  <mergeCells count="11">
    <mergeCell ref="A24:G24"/>
    <mergeCell ref="A1:G1"/>
    <mergeCell ref="A2:G2"/>
    <mergeCell ref="A21:G21"/>
    <mergeCell ref="A22:G22"/>
    <mergeCell ref="A23:G23"/>
    <mergeCell ref="A5:A7"/>
    <mergeCell ref="A8:A10"/>
    <mergeCell ref="A11:A13"/>
    <mergeCell ref="A14:A16"/>
    <mergeCell ref="A17:A19"/>
  </mergeCells>
  <pageMargins left="0.05" right="0.05" top="0.5" bottom="0.5" header="0" footer="0"/>
  <pageSetup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173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156</v>
      </c>
      <c r="B5" s="13" t="s">
        <v>24</v>
      </c>
      <c r="C5" s="7">
        <v>1516</v>
      </c>
      <c r="D5" s="8">
        <v>1882040</v>
      </c>
      <c r="E5" s="4">
        <v>0.93333046307739997</v>
      </c>
      <c r="F5" s="4">
        <v>0.91337999999999997</v>
      </c>
      <c r="G5" s="4">
        <v>0.95328000000000002</v>
      </c>
    </row>
    <row r="6" spans="1:7" ht="14.1" customHeight="1" x14ac:dyDescent="0.2">
      <c r="A6" s="49"/>
      <c r="B6" s="13" t="s">
        <v>25</v>
      </c>
      <c r="C6" s="7">
        <v>1349</v>
      </c>
      <c r="D6" s="8">
        <v>1420347</v>
      </c>
      <c r="E6" s="4">
        <v>0.93950999999999996</v>
      </c>
      <c r="F6" s="4">
        <v>0.91815999999999998</v>
      </c>
      <c r="G6" s="4">
        <v>0.96086000000000005</v>
      </c>
    </row>
    <row r="7" spans="1:7" ht="14.1" customHeight="1" x14ac:dyDescent="0.2">
      <c r="A7" s="49"/>
      <c r="B7" s="13" t="s">
        <v>26</v>
      </c>
      <c r="C7" s="7">
        <v>2008</v>
      </c>
      <c r="D7" s="8">
        <v>2951627</v>
      </c>
      <c r="E7" s="4">
        <v>0.87485000000000002</v>
      </c>
      <c r="F7" s="4">
        <v>0.85194000000000003</v>
      </c>
      <c r="G7" s="4">
        <v>0.89775997627949999</v>
      </c>
    </row>
    <row r="8" spans="1:7" ht="14.1" customHeight="1" x14ac:dyDescent="0.2">
      <c r="A8" s="50"/>
      <c r="B8" s="13" t="s">
        <v>96</v>
      </c>
      <c r="C8" s="7">
        <v>4873</v>
      </c>
      <c r="D8" s="8">
        <v>6254015</v>
      </c>
      <c r="E8" s="4">
        <v>0.90610000000000002</v>
      </c>
      <c r="F8" s="4">
        <v>0.89254</v>
      </c>
      <c r="G8" s="4">
        <v>0.91964999999999997</v>
      </c>
    </row>
    <row r="9" spans="1:7" ht="14.1" customHeight="1" x14ac:dyDescent="0.2">
      <c r="A9" s="48" t="s">
        <v>157</v>
      </c>
      <c r="B9" s="13" t="s">
        <v>24</v>
      </c>
      <c r="C9" s="7">
        <v>1516</v>
      </c>
      <c r="D9" s="8">
        <v>1893367</v>
      </c>
      <c r="E9" s="4">
        <v>0.93894999999999995</v>
      </c>
      <c r="F9" s="4">
        <v>0.92061000000000004</v>
      </c>
      <c r="G9" s="4">
        <v>0.95728000000000002</v>
      </c>
    </row>
    <row r="10" spans="1:7" ht="14.1" customHeight="1" x14ac:dyDescent="0.2">
      <c r="A10" s="49"/>
      <c r="B10" s="13" t="s">
        <v>25</v>
      </c>
      <c r="C10" s="7">
        <v>1349</v>
      </c>
      <c r="D10" s="8">
        <v>1452095</v>
      </c>
      <c r="E10" s="4">
        <v>0.96050999999999997</v>
      </c>
      <c r="F10" s="4">
        <v>0.94124187332450004</v>
      </c>
      <c r="G10" s="4">
        <v>0.97977000000000003</v>
      </c>
    </row>
    <row r="11" spans="1:7" ht="14.1" customHeight="1" x14ac:dyDescent="0.2">
      <c r="A11" s="49"/>
      <c r="B11" s="13" t="s">
        <v>26</v>
      </c>
      <c r="C11" s="7">
        <v>2008</v>
      </c>
      <c r="D11" s="8">
        <v>2770379</v>
      </c>
      <c r="E11" s="4">
        <v>0.82113000000000003</v>
      </c>
      <c r="F11" s="4">
        <v>0.79410937428039996</v>
      </c>
      <c r="G11" s="4">
        <v>0.84814999999999996</v>
      </c>
    </row>
    <row r="12" spans="1:7" ht="14.1" customHeight="1" x14ac:dyDescent="0.2">
      <c r="A12" s="50"/>
      <c r="B12" s="13" t="s">
        <v>96</v>
      </c>
      <c r="C12" s="7">
        <v>4873</v>
      </c>
      <c r="D12" s="8">
        <v>6115841</v>
      </c>
      <c r="E12" s="4">
        <v>0.88607999999999998</v>
      </c>
      <c r="F12" s="4">
        <v>0.87082999999999999</v>
      </c>
      <c r="G12" s="4">
        <v>0.90132000000000001</v>
      </c>
    </row>
    <row r="13" spans="1:7" ht="14.1" customHeight="1" x14ac:dyDescent="0.2">
      <c r="A13" s="48" t="s">
        <v>158</v>
      </c>
      <c r="B13" s="13" t="s">
        <v>24</v>
      </c>
      <c r="C13" s="7">
        <v>1516</v>
      </c>
      <c r="D13" s="8">
        <v>1859692</v>
      </c>
      <c r="E13" s="4">
        <v>0.92225000000000001</v>
      </c>
      <c r="F13" s="4">
        <v>0.90313871449500005</v>
      </c>
      <c r="G13" s="4">
        <v>0.94135999999999997</v>
      </c>
    </row>
    <row r="14" spans="1:7" ht="14.1" customHeight="1" x14ac:dyDescent="0.2">
      <c r="A14" s="49"/>
      <c r="B14" s="13" t="s">
        <v>25</v>
      </c>
      <c r="C14" s="7">
        <v>1349</v>
      </c>
      <c r="D14" s="8">
        <v>1412338</v>
      </c>
      <c r="E14" s="4">
        <v>0.93420999999999998</v>
      </c>
      <c r="F14" s="4">
        <v>0.91124000000000005</v>
      </c>
      <c r="G14" s="4">
        <v>0.95717938114669998</v>
      </c>
    </row>
    <row r="15" spans="1:7" ht="14.1" customHeight="1" x14ac:dyDescent="0.2">
      <c r="A15" s="49"/>
      <c r="B15" s="13" t="s">
        <v>26</v>
      </c>
      <c r="C15" s="7">
        <v>2008</v>
      </c>
      <c r="D15" s="8">
        <v>2693095</v>
      </c>
      <c r="E15" s="4">
        <v>0.79822000000000004</v>
      </c>
      <c r="F15" s="4">
        <v>0.77081999999999995</v>
      </c>
      <c r="G15" s="4">
        <v>0.82562000000000002</v>
      </c>
    </row>
    <row r="16" spans="1:7" ht="14.1" customHeight="1" x14ac:dyDescent="0.2">
      <c r="A16" s="50"/>
      <c r="B16" s="13" t="s">
        <v>96</v>
      </c>
      <c r="C16" s="7">
        <v>4873</v>
      </c>
      <c r="D16" s="8">
        <v>5965126</v>
      </c>
      <c r="E16" s="4">
        <v>0.86424183309040004</v>
      </c>
      <c r="F16" s="4">
        <v>0.84853999999999996</v>
      </c>
      <c r="G16" s="4">
        <v>0.87995000000000001</v>
      </c>
    </row>
    <row r="17" spans="1:7" ht="14.1" customHeight="1" x14ac:dyDescent="0.2">
      <c r="A17" s="48" t="s">
        <v>159</v>
      </c>
      <c r="B17" s="13" t="s">
        <v>24</v>
      </c>
      <c r="C17" s="7">
        <v>1516</v>
      </c>
      <c r="D17" s="8">
        <v>891277</v>
      </c>
      <c r="E17" s="4">
        <v>0.442</v>
      </c>
      <c r="F17" s="4">
        <v>0.40434999999999999</v>
      </c>
      <c r="G17" s="4">
        <v>0.47965000000000002</v>
      </c>
    </row>
    <row r="18" spans="1:7" ht="14.1" customHeight="1" x14ac:dyDescent="0.2">
      <c r="A18" s="49"/>
      <c r="B18" s="13" t="s">
        <v>25</v>
      </c>
      <c r="C18" s="7">
        <v>1349</v>
      </c>
      <c r="D18" s="8">
        <v>727444</v>
      </c>
      <c r="E18" s="4">
        <v>0.48117710232709998</v>
      </c>
      <c r="F18" s="4">
        <v>0.43986999999999998</v>
      </c>
      <c r="G18" s="4">
        <v>0.52249000000000001</v>
      </c>
    </row>
    <row r="19" spans="1:7" ht="14.1" customHeight="1" x14ac:dyDescent="0.2">
      <c r="A19" s="49"/>
      <c r="B19" s="13" t="s">
        <v>26</v>
      </c>
      <c r="C19" s="7">
        <v>2008</v>
      </c>
      <c r="D19" s="8">
        <v>1163553</v>
      </c>
      <c r="E19" s="4">
        <v>0.34487182323350002</v>
      </c>
      <c r="F19" s="4">
        <v>0.31403999999999999</v>
      </c>
      <c r="G19" s="4">
        <v>0.37569999999999998</v>
      </c>
    </row>
    <row r="20" spans="1:7" ht="14.1" customHeight="1" x14ac:dyDescent="0.2">
      <c r="A20" s="50"/>
      <c r="B20" s="13" t="s">
        <v>96</v>
      </c>
      <c r="C20" s="7">
        <v>4873</v>
      </c>
      <c r="D20" s="8">
        <v>2782274.1930169002</v>
      </c>
      <c r="E20" s="4">
        <v>0.40310000000000001</v>
      </c>
      <c r="F20" s="4">
        <v>0.38224999999999998</v>
      </c>
      <c r="G20" s="4">
        <v>0.42395450549039998</v>
      </c>
    </row>
    <row r="21" spans="1:7" ht="14.1" customHeight="1" x14ac:dyDescent="0.2">
      <c r="A21" s="48" t="s">
        <v>160</v>
      </c>
      <c r="B21" s="13" t="s">
        <v>24</v>
      </c>
      <c r="C21" s="7">
        <v>1516</v>
      </c>
      <c r="D21" s="8">
        <v>1598940</v>
      </c>
      <c r="E21" s="4">
        <v>0.79293999999999998</v>
      </c>
      <c r="F21" s="4">
        <v>0.76022000000000001</v>
      </c>
      <c r="G21" s="4">
        <v>0.82565</v>
      </c>
    </row>
    <row r="22" spans="1:7" ht="14.1" customHeight="1" x14ac:dyDescent="0.2">
      <c r="A22" s="49"/>
      <c r="B22" s="13" t="s">
        <v>25</v>
      </c>
      <c r="C22" s="7">
        <v>1349</v>
      </c>
      <c r="D22" s="8">
        <v>1222022</v>
      </c>
      <c r="E22" s="4">
        <v>0.80832000000000004</v>
      </c>
      <c r="F22" s="4">
        <v>0.77295000000000003</v>
      </c>
      <c r="G22" s="4">
        <v>0.84370000000000001</v>
      </c>
    </row>
    <row r="23" spans="1:7" ht="14.1" customHeight="1" x14ac:dyDescent="0.2">
      <c r="A23" s="49"/>
      <c r="B23" s="13" t="s">
        <v>26</v>
      </c>
      <c r="C23" s="7">
        <v>2008</v>
      </c>
      <c r="D23" s="8">
        <v>2488522</v>
      </c>
      <c r="E23" s="4">
        <v>0.73758999999999997</v>
      </c>
      <c r="F23" s="4">
        <v>0.70838000000000001</v>
      </c>
      <c r="G23" s="4">
        <v>0.76678999999999997</v>
      </c>
    </row>
    <row r="24" spans="1:7" ht="14.1" customHeight="1" x14ac:dyDescent="0.2">
      <c r="A24" s="50"/>
      <c r="B24" s="13" t="s">
        <v>96</v>
      </c>
      <c r="C24" s="7">
        <v>4873</v>
      </c>
      <c r="D24" s="8">
        <v>5309484</v>
      </c>
      <c r="E24" s="4">
        <v>0.76924999999999999</v>
      </c>
      <c r="F24" s="4">
        <v>0.75039</v>
      </c>
      <c r="G24" s="4">
        <v>0.78810999999999998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s="17" customFormat="1" ht="14.25" x14ac:dyDescent="0.2">
      <c r="A30" s="32" t="str">
        <f>HYPERLINK("#'Index'!A1","Back to Index")</f>
        <v>Back to Index</v>
      </c>
      <c r="B30" s="27"/>
    </row>
  </sheetData>
  <mergeCells count="11">
    <mergeCell ref="A29:G29"/>
    <mergeCell ref="A1:G1"/>
    <mergeCell ref="A2:G2"/>
    <mergeCell ref="A26:G26"/>
    <mergeCell ref="A27:G27"/>
    <mergeCell ref="A28:G28"/>
    <mergeCell ref="A5:A8"/>
    <mergeCell ref="A9:A12"/>
    <mergeCell ref="A13:A16"/>
    <mergeCell ref="A17:A20"/>
    <mergeCell ref="A21:A24"/>
  </mergeCells>
  <pageMargins left="0.05" right="0.05" top="0.5" bottom="0.5" header="0" footer="0"/>
  <pageSetup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174</v>
      </c>
      <c r="B1" s="45"/>
      <c r="C1" s="45"/>
      <c r="D1" s="45"/>
      <c r="E1" s="45"/>
      <c r="F1" s="45"/>
      <c r="G1" s="45"/>
    </row>
    <row r="2" spans="1:7" ht="13.5" x14ac:dyDescent="0.25">
      <c r="A2" s="44" t="s">
        <v>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175</v>
      </c>
      <c r="B5" s="6" t="s">
        <v>3</v>
      </c>
      <c r="C5" s="7">
        <v>529</v>
      </c>
      <c r="D5" s="8">
        <v>464540</v>
      </c>
      <c r="E5" s="4">
        <v>0.32105</v>
      </c>
      <c r="F5" s="4">
        <v>0.27206000000000002</v>
      </c>
      <c r="G5" s="4">
        <v>0.37003999999999998</v>
      </c>
    </row>
    <row r="6" spans="1:7" ht="14.1" customHeight="1" x14ac:dyDescent="0.2">
      <c r="A6" s="49"/>
      <c r="B6" s="6" t="s">
        <v>4</v>
      </c>
      <c r="C6" s="7">
        <v>3058</v>
      </c>
      <c r="D6" s="8">
        <v>2319767</v>
      </c>
      <c r="E6" s="4">
        <v>0.54018714773099996</v>
      </c>
      <c r="F6" s="4">
        <v>0.51332999999999995</v>
      </c>
      <c r="G6" s="4">
        <v>0.56703999999999999</v>
      </c>
    </row>
    <row r="7" spans="1:7" ht="14.1" customHeight="1" x14ac:dyDescent="0.2">
      <c r="A7" s="49"/>
      <c r="B7" s="6" t="s">
        <v>5</v>
      </c>
      <c r="C7" s="7">
        <v>1286</v>
      </c>
      <c r="D7" s="8">
        <v>885084</v>
      </c>
      <c r="E7" s="4">
        <v>0.76246999999999998</v>
      </c>
      <c r="F7" s="4">
        <v>0.72636999999999996</v>
      </c>
      <c r="G7" s="4">
        <v>0.79856000000000005</v>
      </c>
    </row>
    <row r="8" spans="1:7" ht="14.1" customHeight="1" x14ac:dyDescent="0.2">
      <c r="A8" s="50"/>
      <c r="B8" s="6" t="s">
        <v>96</v>
      </c>
      <c r="C8" s="7">
        <v>4873</v>
      </c>
      <c r="D8" s="8">
        <v>3669392</v>
      </c>
      <c r="E8" s="4">
        <v>0.53163000000000005</v>
      </c>
      <c r="F8" s="4">
        <v>0.51003575959110004</v>
      </c>
      <c r="G8" s="4">
        <v>0.55322000000000005</v>
      </c>
    </row>
    <row r="9" spans="1:7" ht="14.1" customHeight="1" x14ac:dyDescent="0.2">
      <c r="A9" s="48" t="s">
        <v>176</v>
      </c>
      <c r="B9" s="6" t="s">
        <v>3</v>
      </c>
      <c r="C9" s="7">
        <v>529</v>
      </c>
      <c r="D9" s="8">
        <v>223275</v>
      </c>
      <c r="E9" s="4">
        <v>0.15431</v>
      </c>
      <c r="F9" s="4">
        <v>0.11604</v>
      </c>
      <c r="G9" s="4">
        <v>0.19256999999999999</v>
      </c>
    </row>
    <row r="10" spans="1:7" ht="14.1" customHeight="1" x14ac:dyDescent="0.2">
      <c r="A10" s="49"/>
      <c r="B10" s="6" t="s">
        <v>4</v>
      </c>
      <c r="C10" s="7">
        <v>3058</v>
      </c>
      <c r="D10" s="8">
        <v>813206</v>
      </c>
      <c r="E10" s="4">
        <v>0.18937000000000001</v>
      </c>
      <c r="F10" s="4">
        <v>0.16783000000000001</v>
      </c>
      <c r="G10" s="4">
        <v>0.2109</v>
      </c>
    </row>
    <row r="11" spans="1:7" ht="14.1" customHeight="1" x14ac:dyDescent="0.2">
      <c r="A11" s="49"/>
      <c r="B11" s="6" t="s">
        <v>5</v>
      </c>
      <c r="C11" s="7">
        <v>1286</v>
      </c>
      <c r="D11" s="8">
        <v>122376</v>
      </c>
      <c r="E11" s="4">
        <v>0.10542</v>
      </c>
      <c r="F11" s="4">
        <v>7.5410000000000005E-2</v>
      </c>
      <c r="G11" s="4">
        <v>0.13544</v>
      </c>
    </row>
    <row r="12" spans="1:7" ht="14.1" customHeight="1" x14ac:dyDescent="0.2">
      <c r="A12" s="50"/>
      <c r="B12" s="6" t="s">
        <v>96</v>
      </c>
      <c r="C12" s="7">
        <v>4873</v>
      </c>
      <c r="D12" s="8">
        <v>1158856</v>
      </c>
      <c r="E12" s="4">
        <v>0.16789999999999999</v>
      </c>
      <c r="F12" s="4">
        <v>0.15143999999999999</v>
      </c>
      <c r="G12" s="4">
        <v>0.18436</v>
      </c>
    </row>
    <row r="13" spans="1:7" ht="14.1" customHeight="1" x14ac:dyDescent="0.2">
      <c r="A13" s="48" t="s">
        <v>177</v>
      </c>
      <c r="B13" s="6" t="s">
        <v>3</v>
      </c>
      <c r="C13" s="7">
        <v>529</v>
      </c>
      <c r="D13" s="8">
        <v>223275</v>
      </c>
      <c r="E13" s="4">
        <v>0.15431</v>
      </c>
      <c r="F13" s="4">
        <v>0.11604</v>
      </c>
      <c r="G13" s="4">
        <v>0.19256999999999999</v>
      </c>
    </row>
    <row r="14" spans="1:7" ht="14.1" customHeight="1" x14ac:dyDescent="0.2">
      <c r="A14" s="49"/>
      <c r="B14" s="6" t="s">
        <v>4</v>
      </c>
      <c r="C14" s="7">
        <v>3058</v>
      </c>
      <c r="D14" s="8">
        <v>790389</v>
      </c>
      <c r="E14" s="4">
        <v>0.18404999999999999</v>
      </c>
      <c r="F14" s="4">
        <v>0.16292000000000001</v>
      </c>
      <c r="G14" s="4">
        <v>0.20519000000000001</v>
      </c>
    </row>
    <row r="15" spans="1:7" ht="14.1" customHeight="1" x14ac:dyDescent="0.2">
      <c r="A15" s="49"/>
      <c r="B15" s="6" t="s">
        <v>5</v>
      </c>
      <c r="C15" s="7">
        <v>1286</v>
      </c>
      <c r="D15" s="8">
        <v>121540</v>
      </c>
      <c r="E15" s="4">
        <v>0.1047</v>
      </c>
      <c r="F15" s="4">
        <v>7.4694194930699995E-2</v>
      </c>
      <c r="G15" s="4">
        <v>0.13471</v>
      </c>
    </row>
    <row r="16" spans="1:7" ht="14.1" customHeight="1" x14ac:dyDescent="0.2">
      <c r="A16" s="50"/>
      <c r="B16" s="6" t="s">
        <v>96</v>
      </c>
      <c r="C16" s="7">
        <v>4873</v>
      </c>
      <c r="D16" s="8">
        <v>1135203</v>
      </c>
      <c r="E16" s="4">
        <v>0.16447000000000001</v>
      </c>
      <c r="F16" s="4">
        <v>0.14823</v>
      </c>
      <c r="G16" s="4">
        <v>0.18071000000000001</v>
      </c>
    </row>
    <row r="17" spans="1:7" ht="14.1" customHeight="1" x14ac:dyDescent="0.2">
      <c r="A17" s="48" t="s">
        <v>178</v>
      </c>
      <c r="B17" s="6" t="s">
        <v>3</v>
      </c>
      <c r="C17" s="7">
        <v>529</v>
      </c>
      <c r="D17" s="8">
        <v>1022</v>
      </c>
      <c r="E17" s="4">
        <v>7.1000000000000002E-4</v>
      </c>
      <c r="F17" s="4">
        <v>0</v>
      </c>
      <c r="G17" s="4">
        <v>1.7799999999999999E-3</v>
      </c>
    </row>
    <row r="18" spans="1:7" ht="14.1" customHeight="1" x14ac:dyDescent="0.2">
      <c r="A18" s="49"/>
      <c r="B18" s="6" t="s">
        <v>4</v>
      </c>
      <c r="C18" s="7">
        <v>3058</v>
      </c>
      <c r="D18" s="8">
        <v>64078</v>
      </c>
      <c r="E18" s="4">
        <v>1.4919999999999999E-2</v>
      </c>
      <c r="F18" s="4">
        <v>7.5700000000000003E-3</v>
      </c>
      <c r="G18" s="4">
        <v>2.2270000000000002E-2</v>
      </c>
    </row>
    <row r="19" spans="1:7" ht="14.1" customHeight="1" x14ac:dyDescent="0.2">
      <c r="A19" s="49"/>
      <c r="B19" s="6" t="s">
        <v>5</v>
      </c>
      <c r="C19" s="7">
        <v>1286</v>
      </c>
      <c r="D19" s="8">
        <v>1924.7054593555999</v>
      </c>
      <c r="E19" s="4">
        <v>1.66E-3</v>
      </c>
      <c r="F19" s="4">
        <v>1.6000000000000001E-4</v>
      </c>
      <c r="G19" s="4">
        <v>3.16E-3</v>
      </c>
    </row>
    <row r="20" spans="1:7" ht="14.1" customHeight="1" x14ac:dyDescent="0.2">
      <c r="A20" s="50"/>
      <c r="B20" s="6" t="s">
        <v>96</v>
      </c>
      <c r="C20" s="7">
        <v>4873</v>
      </c>
      <c r="D20" s="8">
        <v>67025</v>
      </c>
      <c r="E20" s="4">
        <v>9.7099999999999999E-3</v>
      </c>
      <c r="F20" s="4">
        <v>5.11E-3</v>
      </c>
      <c r="G20" s="4">
        <v>1.431E-2</v>
      </c>
    </row>
    <row r="21" spans="1:7" ht="14.1" customHeight="1" x14ac:dyDescent="0.2">
      <c r="A21" s="48" t="s">
        <v>179</v>
      </c>
      <c r="B21" s="6" t="s">
        <v>3</v>
      </c>
      <c r="C21" s="7">
        <v>529</v>
      </c>
      <c r="D21" s="8">
        <v>1174426</v>
      </c>
      <c r="E21" s="4">
        <v>0.81164999999999998</v>
      </c>
      <c r="F21" s="4">
        <v>0.76815999999999995</v>
      </c>
      <c r="G21" s="4">
        <v>0.85514000000000001</v>
      </c>
    </row>
    <row r="22" spans="1:7" ht="14.1" customHeight="1" x14ac:dyDescent="0.2">
      <c r="A22" s="49"/>
      <c r="B22" s="6" t="s">
        <v>4</v>
      </c>
      <c r="C22" s="7">
        <v>3058</v>
      </c>
      <c r="D22" s="8">
        <v>3126565</v>
      </c>
      <c r="E22" s="4">
        <v>0.72806000000000004</v>
      </c>
      <c r="F22" s="4">
        <v>0.70272000000000001</v>
      </c>
      <c r="G22" s="4">
        <v>0.75339999999999996</v>
      </c>
    </row>
    <row r="23" spans="1:7" ht="14.1" customHeight="1" x14ac:dyDescent="0.2">
      <c r="A23" s="49"/>
      <c r="B23" s="6" t="s">
        <v>5</v>
      </c>
      <c r="C23" s="7">
        <v>1286</v>
      </c>
      <c r="D23" s="8">
        <v>798217</v>
      </c>
      <c r="E23" s="4">
        <v>0.68762999999999996</v>
      </c>
      <c r="F23" s="4">
        <v>0.64459</v>
      </c>
      <c r="G23" s="4">
        <v>0.73068</v>
      </c>
    </row>
    <row r="24" spans="1:7" ht="14.1" customHeight="1" x14ac:dyDescent="0.2">
      <c r="A24" s="50"/>
      <c r="B24" s="6" t="s">
        <v>96</v>
      </c>
      <c r="C24" s="7">
        <v>4873</v>
      </c>
      <c r="D24" s="8">
        <v>5099209</v>
      </c>
      <c r="E24" s="4">
        <v>0.73878999999999995</v>
      </c>
      <c r="F24" s="4">
        <v>0.71904000000000001</v>
      </c>
      <c r="G24" s="4">
        <v>0.75853999999999999</v>
      </c>
    </row>
    <row r="25" spans="1:7" ht="14.1" customHeight="1" x14ac:dyDescent="0.2">
      <c r="A25" s="48" t="s">
        <v>180</v>
      </c>
      <c r="B25" s="6" t="s">
        <v>3</v>
      </c>
      <c r="C25" s="7">
        <v>529</v>
      </c>
      <c r="D25" s="8">
        <v>722010</v>
      </c>
      <c r="E25" s="4">
        <v>0.49898999999999999</v>
      </c>
      <c r="F25" s="4">
        <v>0.44446999999999998</v>
      </c>
      <c r="G25" s="4">
        <v>0.55349999999999999</v>
      </c>
    </row>
    <row r="26" spans="1:7" ht="14.1" customHeight="1" x14ac:dyDescent="0.2">
      <c r="A26" s="49"/>
      <c r="B26" s="6" t="s">
        <v>4</v>
      </c>
      <c r="C26" s="7">
        <v>3058</v>
      </c>
      <c r="D26" s="8">
        <v>3014698.4518529</v>
      </c>
      <c r="E26" s="4">
        <v>0.70201000000000002</v>
      </c>
      <c r="F26" s="4">
        <v>0.67657999999999996</v>
      </c>
      <c r="G26" s="4">
        <v>0.72743999999999998</v>
      </c>
    </row>
    <row r="27" spans="1:7" ht="14.1" customHeight="1" x14ac:dyDescent="0.2">
      <c r="A27" s="49"/>
      <c r="B27" s="6" t="s">
        <v>5</v>
      </c>
      <c r="C27" s="7">
        <v>1286</v>
      </c>
      <c r="D27" s="8">
        <v>1021930</v>
      </c>
      <c r="E27" s="4">
        <v>0.88036000000000003</v>
      </c>
      <c r="F27" s="4">
        <v>0.85029807438030003</v>
      </c>
      <c r="G27" s="4">
        <v>0.91041000000000005</v>
      </c>
    </row>
    <row r="28" spans="1:7" ht="14.1" customHeight="1" x14ac:dyDescent="0.2">
      <c r="A28" s="50"/>
      <c r="B28" s="6" t="s">
        <v>96</v>
      </c>
      <c r="C28" s="7">
        <v>4873</v>
      </c>
      <c r="D28" s="8">
        <v>4758638</v>
      </c>
      <c r="E28" s="4">
        <v>0.68944000000000005</v>
      </c>
      <c r="F28" s="4">
        <v>0.66862999999999995</v>
      </c>
      <c r="G28" s="4">
        <v>0.71026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ht="14.1" customHeight="1" x14ac:dyDescent="0.2">
      <c r="A34" s="46" t="s">
        <v>108</v>
      </c>
      <c r="B34" s="45"/>
      <c r="C34" s="45"/>
      <c r="D34" s="45"/>
      <c r="E34" s="45"/>
      <c r="F34" s="45"/>
      <c r="G34" s="45"/>
    </row>
    <row r="35" spans="1:7" s="17" customFormat="1" ht="14.25" x14ac:dyDescent="0.2">
      <c r="A35" s="32" t="str">
        <f>HYPERLINK("#'Index'!A1","Back to Index")</f>
        <v>Back to Index</v>
      </c>
      <c r="B35" s="27"/>
    </row>
  </sheetData>
  <mergeCells count="13">
    <mergeCell ref="A33:G33"/>
    <mergeCell ref="A34:G34"/>
    <mergeCell ref="A1:G1"/>
    <mergeCell ref="A2:G2"/>
    <mergeCell ref="A30:G30"/>
    <mergeCell ref="A31:G31"/>
    <mergeCell ref="A32:G32"/>
    <mergeCell ref="A5:A8"/>
    <mergeCell ref="A9:A12"/>
    <mergeCell ref="A13:A16"/>
    <mergeCell ref="A17:A20"/>
    <mergeCell ref="A21:A24"/>
    <mergeCell ref="A25:A28"/>
  </mergeCells>
  <pageMargins left="0.05" right="0.05" top="0.5" bottom="0.5" header="0" footer="0"/>
  <pageSetup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181</v>
      </c>
      <c r="B1" s="45"/>
      <c r="C1" s="45"/>
      <c r="D1" s="45"/>
      <c r="E1" s="45"/>
      <c r="F1" s="45"/>
      <c r="G1" s="45"/>
    </row>
    <row r="2" spans="1:7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175</v>
      </c>
      <c r="B5" s="9" t="s">
        <v>58</v>
      </c>
      <c r="C5" s="7">
        <v>2335</v>
      </c>
      <c r="D5" s="8">
        <v>1648257</v>
      </c>
      <c r="E5" s="4">
        <v>0.49275999999999998</v>
      </c>
      <c r="F5" s="4">
        <v>0.46189000000000002</v>
      </c>
      <c r="G5" s="4">
        <v>0.52361999999999997</v>
      </c>
    </row>
    <row r="6" spans="1:7" ht="14.1" customHeight="1" x14ac:dyDescent="0.2">
      <c r="A6" s="49"/>
      <c r="B6" s="9" t="s">
        <v>7</v>
      </c>
      <c r="C6" s="7">
        <v>2538</v>
      </c>
      <c r="D6" s="8">
        <v>2021135</v>
      </c>
      <c r="E6" s="4">
        <v>0.56818000000000002</v>
      </c>
      <c r="F6" s="4">
        <v>0.53802000000000005</v>
      </c>
      <c r="G6" s="4">
        <v>0.59835000000000005</v>
      </c>
    </row>
    <row r="7" spans="1:7" ht="14.1" customHeight="1" x14ac:dyDescent="0.2">
      <c r="A7" s="50"/>
      <c r="B7" s="9" t="s">
        <v>96</v>
      </c>
      <c r="C7" s="7">
        <v>4873</v>
      </c>
      <c r="D7" s="8">
        <v>3669392</v>
      </c>
      <c r="E7" s="4">
        <v>0.53163000000000005</v>
      </c>
      <c r="F7" s="4">
        <v>0.51003575959110004</v>
      </c>
      <c r="G7" s="4">
        <v>0.55322000000000005</v>
      </c>
    </row>
    <row r="8" spans="1:7" ht="14.1" customHeight="1" x14ac:dyDescent="0.2">
      <c r="A8" s="48" t="s">
        <v>176</v>
      </c>
      <c r="B8" s="9" t="s">
        <v>58</v>
      </c>
      <c r="C8" s="7">
        <v>2335</v>
      </c>
      <c r="D8" s="8">
        <v>476019.74042572</v>
      </c>
      <c r="E8" s="4">
        <v>0.14230999999999999</v>
      </c>
      <c r="F8" s="4">
        <v>0.12019000000000001</v>
      </c>
      <c r="G8" s="4">
        <v>0.16442999999999999</v>
      </c>
    </row>
    <row r="9" spans="1:7" ht="14.1" customHeight="1" x14ac:dyDescent="0.2">
      <c r="A9" s="49"/>
      <c r="B9" s="9" t="s">
        <v>7</v>
      </c>
      <c r="C9" s="7">
        <v>2538</v>
      </c>
      <c r="D9" s="8">
        <v>682837</v>
      </c>
      <c r="E9" s="4">
        <v>0.19195999999999999</v>
      </c>
      <c r="F9" s="4">
        <v>0.16783999999999999</v>
      </c>
      <c r="G9" s="4">
        <v>0.21607999999999999</v>
      </c>
    </row>
    <row r="10" spans="1:7" ht="14.1" customHeight="1" x14ac:dyDescent="0.2">
      <c r="A10" s="50"/>
      <c r="B10" s="9" t="s">
        <v>96</v>
      </c>
      <c r="C10" s="7">
        <v>4873</v>
      </c>
      <c r="D10" s="8">
        <v>1158856</v>
      </c>
      <c r="E10" s="4">
        <v>0.16789999999999999</v>
      </c>
      <c r="F10" s="4">
        <v>0.15143999999999999</v>
      </c>
      <c r="G10" s="4">
        <v>0.18436</v>
      </c>
    </row>
    <row r="11" spans="1:7" ht="14.1" customHeight="1" x14ac:dyDescent="0.2">
      <c r="A11" s="48" t="s">
        <v>177</v>
      </c>
      <c r="B11" s="9" t="s">
        <v>58</v>
      </c>
      <c r="C11" s="7">
        <v>2335</v>
      </c>
      <c r="D11" s="8">
        <v>467626</v>
      </c>
      <c r="E11" s="4">
        <v>0.13980000000000001</v>
      </c>
      <c r="F11" s="4">
        <v>0.11777</v>
      </c>
      <c r="G11" s="4">
        <v>0.16183</v>
      </c>
    </row>
    <row r="12" spans="1:7" ht="14.1" customHeight="1" x14ac:dyDescent="0.2">
      <c r="A12" s="49"/>
      <c r="B12" s="9" t="s">
        <v>7</v>
      </c>
      <c r="C12" s="7">
        <v>2538</v>
      </c>
      <c r="D12" s="8">
        <v>667576.93643432006</v>
      </c>
      <c r="E12" s="4">
        <v>0.18767</v>
      </c>
      <c r="F12" s="4">
        <v>0.16400999999999999</v>
      </c>
      <c r="G12" s="4">
        <v>0.21132999999999999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1135203</v>
      </c>
      <c r="E13" s="4">
        <v>0.16447000000000001</v>
      </c>
      <c r="F13" s="4">
        <v>0.14823</v>
      </c>
      <c r="G13" s="4">
        <v>0.18071000000000001</v>
      </c>
    </row>
    <row r="14" spans="1:7" ht="14.1" customHeight="1" x14ac:dyDescent="0.2">
      <c r="A14" s="48" t="s">
        <v>178</v>
      </c>
      <c r="B14" s="9" t="s">
        <v>58</v>
      </c>
      <c r="C14" s="7">
        <v>2335</v>
      </c>
      <c r="D14" s="8">
        <v>28666</v>
      </c>
      <c r="E14" s="4">
        <v>8.5699999999999995E-3</v>
      </c>
      <c r="F14" s="4">
        <v>3.13E-3</v>
      </c>
      <c r="G14" s="4">
        <v>1.401E-2</v>
      </c>
    </row>
    <row r="15" spans="1:7" ht="14.1" customHeight="1" x14ac:dyDescent="0.2">
      <c r="A15" s="49"/>
      <c r="B15" s="9" t="s">
        <v>7</v>
      </c>
      <c r="C15" s="7">
        <v>2538</v>
      </c>
      <c r="D15" s="8">
        <v>38359</v>
      </c>
      <c r="E15" s="4">
        <v>1.078E-2</v>
      </c>
      <c r="F15" s="4">
        <v>3.4693472742000002E-3</v>
      </c>
      <c r="G15" s="4">
        <v>1.8100000000000002E-2</v>
      </c>
    </row>
    <row r="16" spans="1:7" ht="14.1" customHeight="1" x14ac:dyDescent="0.2">
      <c r="A16" s="50"/>
      <c r="B16" s="9" t="s">
        <v>96</v>
      </c>
      <c r="C16" s="7">
        <v>4873</v>
      </c>
      <c r="D16" s="8">
        <v>67025</v>
      </c>
      <c r="E16" s="4">
        <v>9.7099999999999999E-3</v>
      </c>
      <c r="F16" s="4">
        <v>5.11E-3</v>
      </c>
      <c r="G16" s="4">
        <v>1.431E-2</v>
      </c>
    </row>
    <row r="17" spans="1:7" ht="14.1" customHeight="1" x14ac:dyDescent="0.2">
      <c r="A17" s="48" t="s">
        <v>179</v>
      </c>
      <c r="B17" s="9" t="s">
        <v>58</v>
      </c>
      <c r="C17" s="7">
        <v>2335</v>
      </c>
      <c r="D17" s="8">
        <v>2472262</v>
      </c>
      <c r="E17" s="4">
        <v>0.73909999999999998</v>
      </c>
      <c r="F17" s="4">
        <v>0.71206999999999998</v>
      </c>
      <c r="G17" s="4">
        <v>0.76612999999999998</v>
      </c>
    </row>
    <row r="18" spans="1:7" ht="14.1" customHeight="1" x14ac:dyDescent="0.2">
      <c r="A18" s="49"/>
      <c r="B18" s="9" t="s">
        <v>7</v>
      </c>
      <c r="C18" s="7">
        <v>2538</v>
      </c>
      <c r="D18" s="8">
        <v>2626946</v>
      </c>
      <c r="E18" s="4">
        <v>0.73848999999999998</v>
      </c>
      <c r="F18" s="4">
        <v>0.70982000000000001</v>
      </c>
      <c r="G18" s="4">
        <v>0.76715999999999995</v>
      </c>
    </row>
    <row r="19" spans="1:7" ht="14.1" customHeight="1" x14ac:dyDescent="0.2">
      <c r="A19" s="50"/>
      <c r="B19" s="9" t="s">
        <v>96</v>
      </c>
      <c r="C19" s="7">
        <v>4873</v>
      </c>
      <c r="D19" s="8">
        <v>5099209</v>
      </c>
      <c r="E19" s="4">
        <v>0.73878999999999995</v>
      </c>
      <c r="F19" s="4">
        <v>0.71904000000000001</v>
      </c>
      <c r="G19" s="4">
        <v>0.75853999999999999</v>
      </c>
    </row>
    <row r="20" spans="1:7" ht="14.1" customHeight="1" x14ac:dyDescent="0.2">
      <c r="A20" s="48" t="s">
        <v>180</v>
      </c>
      <c r="B20" s="9" t="s">
        <v>58</v>
      </c>
      <c r="C20" s="7">
        <v>2335</v>
      </c>
      <c r="D20" s="8">
        <v>2205292</v>
      </c>
      <c r="E20" s="4">
        <v>0.65929000000000004</v>
      </c>
      <c r="F20" s="4">
        <v>0.62926000000000004</v>
      </c>
      <c r="G20" s="4">
        <v>0.68930999999999998</v>
      </c>
    </row>
    <row r="21" spans="1:7" ht="14.1" customHeight="1" x14ac:dyDescent="0.2">
      <c r="A21" s="49"/>
      <c r="B21" s="9" t="s">
        <v>7</v>
      </c>
      <c r="C21" s="7">
        <v>2538</v>
      </c>
      <c r="D21" s="8">
        <v>2553346</v>
      </c>
      <c r="E21" s="4">
        <v>0.71779999999999999</v>
      </c>
      <c r="F21" s="4">
        <v>0.68888000000000005</v>
      </c>
      <c r="G21" s="4">
        <v>0.74672272015959995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4758638</v>
      </c>
      <c r="E22" s="4">
        <v>0.68944000000000005</v>
      </c>
      <c r="F22" s="4">
        <v>0.66862999999999995</v>
      </c>
      <c r="G22" s="4">
        <v>0.71026</v>
      </c>
    </row>
    <row r="24" spans="1:7" ht="14.1" customHeight="1" x14ac:dyDescent="0.2">
      <c r="A24" s="46" t="s">
        <v>55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106</v>
      </c>
      <c r="B25" s="45"/>
      <c r="C25" s="45"/>
      <c r="D25" s="45"/>
      <c r="E25" s="45"/>
      <c r="F25" s="45"/>
      <c r="G25" s="45"/>
    </row>
    <row r="26" spans="1:7" ht="14.1" customHeight="1" x14ac:dyDescent="0.2">
      <c r="A26" s="46" t="s">
        <v>107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559</v>
      </c>
      <c r="B27" s="45"/>
      <c r="C27" s="45"/>
      <c r="D27" s="45"/>
      <c r="E27" s="45"/>
      <c r="F27" s="45"/>
      <c r="G27" s="45"/>
    </row>
    <row r="28" spans="1:7" s="17" customFormat="1" ht="14.25" x14ac:dyDescent="0.2">
      <c r="A28" s="32" t="str">
        <f>HYPERLINK("#'Index'!A1","Back to Index")</f>
        <v>Back to Index</v>
      </c>
      <c r="B28" s="27"/>
    </row>
  </sheetData>
  <mergeCells count="12">
    <mergeCell ref="A27:G27"/>
    <mergeCell ref="A1:G1"/>
    <mergeCell ref="A2:G2"/>
    <mergeCell ref="A24:G24"/>
    <mergeCell ref="A25:G25"/>
    <mergeCell ref="A26:G26"/>
    <mergeCell ref="A5:A7"/>
    <mergeCell ref="A8:A10"/>
    <mergeCell ref="A11:A13"/>
    <mergeCell ref="A14:A16"/>
    <mergeCell ref="A17:A19"/>
    <mergeCell ref="A20:A22"/>
  </mergeCells>
  <pageMargins left="0.05" right="0.05" top="0.5" bottom="0.5" header="0" footer="0"/>
  <pageSetup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182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175</v>
      </c>
      <c r="B5" s="10" t="s">
        <v>9</v>
      </c>
      <c r="C5" s="7">
        <v>3928</v>
      </c>
      <c r="D5" s="8">
        <v>2790406</v>
      </c>
      <c r="E5" s="4">
        <v>0.57210000000000005</v>
      </c>
      <c r="F5" s="4">
        <v>0.54815999999999998</v>
      </c>
      <c r="G5" s="4">
        <v>0.59604000000000001</v>
      </c>
    </row>
    <row r="6" spans="1:7" ht="14.1" customHeight="1" x14ac:dyDescent="0.2">
      <c r="A6" s="49"/>
      <c r="B6" s="10" t="s">
        <v>10</v>
      </c>
      <c r="C6" s="7">
        <v>246</v>
      </c>
      <c r="D6" s="8">
        <v>180062</v>
      </c>
      <c r="E6" s="4">
        <v>0.40811999999999998</v>
      </c>
      <c r="F6" s="4">
        <v>0.31924999999999998</v>
      </c>
      <c r="G6" s="4">
        <v>0.497</v>
      </c>
    </row>
    <row r="7" spans="1:7" ht="14.1" customHeight="1" x14ac:dyDescent="0.2">
      <c r="A7" s="49"/>
      <c r="B7" s="10" t="s">
        <v>11</v>
      </c>
      <c r="C7" s="7">
        <v>352</v>
      </c>
      <c r="D7" s="8">
        <v>316713</v>
      </c>
      <c r="E7" s="4">
        <v>0.40294000000000002</v>
      </c>
      <c r="F7" s="4">
        <v>0.33233000000000001</v>
      </c>
      <c r="G7" s="4">
        <v>0.47355000000000003</v>
      </c>
    </row>
    <row r="8" spans="1:7" ht="14.1" customHeight="1" x14ac:dyDescent="0.2">
      <c r="A8" s="49"/>
      <c r="B8" s="10" t="s">
        <v>12</v>
      </c>
      <c r="C8" s="7">
        <v>347</v>
      </c>
      <c r="D8" s="8">
        <v>382211</v>
      </c>
      <c r="E8" s="4">
        <v>0.47928999999999999</v>
      </c>
      <c r="F8" s="4">
        <v>0.40755999999999998</v>
      </c>
      <c r="G8" s="4">
        <v>0.55101</v>
      </c>
    </row>
    <row r="9" spans="1:7" ht="14.1" customHeight="1" x14ac:dyDescent="0.2">
      <c r="A9" s="50"/>
      <c r="B9" s="10" t="s">
        <v>96</v>
      </c>
      <c r="C9" s="7">
        <v>4873</v>
      </c>
      <c r="D9" s="8">
        <v>3669392</v>
      </c>
      <c r="E9" s="4">
        <v>0.53163000000000005</v>
      </c>
      <c r="F9" s="4">
        <v>0.51003575959110004</v>
      </c>
      <c r="G9" s="4">
        <v>0.55322000000000005</v>
      </c>
    </row>
    <row r="10" spans="1:7" ht="14.1" customHeight="1" x14ac:dyDescent="0.2">
      <c r="A10" s="48" t="s">
        <v>176</v>
      </c>
      <c r="B10" s="10" t="s">
        <v>9</v>
      </c>
      <c r="C10" s="7">
        <v>3928</v>
      </c>
      <c r="D10" s="8">
        <v>820245</v>
      </c>
      <c r="E10" s="4">
        <v>0.16816999999999999</v>
      </c>
      <c r="F10" s="4">
        <v>0.14957999999999999</v>
      </c>
      <c r="G10" s="4">
        <v>0.18676000000000001</v>
      </c>
    </row>
    <row r="11" spans="1:7" ht="14.1" customHeight="1" x14ac:dyDescent="0.2">
      <c r="A11" s="49"/>
      <c r="B11" s="10" t="s">
        <v>10</v>
      </c>
      <c r="C11" s="7">
        <v>246</v>
      </c>
      <c r="D11" s="8">
        <v>62078</v>
      </c>
      <c r="E11" s="4">
        <v>0.14071</v>
      </c>
      <c r="F11" s="4">
        <v>7.6719999999999997E-2</v>
      </c>
      <c r="G11" s="4">
        <v>0.20469000000000001</v>
      </c>
    </row>
    <row r="12" spans="1:7" ht="14.1" customHeight="1" x14ac:dyDescent="0.2">
      <c r="A12" s="49"/>
      <c r="B12" s="10" t="s">
        <v>11</v>
      </c>
      <c r="C12" s="7">
        <v>352</v>
      </c>
      <c r="D12" s="8">
        <v>111487</v>
      </c>
      <c r="E12" s="4">
        <v>0.14183999999999999</v>
      </c>
      <c r="F12" s="4">
        <v>8.9429999999999996E-2</v>
      </c>
      <c r="G12" s="4">
        <v>0.19425000000000001</v>
      </c>
    </row>
    <row r="13" spans="1:7" ht="14.1" customHeight="1" x14ac:dyDescent="0.2">
      <c r="A13" s="49"/>
      <c r="B13" s="10" t="s">
        <v>12</v>
      </c>
      <c r="C13" s="7">
        <v>347</v>
      </c>
      <c r="D13" s="8">
        <v>165046</v>
      </c>
      <c r="E13" s="4">
        <v>0.20696999999999999</v>
      </c>
      <c r="F13" s="4">
        <v>0.14885999999999999</v>
      </c>
      <c r="G13" s="4">
        <v>0.2650751984941</v>
      </c>
    </row>
    <row r="14" spans="1:7" ht="14.1" customHeight="1" x14ac:dyDescent="0.2">
      <c r="A14" s="50"/>
      <c r="B14" s="10" t="s">
        <v>96</v>
      </c>
      <c r="C14" s="7">
        <v>4873</v>
      </c>
      <c r="D14" s="8">
        <v>1158856</v>
      </c>
      <c r="E14" s="4">
        <v>0.16789999999999999</v>
      </c>
      <c r="F14" s="4">
        <v>0.15143999999999999</v>
      </c>
      <c r="G14" s="4">
        <v>0.18436</v>
      </c>
    </row>
    <row r="15" spans="1:7" ht="14.1" customHeight="1" x14ac:dyDescent="0.2">
      <c r="A15" s="48" t="s">
        <v>177</v>
      </c>
      <c r="B15" s="10" t="s">
        <v>9</v>
      </c>
      <c r="C15" s="7">
        <v>3928</v>
      </c>
      <c r="D15" s="8">
        <v>797657</v>
      </c>
      <c r="E15" s="4">
        <v>0.16353999999999999</v>
      </c>
      <c r="F15" s="4">
        <v>0.14532999999999999</v>
      </c>
      <c r="G15" s="4">
        <v>0.18174000000000001</v>
      </c>
    </row>
    <row r="16" spans="1:7" ht="14.1" customHeight="1" x14ac:dyDescent="0.2">
      <c r="A16" s="49"/>
      <c r="B16" s="10" t="s">
        <v>10</v>
      </c>
      <c r="C16" s="7">
        <v>246</v>
      </c>
      <c r="D16" s="8">
        <v>62078</v>
      </c>
      <c r="E16" s="4">
        <v>0.14071</v>
      </c>
      <c r="F16" s="4">
        <v>7.6719999999999997E-2</v>
      </c>
      <c r="G16" s="4">
        <v>0.20469000000000001</v>
      </c>
    </row>
    <row r="17" spans="1:7" ht="14.1" customHeight="1" x14ac:dyDescent="0.2">
      <c r="A17" s="49"/>
      <c r="B17" s="10" t="s">
        <v>11</v>
      </c>
      <c r="C17" s="7">
        <v>352</v>
      </c>
      <c r="D17" s="8">
        <v>111487</v>
      </c>
      <c r="E17" s="4">
        <v>0.14183999999999999</v>
      </c>
      <c r="F17" s="4">
        <v>8.9429999999999996E-2</v>
      </c>
      <c r="G17" s="4">
        <v>0.19425000000000001</v>
      </c>
    </row>
    <row r="18" spans="1:7" ht="14.1" customHeight="1" x14ac:dyDescent="0.2">
      <c r="A18" s="49"/>
      <c r="B18" s="10" t="s">
        <v>12</v>
      </c>
      <c r="C18" s="7">
        <v>347</v>
      </c>
      <c r="D18" s="8">
        <v>163981</v>
      </c>
      <c r="E18" s="4">
        <v>0.20563000000000001</v>
      </c>
      <c r="F18" s="4">
        <v>0.14754</v>
      </c>
      <c r="G18" s="4">
        <v>0.26372284821899999</v>
      </c>
    </row>
    <row r="19" spans="1:7" ht="14.1" customHeight="1" x14ac:dyDescent="0.2">
      <c r="A19" s="50"/>
      <c r="B19" s="10" t="s">
        <v>96</v>
      </c>
      <c r="C19" s="7">
        <v>4873</v>
      </c>
      <c r="D19" s="8">
        <v>1135203</v>
      </c>
      <c r="E19" s="4">
        <v>0.16447000000000001</v>
      </c>
      <c r="F19" s="4">
        <v>0.14823</v>
      </c>
      <c r="G19" s="4">
        <v>0.18071000000000001</v>
      </c>
    </row>
    <row r="20" spans="1:7" ht="14.1" customHeight="1" x14ac:dyDescent="0.2">
      <c r="A20" s="48" t="s">
        <v>178</v>
      </c>
      <c r="B20" s="10" t="s">
        <v>9</v>
      </c>
      <c r="C20" s="7">
        <v>3928</v>
      </c>
      <c r="D20" s="8">
        <v>54643</v>
      </c>
      <c r="E20" s="4">
        <v>1.12E-2</v>
      </c>
      <c r="F20" s="4">
        <v>5.1200000000000004E-3</v>
      </c>
      <c r="G20" s="4">
        <v>1.729E-2</v>
      </c>
    </row>
    <row r="21" spans="1:7" ht="14.1" customHeight="1" x14ac:dyDescent="0.2">
      <c r="A21" s="49"/>
      <c r="B21" s="10" t="s">
        <v>10</v>
      </c>
      <c r="C21" s="7">
        <v>246</v>
      </c>
      <c r="D21" s="8">
        <v>2674</v>
      </c>
      <c r="E21" s="4">
        <v>6.0600000000000003E-3</v>
      </c>
      <c r="F21" s="4">
        <v>0</v>
      </c>
      <c r="G21" s="4">
        <v>1.5440000000000001E-2</v>
      </c>
    </row>
    <row r="22" spans="1:7" ht="14.1" customHeight="1" x14ac:dyDescent="0.2">
      <c r="A22" s="49"/>
      <c r="B22" s="10" t="s">
        <v>11</v>
      </c>
      <c r="C22" s="7">
        <v>352</v>
      </c>
      <c r="D22" s="8">
        <v>3440</v>
      </c>
      <c r="E22" s="4">
        <v>4.3800000000000002E-3</v>
      </c>
      <c r="F22" s="4">
        <v>0</v>
      </c>
      <c r="G22" s="4">
        <v>1.295E-2</v>
      </c>
    </row>
    <row r="23" spans="1:7" ht="14.1" customHeight="1" x14ac:dyDescent="0.2">
      <c r="A23" s="49"/>
      <c r="B23" s="10" t="s">
        <v>12</v>
      </c>
      <c r="C23" s="7">
        <v>347</v>
      </c>
      <c r="D23" s="8">
        <v>6267.5434435852003</v>
      </c>
      <c r="E23" s="4">
        <v>7.8594107804000005E-3</v>
      </c>
      <c r="F23" s="4">
        <v>0</v>
      </c>
      <c r="G23" s="4">
        <v>1.7850000000000001E-2</v>
      </c>
    </row>
    <row r="24" spans="1:7" ht="14.1" customHeight="1" x14ac:dyDescent="0.2">
      <c r="A24" s="50"/>
      <c r="B24" s="10" t="s">
        <v>96</v>
      </c>
      <c r="C24" s="7">
        <v>4873</v>
      </c>
      <c r="D24" s="8">
        <v>67025</v>
      </c>
      <c r="E24" s="4">
        <v>9.7099999999999999E-3</v>
      </c>
      <c r="F24" s="4">
        <v>5.11E-3</v>
      </c>
      <c r="G24" s="4">
        <v>1.431E-2</v>
      </c>
    </row>
    <row r="25" spans="1:7" ht="14.1" customHeight="1" x14ac:dyDescent="0.2">
      <c r="A25" s="48" t="s">
        <v>179</v>
      </c>
      <c r="B25" s="10" t="s">
        <v>9</v>
      </c>
      <c r="C25" s="7">
        <v>3928</v>
      </c>
      <c r="D25" s="8">
        <v>3709207</v>
      </c>
      <c r="E25" s="4">
        <v>0.76046999999999998</v>
      </c>
      <c r="F25" s="4">
        <v>0.73926999999999998</v>
      </c>
      <c r="G25" s="4">
        <v>0.78168000000000004</v>
      </c>
    </row>
    <row r="26" spans="1:7" ht="14.1" customHeight="1" x14ac:dyDescent="0.2">
      <c r="A26" s="49"/>
      <c r="B26" s="10" t="s">
        <v>10</v>
      </c>
      <c r="C26" s="7">
        <v>246</v>
      </c>
      <c r="D26" s="8">
        <v>280524</v>
      </c>
      <c r="E26" s="4">
        <v>0.63583000000000001</v>
      </c>
      <c r="F26" s="4">
        <v>0.53915999999999997</v>
      </c>
      <c r="G26" s="4">
        <v>0.73248999999999997</v>
      </c>
    </row>
    <row r="27" spans="1:7" ht="14.1" customHeight="1" x14ac:dyDescent="0.2">
      <c r="A27" s="49"/>
      <c r="B27" s="10" t="s">
        <v>11</v>
      </c>
      <c r="C27" s="7">
        <v>352</v>
      </c>
      <c r="D27" s="8">
        <v>574087.80319111003</v>
      </c>
      <c r="E27" s="4">
        <v>0.73038999999999998</v>
      </c>
      <c r="F27" s="4">
        <v>0.66322999999999999</v>
      </c>
      <c r="G27" s="4">
        <v>0.79755090812069995</v>
      </c>
    </row>
    <row r="28" spans="1:7" ht="14.1" customHeight="1" x14ac:dyDescent="0.2">
      <c r="A28" s="49"/>
      <c r="B28" s="10" t="s">
        <v>12</v>
      </c>
      <c r="C28" s="7">
        <v>347</v>
      </c>
      <c r="D28" s="8">
        <v>535390</v>
      </c>
      <c r="E28" s="4">
        <v>0.67137000000000002</v>
      </c>
      <c r="F28" s="4">
        <v>0.60251999999999994</v>
      </c>
      <c r="G28" s="4">
        <v>0.74021999999999999</v>
      </c>
    </row>
    <row r="29" spans="1:7" ht="14.1" customHeight="1" x14ac:dyDescent="0.2">
      <c r="A29" s="50"/>
      <c r="B29" s="10" t="s">
        <v>96</v>
      </c>
      <c r="C29" s="7">
        <v>4873</v>
      </c>
      <c r="D29" s="8">
        <v>5099209</v>
      </c>
      <c r="E29" s="4">
        <v>0.73878999999999995</v>
      </c>
      <c r="F29" s="4">
        <v>0.71904000000000001</v>
      </c>
      <c r="G29" s="4">
        <v>0.75853999999999999</v>
      </c>
    </row>
    <row r="30" spans="1:7" ht="14.1" customHeight="1" x14ac:dyDescent="0.2">
      <c r="A30" s="48" t="s">
        <v>180</v>
      </c>
      <c r="B30" s="10" t="s">
        <v>9</v>
      </c>
      <c r="C30" s="7">
        <v>3928</v>
      </c>
      <c r="D30" s="8">
        <v>3481935</v>
      </c>
      <c r="E30" s="4">
        <v>0.71387999999999996</v>
      </c>
      <c r="F30" s="4">
        <v>0.69089999999999996</v>
      </c>
      <c r="G30" s="4">
        <v>0.73685999999999996</v>
      </c>
    </row>
    <row r="31" spans="1:7" ht="14.1" customHeight="1" x14ac:dyDescent="0.2">
      <c r="A31" s="49"/>
      <c r="B31" s="10" t="s">
        <v>10</v>
      </c>
      <c r="C31" s="7">
        <v>246</v>
      </c>
      <c r="D31" s="8">
        <v>283711.35694423999</v>
      </c>
      <c r="E31" s="4">
        <v>0.64305000000000001</v>
      </c>
      <c r="F31" s="4">
        <v>0.54710000000000003</v>
      </c>
      <c r="G31" s="4">
        <v>0.73900999999999994</v>
      </c>
    </row>
    <row r="32" spans="1:7" ht="14.1" customHeight="1" x14ac:dyDescent="0.2">
      <c r="A32" s="49"/>
      <c r="B32" s="10" t="s">
        <v>11</v>
      </c>
      <c r="C32" s="7">
        <v>352</v>
      </c>
      <c r="D32" s="8">
        <v>483580</v>
      </c>
      <c r="E32" s="4">
        <v>0.61524000000000001</v>
      </c>
      <c r="F32" s="4">
        <v>0.54327999999999999</v>
      </c>
      <c r="G32" s="4">
        <v>0.68720000000000003</v>
      </c>
    </row>
    <row r="33" spans="1:7" ht="14.1" customHeight="1" x14ac:dyDescent="0.2">
      <c r="A33" s="49"/>
      <c r="B33" s="10" t="s">
        <v>12</v>
      </c>
      <c r="C33" s="7">
        <v>347</v>
      </c>
      <c r="D33" s="8">
        <v>509412</v>
      </c>
      <c r="E33" s="4">
        <v>0.63880000000000003</v>
      </c>
      <c r="F33" s="4">
        <v>0.56938999999999995</v>
      </c>
      <c r="G33" s="4">
        <v>0.70820000000000005</v>
      </c>
    </row>
    <row r="34" spans="1:7" ht="14.1" customHeight="1" x14ac:dyDescent="0.2">
      <c r="A34" s="50"/>
      <c r="B34" s="10" t="s">
        <v>96</v>
      </c>
      <c r="C34" s="7">
        <v>4873</v>
      </c>
      <c r="D34" s="8">
        <v>4758638</v>
      </c>
      <c r="E34" s="4">
        <v>0.68944000000000005</v>
      </c>
      <c r="F34" s="4">
        <v>0.66862999999999995</v>
      </c>
      <c r="G34" s="4">
        <v>0.71026</v>
      </c>
    </row>
    <row r="36" spans="1:7" ht="14.1" customHeight="1" x14ac:dyDescent="0.2">
      <c r="A36" s="46" t="s">
        <v>55</v>
      </c>
      <c r="B36" s="45"/>
      <c r="C36" s="45"/>
      <c r="D36" s="45"/>
      <c r="E36" s="45"/>
      <c r="F36" s="45"/>
      <c r="G36" s="45"/>
    </row>
    <row r="37" spans="1:7" ht="14.1" customHeight="1" x14ac:dyDescent="0.2">
      <c r="A37" s="46" t="s">
        <v>106</v>
      </c>
      <c r="B37" s="45"/>
      <c r="C37" s="45"/>
      <c r="D37" s="45"/>
      <c r="E37" s="45"/>
      <c r="F37" s="45"/>
      <c r="G37" s="45"/>
    </row>
    <row r="38" spans="1:7" ht="14.1" customHeight="1" x14ac:dyDescent="0.2">
      <c r="A38" s="46" t="s">
        <v>107</v>
      </c>
      <c r="B38" s="45"/>
      <c r="C38" s="45"/>
      <c r="D38" s="45"/>
      <c r="E38" s="45"/>
      <c r="F38" s="45"/>
      <c r="G38" s="45"/>
    </row>
    <row r="39" spans="1:7" ht="14.1" customHeight="1" x14ac:dyDescent="0.2">
      <c r="A39" s="46" t="s">
        <v>559</v>
      </c>
      <c r="B39" s="45"/>
      <c r="C39" s="45"/>
      <c r="D39" s="45"/>
      <c r="E39" s="45"/>
      <c r="F39" s="45"/>
      <c r="G39" s="45"/>
    </row>
    <row r="40" spans="1:7" s="17" customFormat="1" ht="14.25" x14ac:dyDescent="0.2">
      <c r="A40" s="32" t="str">
        <f>HYPERLINK("#'Index'!A1","Back to Index")</f>
        <v>Back to Index</v>
      </c>
      <c r="B40" s="27"/>
    </row>
  </sheetData>
  <mergeCells count="12">
    <mergeCell ref="A39:G39"/>
    <mergeCell ref="A1:G1"/>
    <mergeCell ref="A2:G2"/>
    <mergeCell ref="A36:G36"/>
    <mergeCell ref="A37:G37"/>
    <mergeCell ref="A38:G38"/>
    <mergeCell ref="A5:A9"/>
    <mergeCell ref="A10:A14"/>
    <mergeCell ref="A15:A19"/>
    <mergeCell ref="A20:A24"/>
    <mergeCell ref="A25:A29"/>
    <mergeCell ref="A30:A34"/>
  </mergeCells>
  <pageMargins left="0.05" right="0.05" top="0.5" bottom="0.5" header="0" footer="0"/>
  <pageSetup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183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175</v>
      </c>
      <c r="B5" s="11" t="s">
        <v>378</v>
      </c>
      <c r="C5" s="7">
        <v>3401</v>
      </c>
      <c r="D5" s="8">
        <v>2328229</v>
      </c>
      <c r="E5" s="4">
        <v>0.46690999999999999</v>
      </c>
      <c r="F5" s="4">
        <v>0.44183</v>
      </c>
      <c r="G5" s="4">
        <v>0.49198999999999998</v>
      </c>
    </row>
    <row r="6" spans="1:7" ht="14.1" customHeight="1" x14ac:dyDescent="0.2">
      <c r="A6" s="49"/>
      <c r="B6" s="11" t="s">
        <v>379</v>
      </c>
      <c r="C6" s="7">
        <v>987</v>
      </c>
      <c r="D6" s="8">
        <v>844406</v>
      </c>
      <c r="E6" s="4">
        <v>0.64908999999999994</v>
      </c>
      <c r="F6" s="4">
        <v>0.60014999999999996</v>
      </c>
      <c r="G6" s="4">
        <v>0.69803000000000004</v>
      </c>
    </row>
    <row r="7" spans="1:7" ht="14.1" customHeight="1" x14ac:dyDescent="0.2">
      <c r="A7" s="49"/>
      <c r="B7" s="11" t="s">
        <v>380</v>
      </c>
      <c r="C7" s="7">
        <v>485</v>
      </c>
      <c r="D7" s="8">
        <v>496757</v>
      </c>
      <c r="E7" s="4">
        <v>0.80798000000000003</v>
      </c>
      <c r="F7" s="4">
        <v>0.75400999999999996</v>
      </c>
      <c r="G7" s="4">
        <v>0.86194999999999999</v>
      </c>
    </row>
    <row r="8" spans="1:7" ht="14.1" customHeight="1" x14ac:dyDescent="0.2">
      <c r="A8" s="50"/>
      <c r="B8" s="11" t="s">
        <v>96</v>
      </c>
      <c r="C8" s="7">
        <v>4873</v>
      </c>
      <c r="D8" s="8">
        <v>3669392</v>
      </c>
      <c r="E8" s="4">
        <v>0.53163000000000005</v>
      </c>
      <c r="F8" s="4">
        <v>0.51003575959110004</v>
      </c>
      <c r="G8" s="4">
        <v>0.55322000000000005</v>
      </c>
    </row>
    <row r="9" spans="1:7" ht="14.1" customHeight="1" x14ac:dyDescent="0.2">
      <c r="A9" s="48" t="s">
        <v>176</v>
      </c>
      <c r="B9" s="11" t="s">
        <v>378</v>
      </c>
      <c r="C9" s="7">
        <v>3401</v>
      </c>
      <c r="D9" s="8">
        <v>608509</v>
      </c>
      <c r="E9" s="4">
        <v>0.12203</v>
      </c>
      <c r="F9" s="4">
        <v>0.10509</v>
      </c>
      <c r="G9" s="4">
        <v>0.13897999999999999</v>
      </c>
    </row>
    <row r="10" spans="1:7" ht="14.1" customHeight="1" x14ac:dyDescent="0.2">
      <c r="A10" s="49"/>
      <c r="B10" s="11" t="s">
        <v>379</v>
      </c>
      <c r="C10" s="7">
        <v>987</v>
      </c>
      <c r="D10" s="8">
        <v>305592.09974398999</v>
      </c>
      <c r="E10" s="4">
        <v>0.23491000000000001</v>
      </c>
      <c r="F10" s="4">
        <v>0.19283</v>
      </c>
      <c r="G10" s="4">
        <v>0.27699000000000001</v>
      </c>
    </row>
    <row r="11" spans="1:7" ht="14.1" customHeight="1" x14ac:dyDescent="0.2">
      <c r="A11" s="49"/>
      <c r="B11" s="11" t="s">
        <v>380</v>
      </c>
      <c r="C11" s="7">
        <v>485</v>
      </c>
      <c r="D11" s="8">
        <v>244755</v>
      </c>
      <c r="E11" s="4">
        <v>0.39810000000000001</v>
      </c>
      <c r="F11" s="4">
        <v>0.32749</v>
      </c>
      <c r="G11" s="4">
        <v>0.46870017039799999</v>
      </c>
    </row>
    <row r="12" spans="1:7" ht="14.1" customHeight="1" x14ac:dyDescent="0.2">
      <c r="A12" s="50"/>
      <c r="B12" s="11" t="s">
        <v>96</v>
      </c>
      <c r="C12" s="7">
        <v>4873</v>
      </c>
      <c r="D12" s="8">
        <v>1158856</v>
      </c>
      <c r="E12" s="4">
        <v>0.16789999999999999</v>
      </c>
      <c r="F12" s="4">
        <v>0.15143999999999999</v>
      </c>
      <c r="G12" s="4">
        <v>0.18436</v>
      </c>
    </row>
    <row r="13" spans="1:7" ht="14.1" customHeight="1" x14ac:dyDescent="0.2">
      <c r="A13" s="48" t="s">
        <v>177</v>
      </c>
      <c r="B13" s="11" t="s">
        <v>378</v>
      </c>
      <c r="C13" s="7">
        <v>3401</v>
      </c>
      <c r="D13" s="8">
        <v>602625</v>
      </c>
      <c r="E13" s="4">
        <v>0.12085</v>
      </c>
      <c r="F13" s="4">
        <v>0.10395</v>
      </c>
      <c r="G13" s="4">
        <v>0.13775999999999999</v>
      </c>
    </row>
    <row r="14" spans="1:7" ht="14.1" customHeight="1" x14ac:dyDescent="0.2">
      <c r="A14" s="49"/>
      <c r="B14" s="11" t="s">
        <v>379</v>
      </c>
      <c r="C14" s="7">
        <v>987</v>
      </c>
      <c r="D14" s="8">
        <v>301730</v>
      </c>
      <c r="E14" s="4">
        <v>0.23193874748230001</v>
      </c>
      <c r="F14" s="4">
        <v>0.18991</v>
      </c>
      <c r="G14" s="4">
        <v>0.27396999999999999</v>
      </c>
    </row>
    <row r="15" spans="1:7" ht="14.1" customHeight="1" x14ac:dyDescent="0.2">
      <c r="A15" s="49"/>
      <c r="B15" s="11" t="s">
        <v>380</v>
      </c>
      <c r="C15" s="7">
        <v>485</v>
      </c>
      <c r="D15" s="8">
        <v>230848</v>
      </c>
      <c r="E15" s="4">
        <v>0.37547999999999998</v>
      </c>
      <c r="F15" s="4">
        <v>0.30642000000000003</v>
      </c>
      <c r="G15" s="4">
        <v>0.44452999999999998</v>
      </c>
    </row>
    <row r="16" spans="1:7" ht="14.1" customHeight="1" x14ac:dyDescent="0.2">
      <c r="A16" s="50"/>
      <c r="B16" s="11" t="s">
        <v>96</v>
      </c>
      <c r="C16" s="7">
        <v>4873</v>
      </c>
      <c r="D16" s="8">
        <v>1135203</v>
      </c>
      <c r="E16" s="4">
        <v>0.16447000000000001</v>
      </c>
      <c r="F16" s="4">
        <v>0.14823</v>
      </c>
      <c r="G16" s="4">
        <v>0.18071000000000001</v>
      </c>
    </row>
    <row r="17" spans="1:7" ht="14.1" customHeight="1" x14ac:dyDescent="0.2">
      <c r="A17" s="48" t="s">
        <v>178</v>
      </c>
      <c r="B17" s="11" t="s">
        <v>378</v>
      </c>
      <c r="C17" s="7">
        <v>3401</v>
      </c>
      <c r="D17" s="8">
        <v>25620</v>
      </c>
      <c r="E17" s="4">
        <v>5.1399999999999996E-3</v>
      </c>
      <c r="F17" s="4">
        <v>1.3699999999999999E-3</v>
      </c>
      <c r="G17" s="4">
        <v>8.8999999999999999E-3</v>
      </c>
    </row>
    <row r="18" spans="1:7" ht="14.1" customHeight="1" x14ac:dyDescent="0.2">
      <c r="A18" s="49"/>
      <c r="B18" s="11" t="s">
        <v>379</v>
      </c>
      <c r="C18" s="7">
        <v>987</v>
      </c>
      <c r="D18" s="8">
        <v>18806</v>
      </c>
      <c r="E18" s="4">
        <v>1.4460000000000001E-2</v>
      </c>
      <c r="F18" s="4">
        <v>5.5700000000000003E-3</v>
      </c>
      <c r="G18" s="4">
        <v>2.334E-2</v>
      </c>
    </row>
    <row r="19" spans="1:7" ht="14.1" customHeight="1" x14ac:dyDescent="0.2">
      <c r="A19" s="49"/>
      <c r="B19" s="11" t="s">
        <v>380</v>
      </c>
      <c r="C19" s="7">
        <v>485</v>
      </c>
      <c r="D19" s="8">
        <v>22599</v>
      </c>
      <c r="E19" s="4">
        <v>3.6760000000000001E-2</v>
      </c>
      <c r="F19" s="4">
        <v>2.9999999999999997E-4</v>
      </c>
      <c r="G19" s="4">
        <v>7.3219999999999993E-2</v>
      </c>
    </row>
    <row r="20" spans="1:7" ht="14.1" customHeight="1" x14ac:dyDescent="0.2">
      <c r="A20" s="50"/>
      <c r="B20" s="11" t="s">
        <v>96</v>
      </c>
      <c r="C20" s="7">
        <v>4873</v>
      </c>
      <c r="D20" s="8">
        <v>67025</v>
      </c>
      <c r="E20" s="4">
        <v>9.7099999999999999E-3</v>
      </c>
      <c r="F20" s="4">
        <v>5.11E-3</v>
      </c>
      <c r="G20" s="4">
        <v>1.431E-2</v>
      </c>
    </row>
    <row r="21" spans="1:7" ht="14.1" customHeight="1" x14ac:dyDescent="0.2">
      <c r="A21" s="48" t="s">
        <v>179</v>
      </c>
      <c r="B21" s="11" t="s">
        <v>378</v>
      </c>
      <c r="C21" s="7">
        <v>3401</v>
      </c>
      <c r="D21" s="8">
        <v>3861841</v>
      </c>
      <c r="E21" s="4">
        <v>0.77446999999999999</v>
      </c>
      <c r="F21" s="4">
        <v>0.75177000000000005</v>
      </c>
      <c r="G21" s="4">
        <v>0.79717000000000005</v>
      </c>
    </row>
    <row r="22" spans="1:7" ht="14.1" customHeight="1" x14ac:dyDescent="0.2">
      <c r="A22" s="49"/>
      <c r="B22" s="11" t="s">
        <v>379</v>
      </c>
      <c r="C22" s="7">
        <v>987</v>
      </c>
      <c r="D22" s="8">
        <v>882999</v>
      </c>
      <c r="E22" s="4">
        <v>0.67876000000000003</v>
      </c>
      <c r="F22" s="4">
        <v>0.63114000000000003</v>
      </c>
      <c r="G22" s="4">
        <v>0.72638000000000003</v>
      </c>
    </row>
    <row r="23" spans="1:7" ht="14.1" customHeight="1" x14ac:dyDescent="0.2">
      <c r="A23" s="49"/>
      <c r="B23" s="11" t="s">
        <v>380</v>
      </c>
      <c r="C23" s="7">
        <v>485</v>
      </c>
      <c r="D23" s="8">
        <v>354369</v>
      </c>
      <c r="E23" s="4">
        <v>0.57638999999999996</v>
      </c>
      <c r="F23" s="4">
        <v>0.50815999999999995</v>
      </c>
      <c r="G23" s="4">
        <v>0.64461000000000002</v>
      </c>
    </row>
    <row r="24" spans="1:7" ht="14.1" customHeight="1" x14ac:dyDescent="0.2">
      <c r="A24" s="50"/>
      <c r="B24" s="11" t="s">
        <v>96</v>
      </c>
      <c r="C24" s="7">
        <v>4873</v>
      </c>
      <c r="D24" s="8">
        <v>5099209</v>
      </c>
      <c r="E24" s="4">
        <v>0.73878999999999995</v>
      </c>
      <c r="F24" s="4">
        <v>0.71904000000000001</v>
      </c>
      <c r="G24" s="4">
        <v>0.75853999999999999</v>
      </c>
    </row>
    <row r="25" spans="1:7" ht="14.1" customHeight="1" x14ac:dyDescent="0.2">
      <c r="A25" s="48" t="s">
        <v>180</v>
      </c>
      <c r="B25" s="11" t="s">
        <v>378</v>
      </c>
      <c r="C25" s="7">
        <v>3401</v>
      </c>
      <c r="D25" s="8">
        <v>3133374</v>
      </c>
      <c r="E25" s="4">
        <v>0.62838000000000005</v>
      </c>
      <c r="F25" s="4">
        <v>0.60299999999999998</v>
      </c>
      <c r="G25" s="4">
        <v>0.65376000000000001</v>
      </c>
    </row>
    <row r="26" spans="1:7" ht="14.1" customHeight="1" x14ac:dyDescent="0.2">
      <c r="A26" s="49"/>
      <c r="B26" s="11" t="s">
        <v>379</v>
      </c>
      <c r="C26" s="7">
        <v>987</v>
      </c>
      <c r="D26" s="8">
        <v>1049939</v>
      </c>
      <c r="E26" s="4">
        <v>0.80708426837180003</v>
      </c>
      <c r="F26" s="4">
        <v>0.76448000000000005</v>
      </c>
      <c r="G26" s="4">
        <v>0.84968999999999995</v>
      </c>
    </row>
    <row r="27" spans="1:7" ht="14.1" customHeight="1" x14ac:dyDescent="0.2">
      <c r="A27" s="49"/>
      <c r="B27" s="11" t="s">
        <v>380</v>
      </c>
      <c r="C27" s="7">
        <v>485</v>
      </c>
      <c r="D27" s="8">
        <v>575325</v>
      </c>
      <c r="E27" s="4">
        <v>0.93576999999999999</v>
      </c>
      <c r="F27" s="4">
        <v>0.90854000000000001</v>
      </c>
      <c r="G27" s="4">
        <v>0.96301000000000003</v>
      </c>
    </row>
    <row r="28" spans="1:7" ht="14.1" customHeight="1" x14ac:dyDescent="0.2">
      <c r="A28" s="50"/>
      <c r="B28" s="11" t="s">
        <v>96</v>
      </c>
      <c r="C28" s="7">
        <v>4873</v>
      </c>
      <c r="D28" s="8">
        <v>4758638</v>
      </c>
      <c r="E28" s="4">
        <v>0.68944000000000005</v>
      </c>
      <c r="F28" s="4">
        <v>0.66862999999999995</v>
      </c>
      <c r="G28" s="4">
        <v>0.71026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s="17" customFormat="1" ht="14.25" x14ac:dyDescent="0.2">
      <c r="A34" s="32" t="str">
        <f>HYPERLINK("#'Index'!A1","Back to Index")</f>
        <v>Back to Index</v>
      </c>
      <c r="B34" s="27"/>
    </row>
  </sheetData>
  <mergeCells count="12">
    <mergeCell ref="A33:G33"/>
    <mergeCell ref="A1:G1"/>
    <mergeCell ref="A2:G2"/>
    <mergeCell ref="A30:G30"/>
    <mergeCell ref="A31:G31"/>
    <mergeCell ref="A32:G32"/>
    <mergeCell ref="A5:A8"/>
    <mergeCell ref="A9:A12"/>
    <mergeCell ref="A13:A16"/>
    <mergeCell ref="A17:A20"/>
    <mergeCell ref="A21:A24"/>
    <mergeCell ref="A25:A28"/>
  </mergeCells>
  <pageMargins left="0.05" right="0.05" top="0.5" bottom="0.5" header="0" footer="0"/>
  <pageSetup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184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175</v>
      </c>
      <c r="B5" s="12" t="s">
        <v>40</v>
      </c>
      <c r="C5" s="7">
        <v>750</v>
      </c>
      <c r="D5" s="8">
        <v>689558</v>
      </c>
      <c r="E5" s="4">
        <v>0.52629999999999999</v>
      </c>
      <c r="F5" s="4">
        <v>0.47098000000000001</v>
      </c>
      <c r="G5" s="4">
        <v>0.58161446976550002</v>
      </c>
    </row>
    <row r="6" spans="1:7" ht="14.1" customHeight="1" x14ac:dyDescent="0.2">
      <c r="A6" s="49"/>
      <c r="B6" s="12" t="s">
        <v>41</v>
      </c>
      <c r="C6" s="7">
        <v>815</v>
      </c>
      <c r="D6" s="8">
        <v>686846</v>
      </c>
      <c r="E6" s="4">
        <v>0.53366000000000002</v>
      </c>
      <c r="F6" s="4">
        <v>0.48191000000000001</v>
      </c>
      <c r="G6" s="4">
        <v>0.58542000000000005</v>
      </c>
    </row>
    <row r="7" spans="1:7" ht="14.1" customHeight="1" x14ac:dyDescent="0.2">
      <c r="A7" s="49"/>
      <c r="B7" s="12" t="s">
        <v>42</v>
      </c>
      <c r="C7" s="7">
        <v>523</v>
      </c>
      <c r="D7" s="8">
        <v>419922.57818826003</v>
      </c>
      <c r="E7" s="4">
        <v>0.53527000000000002</v>
      </c>
      <c r="F7" s="4">
        <v>0.47049999999999997</v>
      </c>
      <c r="G7" s="4">
        <v>0.60004999999999997</v>
      </c>
    </row>
    <row r="8" spans="1:7" ht="14.1" customHeight="1" x14ac:dyDescent="0.2">
      <c r="A8" s="49"/>
      <c r="B8" s="12" t="s">
        <v>43</v>
      </c>
      <c r="C8" s="7">
        <v>2785</v>
      </c>
      <c r="D8" s="8">
        <v>1873065</v>
      </c>
      <c r="E8" s="4">
        <v>0.53206055203500002</v>
      </c>
      <c r="F8" s="4">
        <v>0.50373000000000001</v>
      </c>
      <c r="G8" s="4">
        <v>0.56039000000000005</v>
      </c>
    </row>
    <row r="9" spans="1:7" ht="14.1" customHeight="1" x14ac:dyDescent="0.2">
      <c r="A9" s="50"/>
      <c r="B9" s="12" t="s">
        <v>96</v>
      </c>
      <c r="C9" s="7">
        <v>4873</v>
      </c>
      <c r="D9" s="8">
        <v>3669392</v>
      </c>
      <c r="E9" s="4">
        <v>0.53163000000000005</v>
      </c>
      <c r="F9" s="4">
        <v>0.51003575959110004</v>
      </c>
      <c r="G9" s="4">
        <v>0.55322000000000005</v>
      </c>
    </row>
    <row r="10" spans="1:7" ht="14.1" customHeight="1" x14ac:dyDescent="0.2">
      <c r="A10" s="48" t="s">
        <v>176</v>
      </c>
      <c r="B10" s="12" t="s">
        <v>40</v>
      </c>
      <c r="C10" s="7">
        <v>750</v>
      </c>
      <c r="D10" s="8">
        <v>351261</v>
      </c>
      <c r="E10" s="4">
        <v>0.2681</v>
      </c>
      <c r="F10" s="4">
        <v>0.21792</v>
      </c>
      <c r="G10" s="4">
        <v>0.31827</v>
      </c>
    </row>
    <row r="11" spans="1:7" ht="14.1" customHeight="1" x14ac:dyDescent="0.2">
      <c r="A11" s="49"/>
      <c r="B11" s="12" t="s">
        <v>41</v>
      </c>
      <c r="C11" s="7">
        <v>815</v>
      </c>
      <c r="D11" s="8">
        <v>191700</v>
      </c>
      <c r="E11" s="4">
        <v>0.14895</v>
      </c>
      <c r="F11" s="4">
        <v>0.11422</v>
      </c>
      <c r="G11" s="4">
        <v>0.18367708593019999</v>
      </c>
    </row>
    <row r="12" spans="1:7" ht="14.1" customHeight="1" x14ac:dyDescent="0.2">
      <c r="A12" s="49"/>
      <c r="B12" s="12" t="s">
        <v>42</v>
      </c>
      <c r="C12" s="7">
        <v>523</v>
      </c>
      <c r="D12" s="8">
        <v>89879</v>
      </c>
      <c r="E12" s="4">
        <v>0.11457000000000001</v>
      </c>
      <c r="F12" s="4">
        <v>7.3459999999999998E-2</v>
      </c>
      <c r="G12" s="4">
        <v>0.15567</v>
      </c>
    </row>
    <row r="13" spans="1:7" ht="14.1" customHeight="1" x14ac:dyDescent="0.2">
      <c r="A13" s="49"/>
      <c r="B13" s="12" t="s">
        <v>43</v>
      </c>
      <c r="C13" s="7">
        <v>2785</v>
      </c>
      <c r="D13" s="8">
        <v>526017</v>
      </c>
      <c r="E13" s="4">
        <v>0.14942</v>
      </c>
      <c r="F13" s="4">
        <v>0.12895000000000001</v>
      </c>
      <c r="G13" s="4">
        <v>0.16989000000000001</v>
      </c>
    </row>
    <row r="14" spans="1:7" ht="14.1" customHeight="1" x14ac:dyDescent="0.2">
      <c r="A14" s="50"/>
      <c r="B14" s="12" t="s">
        <v>96</v>
      </c>
      <c r="C14" s="7">
        <v>4873</v>
      </c>
      <c r="D14" s="8">
        <v>1158856</v>
      </c>
      <c r="E14" s="4">
        <v>0.16789999999999999</v>
      </c>
      <c r="F14" s="4">
        <v>0.15143999999999999</v>
      </c>
      <c r="G14" s="4">
        <v>0.18436</v>
      </c>
    </row>
    <row r="15" spans="1:7" ht="14.1" customHeight="1" x14ac:dyDescent="0.2">
      <c r="A15" s="48" t="s">
        <v>177</v>
      </c>
      <c r="B15" s="12" t="s">
        <v>40</v>
      </c>
      <c r="C15" s="7">
        <v>750</v>
      </c>
      <c r="D15" s="8">
        <v>348085</v>
      </c>
      <c r="E15" s="4">
        <v>0.26567000000000002</v>
      </c>
      <c r="F15" s="4">
        <v>0.21557000000000001</v>
      </c>
      <c r="G15" s="4">
        <v>0.31577</v>
      </c>
    </row>
    <row r="16" spans="1:7" ht="14.1" customHeight="1" x14ac:dyDescent="0.2">
      <c r="A16" s="49"/>
      <c r="B16" s="12" t="s">
        <v>41</v>
      </c>
      <c r="C16" s="7">
        <v>815</v>
      </c>
      <c r="D16" s="8">
        <v>176854</v>
      </c>
      <c r="E16" s="4">
        <v>0.13741</v>
      </c>
      <c r="F16" s="4">
        <v>0.10574</v>
      </c>
      <c r="G16" s="4">
        <v>0.16908999999999999</v>
      </c>
    </row>
    <row r="17" spans="1:7" ht="14.1" customHeight="1" x14ac:dyDescent="0.2">
      <c r="A17" s="49"/>
      <c r="B17" s="12" t="s">
        <v>42</v>
      </c>
      <c r="C17" s="7">
        <v>523</v>
      </c>
      <c r="D17" s="8">
        <v>87791</v>
      </c>
      <c r="E17" s="4">
        <v>0.11191</v>
      </c>
      <c r="F17" s="4">
        <v>7.1059999999999998E-2</v>
      </c>
      <c r="G17" s="4">
        <v>0.15276000000000001</v>
      </c>
    </row>
    <row r="18" spans="1:7" ht="14.1" customHeight="1" x14ac:dyDescent="0.2">
      <c r="A18" s="49"/>
      <c r="B18" s="12" t="s">
        <v>43</v>
      </c>
      <c r="C18" s="7">
        <v>2785</v>
      </c>
      <c r="D18" s="8">
        <v>522474</v>
      </c>
      <c r="E18" s="4">
        <v>0.14840999999999999</v>
      </c>
      <c r="F18" s="4">
        <v>0.1279662872756</v>
      </c>
      <c r="G18" s="4">
        <v>0.16886000000000001</v>
      </c>
    </row>
    <row r="19" spans="1:7" ht="14.1" customHeight="1" x14ac:dyDescent="0.2">
      <c r="A19" s="50"/>
      <c r="B19" s="12" t="s">
        <v>96</v>
      </c>
      <c r="C19" s="7">
        <v>4873</v>
      </c>
      <c r="D19" s="8">
        <v>1135203</v>
      </c>
      <c r="E19" s="4">
        <v>0.16447000000000001</v>
      </c>
      <c r="F19" s="4">
        <v>0.14823</v>
      </c>
      <c r="G19" s="4">
        <v>0.18071000000000001</v>
      </c>
    </row>
    <row r="20" spans="1:7" ht="14.1" customHeight="1" x14ac:dyDescent="0.2">
      <c r="A20" s="48" t="s">
        <v>178</v>
      </c>
      <c r="B20" s="12" t="s">
        <v>40</v>
      </c>
      <c r="C20" s="7">
        <v>750</v>
      </c>
      <c r="D20" s="8">
        <v>23066</v>
      </c>
      <c r="E20" s="4">
        <v>1.7610000000000001E-2</v>
      </c>
      <c r="F20" s="4">
        <v>6.5399999999999998E-3</v>
      </c>
      <c r="G20" s="4">
        <v>2.8670000000000001E-2</v>
      </c>
    </row>
    <row r="21" spans="1:7" ht="14.1" customHeight="1" x14ac:dyDescent="0.2">
      <c r="A21" s="49"/>
      <c r="B21" s="12" t="s">
        <v>41</v>
      </c>
      <c r="C21" s="7">
        <v>815</v>
      </c>
      <c r="D21" s="8">
        <v>17438</v>
      </c>
      <c r="E21" s="4">
        <v>1.355E-2</v>
      </c>
      <c r="F21" s="4">
        <v>0</v>
      </c>
      <c r="G21" s="4">
        <v>3.0269999999999998E-2</v>
      </c>
    </row>
    <row r="22" spans="1:7" ht="14.1" customHeight="1" x14ac:dyDescent="0.2">
      <c r="A22" s="49"/>
      <c r="B22" s="12" t="s">
        <v>42</v>
      </c>
      <c r="C22" s="7">
        <v>523</v>
      </c>
      <c r="D22" s="8">
        <v>2089</v>
      </c>
      <c r="E22" s="4">
        <v>2.6622881921999999E-3</v>
      </c>
      <c r="F22" s="4">
        <v>0</v>
      </c>
      <c r="G22" s="4">
        <v>7.8799999999999999E-3</v>
      </c>
    </row>
    <row r="23" spans="1:7" ht="14.1" customHeight="1" x14ac:dyDescent="0.2">
      <c r="A23" s="49"/>
      <c r="B23" s="12" t="s">
        <v>43</v>
      </c>
      <c r="C23" s="7">
        <v>2785</v>
      </c>
      <c r="D23" s="8">
        <v>24432</v>
      </c>
      <c r="E23" s="4">
        <v>6.9400844884000001E-3</v>
      </c>
      <c r="F23" s="4">
        <v>1.8799999999999999E-3</v>
      </c>
      <c r="G23" s="4">
        <v>1.2E-2</v>
      </c>
    </row>
    <row r="24" spans="1:7" ht="14.1" customHeight="1" x14ac:dyDescent="0.2">
      <c r="A24" s="50"/>
      <c r="B24" s="12" t="s">
        <v>96</v>
      </c>
      <c r="C24" s="7">
        <v>4873</v>
      </c>
      <c r="D24" s="8">
        <v>67025</v>
      </c>
      <c r="E24" s="4">
        <v>9.7099999999999999E-3</v>
      </c>
      <c r="F24" s="4">
        <v>5.11E-3</v>
      </c>
      <c r="G24" s="4">
        <v>1.431E-2</v>
      </c>
    </row>
    <row r="25" spans="1:7" ht="14.1" customHeight="1" x14ac:dyDescent="0.2">
      <c r="A25" s="48" t="s">
        <v>179</v>
      </c>
      <c r="B25" s="12" t="s">
        <v>40</v>
      </c>
      <c r="C25" s="7">
        <v>750</v>
      </c>
      <c r="D25" s="8">
        <v>843719</v>
      </c>
      <c r="E25" s="4">
        <v>0.64395999999999998</v>
      </c>
      <c r="F25" s="4">
        <v>0.59091000000000005</v>
      </c>
      <c r="G25" s="4">
        <v>0.69699999999999995</v>
      </c>
    </row>
    <row r="26" spans="1:7" ht="14.1" customHeight="1" x14ac:dyDescent="0.2">
      <c r="A26" s="49"/>
      <c r="B26" s="12" t="s">
        <v>41</v>
      </c>
      <c r="C26" s="7">
        <v>815</v>
      </c>
      <c r="D26" s="8">
        <v>802029</v>
      </c>
      <c r="E26" s="4">
        <v>0.62316000000000005</v>
      </c>
      <c r="F26" s="4">
        <v>0.57169999999999999</v>
      </c>
      <c r="G26" s="4">
        <v>0.67461000000000004</v>
      </c>
    </row>
    <row r="27" spans="1:7" ht="14.1" customHeight="1" x14ac:dyDescent="0.2">
      <c r="A27" s="49"/>
      <c r="B27" s="12" t="s">
        <v>42</v>
      </c>
      <c r="C27" s="7">
        <v>523</v>
      </c>
      <c r="D27" s="8">
        <v>565634</v>
      </c>
      <c r="E27" s="4">
        <v>0.72101000000000004</v>
      </c>
      <c r="F27" s="4">
        <v>0.66413</v>
      </c>
      <c r="G27" s="4">
        <v>0.77788999999999997</v>
      </c>
    </row>
    <row r="28" spans="1:7" ht="14.1" customHeight="1" x14ac:dyDescent="0.2">
      <c r="A28" s="49"/>
      <c r="B28" s="12" t="s">
        <v>43</v>
      </c>
      <c r="C28" s="7">
        <v>2785</v>
      </c>
      <c r="D28" s="8">
        <v>2887828</v>
      </c>
      <c r="E28" s="4">
        <v>0.82030999999999998</v>
      </c>
      <c r="F28" s="4">
        <v>0.79717000000000005</v>
      </c>
      <c r="G28" s="4">
        <v>0.84345999999999999</v>
      </c>
    </row>
    <row r="29" spans="1:7" ht="14.1" customHeight="1" x14ac:dyDescent="0.2">
      <c r="A29" s="50"/>
      <c r="B29" s="12" t="s">
        <v>96</v>
      </c>
      <c r="C29" s="7">
        <v>4873</v>
      </c>
      <c r="D29" s="8">
        <v>5099209</v>
      </c>
      <c r="E29" s="4">
        <v>0.73878999999999995</v>
      </c>
      <c r="F29" s="4">
        <v>0.71904000000000001</v>
      </c>
      <c r="G29" s="4">
        <v>0.75853999999999999</v>
      </c>
    </row>
    <row r="30" spans="1:7" ht="14.1" customHeight="1" x14ac:dyDescent="0.2">
      <c r="A30" s="48" t="s">
        <v>180</v>
      </c>
      <c r="B30" s="12" t="s">
        <v>40</v>
      </c>
      <c r="C30" s="7">
        <v>750</v>
      </c>
      <c r="D30" s="8">
        <v>942567</v>
      </c>
      <c r="E30" s="4">
        <v>0.71940000000000004</v>
      </c>
      <c r="F30" s="4">
        <v>0.66898999999999997</v>
      </c>
      <c r="G30" s="4">
        <v>0.76980999999999999</v>
      </c>
    </row>
    <row r="31" spans="1:7" ht="14.1" customHeight="1" x14ac:dyDescent="0.2">
      <c r="A31" s="49"/>
      <c r="B31" s="12" t="s">
        <v>41</v>
      </c>
      <c r="C31" s="7">
        <v>815</v>
      </c>
      <c r="D31" s="8">
        <v>880424</v>
      </c>
      <c r="E31" s="4">
        <v>0.68406999999999996</v>
      </c>
      <c r="F31" s="4">
        <v>0.63341999999999998</v>
      </c>
      <c r="G31" s="4">
        <v>0.73472000000000004</v>
      </c>
    </row>
    <row r="32" spans="1:7" ht="14.1" customHeight="1" x14ac:dyDescent="0.2">
      <c r="A32" s="49"/>
      <c r="B32" s="12" t="s">
        <v>42</v>
      </c>
      <c r="C32" s="7">
        <v>523</v>
      </c>
      <c r="D32" s="8">
        <v>514790</v>
      </c>
      <c r="E32" s="4">
        <v>0.65620000000000001</v>
      </c>
      <c r="F32" s="4">
        <v>0.59350999999999998</v>
      </c>
      <c r="G32" s="4">
        <v>0.71889000000000003</v>
      </c>
    </row>
    <row r="33" spans="1:7" ht="14.1" customHeight="1" x14ac:dyDescent="0.2">
      <c r="A33" s="49"/>
      <c r="B33" s="12" t="s">
        <v>43</v>
      </c>
      <c r="C33" s="7">
        <v>2785</v>
      </c>
      <c r="D33" s="8">
        <v>2420857</v>
      </c>
      <c r="E33" s="4">
        <v>0.68766558278260004</v>
      </c>
      <c r="F33" s="4">
        <v>0.65991</v>
      </c>
      <c r="G33" s="4">
        <v>0.71541999999999994</v>
      </c>
    </row>
    <row r="34" spans="1:7" ht="14.1" customHeight="1" x14ac:dyDescent="0.2">
      <c r="A34" s="50"/>
      <c r="B34" s="12" t="s">
        <v>96</v>
      </c>
      <c r="C34" s="7">
        <v>4873</v>
      </c>
      <c r="D34" s="8">
        <v>4758638</v>
      </c>
      <c r="E34" s="4">
        <v>0.68944000000000005</v>
      </c>
      <c r="F34" s="4">
        <v>0.66862999999999995</v>
      </c>
      <c r="G34" s="4">
        <v>0.71026</v>
      </c>
    </row>
    <row r="36" spans="1:7" ht="14.1" customHeight="1" x14ac:dyDescent="0.2">
      <c r="A36" s="46" t="s">
        <v>55</v>
      </c>
      <c r="B36" s="45"/>
      <c r="C36" s="45"/>
      <c r="D36" s="45"/>
      <c r="E36" s="45"/>
      <c r="F36" s="45"/>
      <c r="G36" s="45"/>
    </row>
    <row r="37" spans="1:7" ht="14.1" customHeight="1" x14ac:dyDescent="0.2">
      <c r="A37" s="46" t="s">
        <v>106</v>
      </c>
      <c r="B37" s="45"/>
      <c r="C37" s="45"/>
      <c r="D37" s="45"/>
      <c r="E37" s="45"/>
      <c r="F37" s="45"/>
      <c r="G37" s="45"/>
    </row>
    <row r="38" spans="1:7" ht="14.1" customHeight="1" x14ac:dyDescent="0.2">
      <c r="A38" s="46" t="s">
        <v>107</v>
      </c>
      <c r="B38" s="45"/>
      <c r="C38" s="45"/>
      <c r="D38" s="45"/>
      <c r="E38" s="45"/>
      <c r="F38" s="45"/>
      <c r="G38" s="45"/>
    </row>
    <row r="39" spans="1:7" ht="14.1" customHeight="1" x14ac:dyDescent="0.2">
      <c r="A39" s="46" t="s">
        <v>559</v>
      </c>
      <c r="B39" s="45"/>
      <c r="C39" s="45"/>
      <c r="D39" s="45"/>
      <c r="E39" s="45"/>
      <c r="F39" s="45"/>
      <c r="G39" s="45"/>
    </row>
    <row r="40" spans="1:7" s="17" customFormat="1" ht="14.25" x14ac:dyDescent="0.2">
      <c r="A40" s="32" t="str">
        <f>HYPERLINK("#'Index'!A1","Back to Index")</f>
        <v>Back to Index</v>
      </c>
      <c r="B40" s="27"/>
    </row>
  </sheetData>
  <mergeCells count="12">
    <mergeCell ref="A39:G39"/>
    <mergeCell ref="A1:G1"/>
    <mergeCell ref="A2:G2"/>
    <mergeCell ref="A36:G36"/>
    <mergeCell ref="A37:G37"/>
    <mergeCell ref="A38:G38"/>
    <mergeCell ref="A5:A9"/>
    <mergeCell ref="A10:A14"/>
    <mergeCell ref="A15:A19"/>
    <mergeCell ref="A20:A24"/>
    <mergeCell ref="A25:A29"/>
    <mergeCell ref="A30:A34"/>
  </mergeCells>
  <pageMargins left="0.05" right="0.05" top="0.5" bottom="0.5" header="0" footer="0"/>
  <pageSetup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185</v>
      </c>
      <c r="B1" s="45"/>
      <c r="C1" s="45"/>
      <c r="D1" s="45"/>
      <c r="E1" s="45"/>
      <c r="F1" s="45"/>
      <c r="G1" s="45"/>
    </row>
    <row r="2" spans="1:7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175</v>
      </c>
      <c r="B5" s="9" t="s">
        <v>47</v>
      </c>
      <c r="C5" s="7">
        <v>659</v>
      </c>
      <c r="D5" s="8">
        <v>452001</v>
      </c>
      <c r="E5" s="4">
        <v>0.53913999999999995</v>
      </c>
      <c r="F5" s="4">
        <v>0.48174</v>
      </c>
      <c r="G5" s="4">
        <v>0.59653999999999996</v>
      </c>
    </row>
    <row r="6" spans="1:7" ht="14.1" customHeight="1" x14ac:dyDescent="0.2">
      <c r="A6" s="49"/>
      <c r="B6" s="9" t="s">
        <v>48</v>
      </c>
      <c r="C6" s="7">
        <v>553</v>
      </c>
      <c r="D6" s="8">
        <v>428323</v>
      </c>
      <c r="E6" s="4">
        <v>0.54767999999999994</v>
      </c>
      <c r="F6" s="4">
        <v>0.48632562326239998</v>
      </c>
      <c r="G6" s="4">
        <v>0.60904000000000003</v>
      </c>
    </row>
    <row r="7" spans="1:7" ht="14.1" customHeight="1" x14ac:dyDescent="0.2">
      <c r="A7" s="49"/>
      <c r="B7" s="9" t="s">
        <v>49</v>
      </c>
      <c r="C7" s="7">
        <v>941</v>
      </c>
      <c r="D7" s="8">
        <v>804313</v>
      </c>
      <c r="E7" s="4">
        <v>0.54598000000000002</v>
      </c>
      <c r="F7" s="4">
        <v>0.49664000000000003</v>
      </c>
      <c r="G7" s="4">
        <v>0.59533000000000003</v>
      </c>
    </row>
    <row r="8" spans="1:7" ht="14.1" customHeight="1" x14ac:dyDescent="0.2">
      <c r="A8" s="49"/>
      <c r="B8" s="9" t="s">
        <v>50</v>
      </c>
      <c r="C8" s="7">
        <v>510</v>
      </c>
      <c r="D8" s="8">
        <v>371210</v>
      </c>
      <c r="E8" s="4">
        <v>0.5373690761487</v>
      </c>
      <c r="F8" s="4">
        <v>0.47092000000000001</v>
      </c>
      <c r="G8" s="4">
        <v>0.60382000000000002</v>
      </c>
    </row>
    <row r="9" spans="1:7" ht="14.1" customHeight="1" x14ac:dyDescent="0.2">
      <c r="A9" s="49"/>
      <c r="B9" s="9" t="s">
        <v>51</v>
      </c>
      <c r="C9" s="7">
        <v>950</v>
      </c>
      <c r="D9" s="8">
        <v>839487</v>
      </c>
      <c r="E9" s="4">
        <v>0.50892000000000004</v>
      </c>
      <c r="F9" s="4">
        <v>0.46101999999999999</v>
      </c>
      <c r="G9" s="4">
        <v>0.55681999999999998</v>
      </c>
    </row>
    <row r="10" spans="1:7" ht="14.1" customHeight="1" x14ac:dyDescent="0.2">
      <c r="A10" s="49"/>
      <c r="B10" s="9" t="s">
        <v>52</v>
      </c>
      <c r="C10" s="7">
        <v>673</v>
      </c>
      <c r="D10" s="8">
        <v>440933</v>
      </c>
      <c r="E10" s="4">
        <v>0.51175000000000004</v>
      </c>
      <c r="F10" s="4">
        <v>0.45407999999999998</v>
      </c>
      <c r="G10" s="4">
        <v>0.56941204988759997</v>
      </c>
    </row>
    <row r="11" spans="1:7" ht="14.1" customHeight="1" x14ac:dyDescent="0.2">
      <c r="A11" s="49"/>
      <c r="B11" s="9" t="s">
        <v>53</v>
      </c>
      <c r="C11" s="7">
        <v>257</v>
      </c>
      <c r="D11" s="8">
        <v>182346</v>
      </c>
      <c r="E11" s="4">
        <v>0.51773000000000002</v>
      </c>
      <c r="F11" s="4">
        <v>0.42704999999999999</v>
      </c>
      <c r="G11" s="4">
        <v>0.60841000000000001</v>
      </c>
    </row>
    <row r="12" spans="1:7" ht="14.1" customHeight="1" x14ac:dyDescent="0.2">
      <c r="A12" s="49"/>
      <c r="B12" s="9" t="s">
        <v>54</v>
      </c>
      <c r="C12" s="7">
        <v>330</v>
      </c>
      <c r="D12" s="8">
        <v>150779</v>
      </c>
      <c r="E12" s="4">
        <v>0.59269000000000005</v>
      </c>
      <c r="F12" s="4">
        <v>0.51334000000000002</v>
      </c>
      <c r="G12" s="4">
        <v>0.67203000000000002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3669392</v>
      </c>
      <c r="E13" s="4">
        <v>0.53163000000000005</v>
      </c>
      <c r="F13" s="4">
        <v>0.51003575959110004</v>
      </c>
      <c r="G13" s="4">
        <v>0.55322000000000005</v>
      </c>
    </row>
    <row r="14" spans="1:7" ht="14.1" customHeight="1" x14ac:dyDescent="0.2">
      <c r="A14" s="48" t="s">
        <v>176</v>
      </c>
      <c r="B14" s="9" t="s">
        <v>47</v>
      </c>
      <c r="C14" s="7">
        <v>659</v>
      </c>
      <c r="D14" s="8">
        <v>183677</v>
      </c>
      <c r="E14" s="4">
        <v>0.21908695720480001</v>
      </c>
      <c r="F14" s="4">
        <v>0.16927</v>
      </c>
      <c r="G14" s="4">
        <v>0.26890999999999998</v>
      </c>
    </row>
    <row r="15" spans="1:7" ht="14.1" customHeight="1" x14ac:dyDescent="0.2">
      <c r="A15" s="49"/>
      <c r="B15" s="9" t="s">
        <v>48</v>
      </c>
      <c r="C15" s="7">
        <v>553</v>
      </c>
      <c r="D15" s="8">
        <v>129163</v>
      </c>
      <c r="E15" s="4">
        <v>0.16516</v>
      </c>
      <c r="F15" s="4">
        <v>0.11794</v>
      </c>
      <c r="G15" s="4">
        <v>0.21238000000000001</v>
      </c>
    </row>
    <row r="16" spans="1:7" ht="14.1" customHeight="1" x14ac:dyDescent="0.2">
      <c r="A16" s="49"/>
      <c r="B16" s="9" t="s">
        <v>49</v>
      </c>
      <c r="C16" s="7">
        <v>941</v>
      </c>
      <c r="D16" s="8">
        <v>225046</v>
      </c>
      <c r="E16" s="4">
        <v>0.15276999999999999</v>
      </c>
      <c r="F16" s="4">
        <v>0.11863</v>
      </c>
      <c r="G16" s="4">
        <v>0.18690000000000001</v>
      </c>
    </row>
    <row r="17" spans="1:7" ht="14.1" customHeight="1" x14ac:dyDescent="0.2">
      <c r="A17" s="49"/>
      <c r="B17" s="9" t="s">
        <v>50</v>
      </c>
      <c r="C17" s="7">
        <v>510</v>
      </c>
      <c r="D17" s="8">
        <v>73908</v>
      </c>
      <c r="E17" s="4">
        <v>0.10699</v>
      </c>
      <c r="F17" s="4">
        <v>6.9959999999999994E-2</v>
      </c>
      <c r="G17" s="4">
        <v>0.14402000000000001</v>
      </c>
    </row>
    <row r="18" spans="1:7" ht="14.1" customHeight="1" x14ac:dyDescent="0.2">
      <c r="A18" s="49"/>
      <c r="B18" s="9" t="s">
        <v>51</v>
      </c>
      <c r="C18" s="7">
        <v>950</v>
      </c>
      <c r="D18" s="8">
        <v>330059</v>
      </c>
      <c r="E18" s="4">
        <v>0.20008999999999999</v>
      </c>
      <c r="F18" s="4">
        <v>0.16033</v>
      </c>
      <c r="G18" s="4">
        <v>0.23985000000000001</v>
      </c>
    </row>
    <row r="19" spans="1:7" ht="14.1" customHeight="1" x14ac:dyDescent="0.2">
      <c r="A19" s="49"/>
      <c r="B19" s="9" t="s">
        <v>52</v>
      </c>
      <c r="C19" s="7">
        <v>673</v>
      </c>
      <c r="D19" s="8">
        <v>101750.35429911</v>
      </c>
      <c r="E19" s="4">
        <v>0.11809</v>
      </c>
      <c r="F19" s="4">
        <v>8.6019999999999999E-2</v>
      </c>
      <c r="G19" s="4">
        <v>0.15017</v>
      </c>
    </row>
    <row r="20" spans="1:7" ht="14.1" customHeight="1" x14ac:dyDescent="0.2">
      <c r="A20" s="49"/>
      <c r="B20" s="9" t="s">
        <v>53</v>
      </c>
      <c r="C20" s="7">
        <v>257</v>
      </c>
      <c r="D20" s="8">
        <v>81768</v>
      </c>
      <c r="E20" s="4">
        <v>0.23216000000000001</v>
      </c>
      <c r="F20" s="4">
        <v>0.14635000000000001</v>
      </c>
      <c r="G20" s="4">
        <v>0.31796999999999997</v>
      </c>
    </row>
    <row r="21" spans="1:7" ht="14.1" customHeight="1" x14ac:dyDescent="0.2">
      <c r="A21" s="49"/>
      <c r="B21" s="9" t="s">
        <v>54</v>
      </c>
      <c r="C21" s="7">
        <v>330</v>
      </c>
      <c r="D21" s="8">
        <v>33485</v>
      </c>
      <c r="E21" s="4">
        <v>0.1316254618596</v>
      </c>
      <c r="F21" s="4">
        <v>5.8439999999999999E-2</v>
      </c>
      <c r="G21" s="4">
        <v>0.20482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1158856</v>
      </c>
      <c r="E22" s="4">
        <v>0.16789999999999999</v>
      </c>
      <c r="F22" s="4">
        <v>0.15143999999999999</v>
      </c>
      <c r="G22" s="4">
        <v>0.18436</v>
      </c>
    </row>
    <row r="23" spans="1:7" ht="14.1" customHeight="1" x14ac:dyDescent="0.2">
      <c r="A23" s="48" t="s">
        <v>177</v>
      </c>
      <c r="B23" s="9" t="s">
        <v>47</v>
      </c>
      <c r="C23" s="7">
        <v>659</v>
      </c>
      <c r="D23" s="8">
        <v>167648</v>
      </c>
      <c r="E23" s="4">
        <v>0.19997000000000001</v>
      </c>
      <c r="F23" s="4">
        <v>0.15415000000000001</v>
      </c>
      <c r="G23" s="4">
        <v>0.24579006975100001</v>
      </c>
    </row>
    <row r="24" spans="1:7" ht="14.1" customHeight="1" x14ac:dyDescent="0.2">
      <c r="A24" s="49"/>
      <c r="B24" s="9" t="s">
        <v>48</v>
      </c>
      <c r="C24" s="7">
        <v>553</v>
      </c>
      <c r="D24" s="8">
        <v>128751</v>
      </c>
      <c r="E24" s="4">
        <v>0.16463</v>
      </c>
      <c r="F24" s="4">
        <v>0.11741</v>
      </c>
      <c r="G24" s="4">
        <v>0.21185000000000001</v>
      </c>
    </row>
    <row r="25" spans="1:7" ht="14.1" customHeight="1" x14ac:dyDescent="0.2">
      <c r="A25" s="49"/>
      <c r="B25" s="9" t="s">
        <v>49</v>
      </c>
      <c r="C25" s="7">
        <v>941</v>
      </c>
      <c r="D25" s="8">
        <v>221598</v>
      </c>
      <c r="E25" s="4">
        <v>0.15042</v>
      </c>
      <c r="F25" s="4">
        <v>0.11645</v>
      </c>
      <c r="G25" s="4">
        <v>0.18440000000000001</v>
      </c>
    </row>
    <row r="26" spans="1:7" ht="14.1" customHeight="1" x14ac:dyDescent="0.2">
      <c r="A26" s="49"/>
      <c r="B26" s="9" t="s">
        <v>50</v>
      </c>
      <c r="C26" s="7">
        <v>510</v>
      </c>
      <c r="D26" s="8">
        <v>73908</v>
      </c>
      <c r="E26" s="4">
        <v>0.10699</v>
      </c>
      <c r="F26" s="4">
        <v>6.9959999999999994E-2</v>
      </c>
      <c r="G26" s="4">
        <v>0.14402000000000001</v>
      </c>
    </row>
    <row r="27" spans="1:7" ht="14.1" customHeight="1" x14ac:dyDescent="0.2">
      <c r="A27" s="49"/>
      <c r="B27" s="9" t="s">
        <v>51</v>
      </c>
      <c r="C27" s="7">
        <v>950</v>
      </c>
      <c r="D27" s="8">
        <v>328705</v>
      </c>
      <c r="E27" s="4">
        <v>0.19927</v>
      </c>
      <c r="F27" s="4">
        <v>0.15951000000000001</v>
      </c>
      <c r="G27" s="4">
        <v>0.23902999999999999</v>
      </c>
    </row>
    <row r="28" spans="1:7" ht="14.1" customHeight="1" x14ac:dyDescent="0.2">
      <c r="A28" s="49"/>
      <c r="B28" s="9" t="s">
        <v>52</v>
      </c>
      <c r="C28" s="7">
        <v>673</v>
      </c>
      <c r="D28" s="8">
        <v>99340</v>
      </c>
      <c r="E28" s="4">
        <v>0.11529423599499999</v>
      </c>
      <c r="F28" s="4">
        <v>8.3449999999999996E-2</v>
      </c>
      <c r="G28" s="4">
        <v>0.14713999999999999</v>
      </c>
    </row>
    <row r="29" spans="1:7" ht="14.1" customHeight="1" x14ac:dyDescent="0.2">
      <c r="A29" s="49"/>
      <c r="B29" s="9" t="s">
        <v>53</v>
      </c>
      <c r="C29" s="7">
        <v>257</v>
      </c>
      <c r="D29" s="8">
        <v>81768</v>
      </c>
      <c r="E29" s="4">
        <v>0.23216000000000001</v>
      </c>
      <c r="F29" s="4">
        <v>0.14635000000000001</v>
      </c>
      <c r="G29" s="4">
        <v>0.31796999999999997</v>
      </c>
    </row>
    <row r="30" spans="1:7" ht="14.1" customHeight="1" x14ac:dyDescent="0.2">
      <c r="A30" s="49"/>
      <c r="B30" s="9" t="s">
        <v>54</v>
      </c>
      <c r="C30" s="7">
        <v>330</v>
      </c>
      <c r="D30" s="8">
        <v>33485</v>
      </c>
      <c r="E30" s="4">
        <v>0.1316254618596</v>
      </c>
      <c r="F30" s="4">
        <v>5.8439999999999999E-2</v>
      </c>
      <c r="G30" s="4">
        <v>0.20482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1135203</v>
      </c>
      <c r="E31" s="4">
        <v>0.16447000000000001</v>
      </c>
      <c r="F31" s="4">
        <v>0.14823</v>
      </c>
      <c r="G31" s="4">
        <v>0.18071000000000001</v>
      </c>
    </row>
    <row r="32" spans="1:7" ht="14.1" customHeight="1" x14ac:dyDescent="0.2">
      <c r="A32" s="48" t="s">
        <v>178</v>
      </c>
      <c r="B32" s="9" t="s">
        <v>47</v>
      </c>
      <c r="C32" s="7">
        <v>659</v>
      </c>
      <c r="D32" s="8">
        <v>27904</v>
      </c>
      <c r="E32" s="4">
        <v>3.32839325814E-2</v>
      </c>
      <c r="F32" s="4">
        <v>4.6800000000000001E-3</v>
      </c>
      <c r="G32" s="4">
        <v>6.1890000000000001E-2</v>
      </c>
    </row>
    <row r="33" spans="1:7" ht="14.1" customHeight="1" x14ac:dyDescent="0.2">
      <c r="A33" s="49"/>
      <c r="B33" s="9" t="s">
        <v>48</v>
      </c>
      <c r="C33" s="7">
        <v>553</v>
      </c>
      <c r="D33" s="8">
        <v>7533</v>
      </c>
      <c r="E33" s="4">
        <v>9.6299999999999997E-3</v>
      </c>
      <c r="F33" s="4">
        <v>0</v>
      </c>
      <c r="G33" s="4">
        <v>2.1578825243000001E-2</v>
      </c>
    </row>
    <row r="34" spans="1:7" ht="14.1" customHeight="1" x14ac:dyDescent="0.2">
      <c r="A34" s="49"/>
      <c r="B34" s="9" t="s">
        <v>49</v>
      </c>
      <c r="C34" s="7">
        <v>941</v>
      </c>
      <c r="D34" s="8">
        <v>10307</v>
      </c>
      <c r="E34" s="4">
        <v>7.0000000000000001E-3</v>
      </c>
      <c r="F34" s="4">
        <v>0</v>
      </c>
      <c r="G34" s="4">
        <v>1.609E-2</v>
      </c>
    </row>
    <row r="35" spans="1:7" ht="14.1" customHeight="1" x14ac:dyDescent="0.2">
      <c r="A35" s="49"/>
      <c r="B35" s="9" t="s">
        <v>50</v>
      </c>
      <c r="C35" s="7">
        <v>510</v>
      </c>
      <c r="D35" s="8">
        <v>1534</v>
      </c>
      <c r="E35" s="4">
        <v>2.2200000000000002E-3</v>
      </c>
      <c r="F35" s="4">
        <v>0</v>
      </c>
      <c r="G35" s="4">
        <v>5.4590164562000002E-3</v>
      </c>
    </row>
    <row r="36" spans="1:7" ht="14.1" customHeight="1" x14ac:dyDescent="0.2">
      <c r="A36" s="49"/>
      <c r="B36" s="9" t="s">
        <v>51</v>
      </c>
      <c r="C36" s="7">
        <v>950</v>
      </c>
      <c r="D36" s="8">
        <v>6567</v>
      </c>
      <c r="E36" s="4">
        <v>3.98E-3</v>
      </c>
      <c r="F36" s="4">
        <v>0</v>
      </c>
      <c r="G36" s="4">
        <v>8.6E-3</v>
      </c>
    </row>
    <row r="37" spans="1:7" ht="14.1" customHeight="1" x14ac:dyDescent="0.2">
      <c r="A37" s="49"/>
      <c r="B37" s="9" t="s">
        <v>52</v>
      </c>
      <c r="C37" s="7">
        <v>673</v>
      </c>
      <c r="D37" s="8">
        <v>9641</v>
      </c>
      <c r="E37" s="4">
        <v>1.119E-2</v>
      </c>
      <c r="F37" s="4">
        <v>1.65E-3</v>
      </c>
      <c r="G37" s="4">
        <v>2.0729999999999998E-2</v>
      </c>
    </row>
    <row r="38" spans="1:7" ht="14.1" customHeight="1" x14ac:dyDescent="0.2">
      <c r="A38" s="49"/>
      <c r="B38" s="9" t="s">
        <v>53</v>
      </c>
      <c r="C38" s="7">
        <v>257</v>
      </c>
      <c r="D38" s="8">
        <v>678</v>
      </c>
      <c r="E38" s="4">
        <v>1.92E-3</v>
      </c>
      <c r="F38" s="4">
        <v>0</v>
      </c>
      <c r="G38" s="4">
        <v>5.7099999999999998E-3</v>
      </c>
    </row>
    <row r="39" spans="1:7" ht="14.1" customHeight="1" x14ac:dyDescent="0.2">
      <c r="A39" s="49"/>
      <c r="B39" s="9" t="s">
        <v>54</v>
      </c>
      <c r="C39" s="7">
        <v>330</v>
      </c>
      <c r="D39" s="8">
        <v>2860</v>
      </c>
      <c r="E39" s="4">
        <v>1.124E-2</v>
      </c>
      <c r="F39" s="4">
        <v>0</v>
      </c>
      <c r="G39" s="4">
        <v>2.554E-2</v>
      </c>
    </row>
    <row r="40" spans="1:7" ht="14.1" customHeight="1" x14ac:dyDescent="0.2">
      <c r="A40" s="50"/>
      <c r="B40" s="9" t="s">
        <v>96</v>
      </c>
      <c r="C40" s="7">
        <v>4873</v>
      </c>
      <c r="D40" s="8">
        <v>67025</v>
      </c>
      <c r="E40" s="4">
        <v>9.7099999999999999E-3</v>
      </c>
      <c r="F40" s="4">
        <v>5.11E-3</v>
      </c>
      <c r="G40" s="4">
        <v>1.431E-2</v>
      </c>
    </row>
    <row r="41" spans="1:7" ht="14.1" customHeight="1" x14ac:dyDescent="0.2">
      <c r="A41" s="48" t="s">
        <v>179</v>
      </c>
      <c r="B41" s="9" t="s">
        <v>47</v>
      </c>
      <c r="C41" s="7">
        <v>659</v>
      </c>
      <c r="D41" s="8">
        <v>577547</v>
      </c>
      <c r="E41" s="4">
        <v>0.68889</v>
      </c>
      <c r="F41" s="4">
        <v>0.63309000000000004</v>
      </c>
      <c r="G41" s="4">
        <v>0.74468000000000001</v>
      </c>
    </row>
    <row r="42" spans="1:7" ht="14.1" customHeight="1" x14ac:dyDescent="0.2">
      <c r="A42" s="49"/>
      <c r="B42" s="9" t="s">
        <v>48</v>
      </c>
      <c r="C42" s="7">
        <v>553</v>
      </c>
      <c r="D42" s="8">
        <v>533614</v>
      </c>
      <c r="E42" s="4">
        <v>0.68232000000000004</v>
      </c>
      <c r="F42" s="4">
        <v>0.62217</v>
      </c>
      <c r="G42" s="4">
        <v>0.74246999999999996</v>
      </c>
    </row>
    <row r="43" spans="1:7" ht="14.1" customHeight="1" x14ac:dyDescent="0.2">
      <c r="A43" s="49"/>
      <c r="B43" s="9" t="s">
        <v>49</v>
      </c>
      <c r="C43" s="7">
        <v>941</v>
      </c>
      <c r="D43" s="8">
        <v>1095933</v>
      </c>
      <c r="E43" s="4">
        <v>0.74394000000000005</v>
      </c>
      <c r="F43" s="4">
        <v>0.69654000000000005</v>
      </c>
      <c r="G43" s="4">
        <v>0.79134000000000004</v>
      </c>
    </row>
    <row r="44" spans="1:7" ht="14.1" customHeight="1" x14ac:dyDescent="0.2">
      <c r="A44" s="49"/>
      <c r="B44" s="9" t="s">
        <v>50</v>
      </c>
      <c r="C44" s="7">
        <v>510</v>
      </c>
      <c r="D44" s="8">
        <v>554788</v>
      </c>
      <c r="E44" s="4">
        <v>0.80311999999999995</v>
      </c>
      <c r="F44" s="4">
        <v>0.74934999999999996</v>
      </c>
      <c r="G44" s="4">
        <v>0.85689000000000004</v>
      </c>
    </row>
    <row r="45" spans="1:7" ht="14.1" customHeight="1" x14ac:dyDescent="0.2">
      <c r="A45" s="49"/>
      <c r="B45" s="9" t="s">
        <v>51</v>
      </c>
      <c r="C45" s="7">
        <v>950</v>
      </c>
      <c r="D45" s="8">
        <v>1256545</v>
      </c>
      <c r="E45" s="4">
        <v>0.76175000000000004</v>
      </c>
      <c r="F45" s="4">
        <v>0.72058999999999995</v>
      </c>
      <c r="G45" s="4">
        <v>0.80290718343349998</v>
      </c>
    </row>
    <row r="46" spans="1:7" ht="14.1" customHeight="1" x14ac:dyDescent="0.2">
      <c r="A46" s="49"/>
      <c r="B46" s="9" t="s">
        <v>52</v>
      </c>
      <c r="C46" s="7">
        <v>673</v>
      </c>
      <c r="D46" s="8">
        <v>633019</v>
      </c>
      <c r="E46" s="4">
        <v>0.73468</v>
      </c>
      <c r="F46" s="4">
        <v>0.68374000000000001</v>
      </c>
      <c r="G46" s="4">
        <v>0.78563000000000005</v>
      </c>
    </row>
    <row r="47" spans="1:7" ht="14.1" customHeight="1" x14ac:dyDescent="0.2">
      <c r="A47" s="49"/>
      <c r="B47" s="9" t="s">
        <v>53</v>
      </c>
      <c r="C47" s="7">
        <v>257</v>
      </c>
      <c r="D47" s="8">
        <v>241625</v>
      </c>
      <c r="E47" s="4">
        <v>0.68603999999999998</v>
      </c>
      <c r="F47" s="4">
        <v>0.59882000000000002</v>
      </c>
      <c r="G47" s="4">
        <v>0.77325999999999995</v>
      </c>
    </row>
    <row r="48" spans="1:7" ht="14.1" customHeight="1" x14ac:dyDescent="0.2">
      <c r="A48" s="49"/>
      <c r="B48" s="9" t="s">
        <v>54</v>
      </c>
      <c r="C48" s="7">
        <v>330</v>
      </c>
      <c r="D48" s="8">
        <v>206137</v>
      </c>
      <c r="E48" s="4">
        <v>0.81028999999999995</v>
      </c>
      <c r="F48" s="4">
        <v>0.75544</v>
      </c>
      <c r="G48" s="4">
        <v>0.86512999999999995</v>
      </c>
    </row>
    <row r="49" spans="1:7" ht="14.1" customHeight="1" x14ac:dyDescent="0.2">
      <c r="A49" s="50"/>
      <c r="B49" s="9" t="s">
        <v>96</v>
      </c>
      <c r="C49" s="7">
        <v>4873</v>
      </c>
      <c r="D49" s="8">
        <v>5099209</v>
      </c>
      <c r="E49" s="4">
        <v>0.73878999999999995</v>
      </c>
      <c r="F49" s="4">
        <v>0.71904000000000001</v>
      </c>
      <c r="G49" s="4">
        <v>0.75853999999999999</v>
      </c>
    </row>
    <row r="50" spans="1:7" ht="14.1" customHeight="1" x14ac:dyDescent="0.2">
      <c r="A50" s="48" t="s">
        <v>180</v>
      </c>
      <c r="B50" s="9" t="s">
        <v>47</v>
      </c>
      <c r="C50" s="7">
        <v>659</v>
      </c>
      <c r="D50" s="8">
        <v>569022</v>
      </c>
      <c r="E50" s="4">
        <v>0.67871999999999999</v>
      </c>
      <c r="F50" s="4">
        <v>0.62388999999999994</v>
      </c>
      <c r="G50" s="4">
        <v>0.73355000000000004</v>
      </c>
    </row>
    <row r="51" spans="1:7" ht="14.1" customHeight="1" x14ac:dyDescent="0.2">
      <c r="A51" s="49"/>
      <c r="B51" s="9" t="s">
        <v>48</v>
      </c>
      <c r="C51" s="7">
        <v>553</v>
      </c>
      <c r="D51" s="8">
        <v>585468</v>
      </c>
      <c r="E51" s="4">
        <v>0.74861999999999995</v>
      </c>
      <c r="F51" s="4">
        <v>0.69411999999999996</v>
      </c>
      <c r="G51" s="4">
        <v>0.80313000000000001</v>
      </c>
    </row>
    <row r="52" spans="1:7" ht="14.1" customHeight="1" x14ac:dyDescent="0.2">
      <c r="A52" s="49"/>
      <c r="B52" s="9" t="s">
        <v>49</v>
      </c>
      <c r="C52" s="7">
        <v>941</v>
      </c>
      <c r="D52" s="8">
        <v>1036116</v>
      </c>
      <c r="E52" s="4">
        <v>0.70333999999999997</v>
      </c>
      <c r="F52" s="4">
        <v>0.65820605697010004</v>
      </c>
      <c r="G52" s="4">
        <v>0.74846000000000001</v>
      </c>
    </row>
    <row r="53" spans="1:7" ht="14.1" customHeight="1" x14ac:dyDescent="0.2">
      <c r="A53" s="49"/>
      <c r="B53" s="9" t="s">
        <v>50</v>
      </c>
      <c r="C53" s="7">
        <v>510</v>
      </c>
      <c r="D53" s="8">
        <v>453421</v>
      </c>
      <c r="E53" s="4">
        <v>0.65637999999999996</v>
      </c>
      <c r="F53" s="4">
        <v>0.58850000000000002</v>
      </c>
      <c r="G53" s="4">
        <v>0.72426000000000001</v>
      </c>
    </row>
    <row r="54" spans="1:7" ht="14.1" customHeight="1" x14ac:dyDescent="0.2">
      <c r="A54" s="49"/>
      <c r="B54" s="9" t="s">
        <v>51</v>
      </c>
      <c r="C54" s="7">
        <v>950</v>
      </c>
      <c r="D54" s="8">
        <v>1042711</v>
      </c>
      <c r="E54" s="4">
        <v>0.63212000000000002</v>
      </c>
      <c r="F54" s="4">
        <v>0.58350999999999997</v>
      </c>
      <c r="G54" s="4">
        <v>0.68071999999999999</v>
      </c>
    </row>
    <row r="55" spans="1:7" ht="14.1" customHeight="1" x14ac:dyDescent="0.2">
      <c r="A55" s="49"/>
      <c r="B55" s="9" t="s">
        <v>52</v>
      </c>
      <c r="C55" s="7">
        <v>673</v>
      </c>
      <c r="D55" s="8">
        <v>625196</v>
      </c>
      <c r="E55" s="4">
        <v>0.72560000000000002</v>
      </c>
      <c r="F55" s="4">
        <v>0.67369999999999997</v>
      </c>
      <c r="G55" s="4">
        <v>0.77751000000000003</v>
      </c>
    </row>
    <row r="56" spans="1:7" ht="14.1" customHeight="1" x14ac:dyDescent="0.2">
      <c r="A56" s="49"/>
      <c r="B56" s="9" t="s">
        <v>53</v>
      </c>
      <c r="C56" s="7">
        <v>257</v>
      </c>
      <c r="D56" s="8">
        <v>257013</v>
      </c>
      <c r="E56" s="4">
        <v>0.72972999999999999</v>
      </c>
      <c r="F56" s="4">
        <v>0.64275000000000004</v>
      </c>
      <c r="G56" s="4">
        <v>0.81669999999999998</v>
      </c>
    </row>
    <row r="57" spans="1:7" ht="14.1" customHeight="1" x14ac:dyDescent="0.2">
      <c r="A57" s="49"/>
      <c r="B57" s="9" t="s">
        <v>54</v>
      </c>
      <c r="C57" s="7">
        <v>330</v>
      </c>
      <c r="D57" s="8">
        <v>189693</v>
      </c>
      <c r="E57" s="4">
        <v>0.74565000000000003</v>
      </c>
      <c r="F57" s="4">
        <v>0.67849000000000004</v>
      </c>
      <c r="G57" s="4">
        <v>0.81281000000000003</v>
      </c>
    </row>
    <row r="58" spans="1:7" ht="14.1" customHeight="1" x14ac:dyDescent="0.2">
      <c r="A58" s="50"/>
      <c r="B58" s="9" t="s">
        <v>96</v>
      </c>
      <c r="C58" s="7">
        <v>4873</v>
      </c>
      <c r="D58" s="8">
        <v>4758638</v>
      </c>
      <c r="E58" s="4">
        <v>0.68944000000000005</v>
      </c>
      <c r="F58" s="4">
        <v>0.66862999999999995</v>
      </c>
      <c r="G58" s="4">
        <v>0.71026</v>
      </c>
    </row>
    <row r="60" spans="1:7" ht="14.1" customHeight="1" x14ac:dyDescent="0.2">
      <c r="A60" s="46" t="s">
        <v>55</v>
      </c>
      <c r="B60" s="45"/>
      <c r="C60" s="45"/>
      <c r="D60" s="45"/>
      <c r="E60" s="45"/>
      <c r="F60" s="45"/>
      <c r="G60" s="45"/>
    </row>
    <row r="61" spans="1:7" ht="14.1" customHeight="1" x14ac:dyDescent="0.2">
      <c r="A61" s="46" t="s">
        <v>106</v>
      </c>
      <c r="B61" s="45"/>
      <c r="C61" s="45"/>
      <c r="D61" s="45"/>
      <c r="E61" s="45"/>
      <c r="F61" s="45"/>
      <c r="G61" s="45"/>
    </row>
    <row r="62" spans="1:7" ht="14.1" customHeight="1" x14ac:dyDescent="0.2">
      <c r="A62" s="46" t="s">
        <v>107</v>
      </c>
      <c r="B62" s="45"/>
      <c r="C62" s="45"/>
      <c r="D62" s="45"/>
      <c r="E62" s="45"/>
      <c r="F62" s="45"/>
      <c r="G62" s="45"/>
    </row>
    <row r="63" spans="1:7" ht="14.1" customHeight="1" x14ac:dyDescent="0.2">
      <c r="A63" s="46" t="s">
        <v>559</v>
      </c>
      <c r="B63" s="45"/>
      <c r="C63" s="45"/>
      <c r="D63" s="45"/>
      <c r="E63" s="45"/>
      <c r="F63" s="45"/>
      <c r="G63" s="45"/>
    </row>
    <row r="64" spans="1:7" s="17" customFormat="1" ht="14.25" x14ac:dyDescent="0.2">
      <c r="A64" s="32" t="str">
        <f>HYPERLINK("#'Index'!A1","Back to Index")</f>
        <v>Back to Index</v>
      </c>
      <c r="B64" s="27"/>
    </row>
  </sheetData>
  <mergeCells count="12">
    <mergeCell ref="A63:G63"/>
    <mergeCell ref="A1:G1"/>
    <mergeCell ref="A2:G2"/>
    <mergeCell ref="A60:G60"/>
    <mergeCell ref="A61:G61"/>
    <mergeCell ref="A62:G62"/>
    <mergeCell ref="A5:A13"/>
    <mergeCell ref="A14:A22"/>
    <mergeCell ref="A23:A31"/>
    <mergeCell ref="A32:A40"/>
    <mergeCell ref="A41:A49"/>
    <mergeCell ref="A50:A58"/>
  </mergeCells>
  <pageMargins left="0.05" right="0.05" top="0.5" bottom="0.5" header="0" footer="0"/>
  <pageSetup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186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175</v>
      </c>
      <c r="B5" s="14" t="s">
        <v>168</v>
      </c>
      <c r="C5" s="7">
        <v>231</v>
      </c>
      <c r="D5" s="8">
        <v>190231</v>
      </c>
      <c r="E5" s="4">
        <v>0.36662</v>
      </c>
      <c r="F5" s="4">
        <v>0.27950000000000003</v>
      </c>
      <c r="G5" s="4">
        <v>0.45373000000000002</v>
      </c>
    </row>
    <row r="6" spans="1:7" ht="14.1" customHeight="1" x14ac:dyDescent="0.2">
      <c r="A6" s="49"/>
      <c r="B6" s="14" t="s">
        <v>169</v>
      </c>
      <c r="C6" s="7">
        <v>4642</v>
      </c>
      <c r="D6" s="8">
        <v>3479161</v>
      </c>
      <c r="E6" s="4">
        <v>0.54503999999999997</v>
      </c>
      <c r="F6" s="4">
        <v>0.52290000000000003</v>
      </c>
      <c r="G6" s="4">
        <v>0.56718999999999997</v>
      </c>
    </row>
    <row r="7" spans="1:7" ht="14.1" customHeight="1" x14ac:dyDescent="0.2">
      <c r="A7" s="50"/>
      <c r="B7" s="14" t="s">
        <v>96</v>
      </c>
      <c r="C7" s="7">
        <v>4873</v>
      </c>
      <c r="D7" s="8">
        <v>3669392</v>
      </c>
      <c r="E7" s="4">
        <v>0.53163000000000005</v>
      </c>
      <c r="F7" s="4">
        <v>0.51004000000000005</v>
      </c>
      <c r="G7" s="4">
        <v>0.55322000000000005</v>
      </c>
    </row>
    <row r="8" spans="1:7" ht="14.1" customHeight="1" x14ac:dyDescent="0.2">
      <c r="A8" s="48" t="s">
        <v>176</v>
      </c>
      <c r="B8" s="14" t="s">
        <v>168</v>
      </c>
      <c r="C8" s="7">
        <v>231</v>
      </c>
      <c r="D8" s="8">
        <v>80529</v>
      </c>
      <c r="E8" s="4">
        <v>0.1552</v>
      </c>
      <c r="F8" s="4">
        <v>8.3470000000000003E-2</v>
      </c>
      <c r="G8" s="4">
        <v>0.22692000000000001</v>
      </c>
    </row>
    <row r="9" spans="1:7" ht="14.1" customHeight="1" x14ac:dyDescent="0.2">
      <c r="A9" s="49"/>
      <c r="B9" s="14" t="s">
        <v>169</v>
      </c>
      <c r="C9" s="7">
        <v>4642</v>
      </c>
      <c r="D9" s="8">
        <v>1078327</v>
      </c>
      <c r="E9" s="4">
        <v>0.16893</v>
      </c>
      <c r="F9" s="4">
        <v>0.15211</v>
      </c>
      <c r="G9" s="4">
        <v>0.18575</v>
      </c>
    </row>
    <row r="10" spans="1:7" ht="14.1" customHeight="1" x14ac:dyDescent="0.2">
      <c r="A10" s="50"/>
      <c r="B10" s="14" t="s">
        <v>96</v>
      </c>
      <c r="C10" s="7">
        <v>4873</v>
      </c>
      <c r="D10" s="8">
        <v>1158856</v>
      </c>
      <c r="E10" s="4">
        <v>0.16789999999999999</v>
      </c>
      <c r="F10" s="4">
        <v>0.15143999999999999</v>
      </c>
      <c r="G10" s="4">
        <v>0.18436</v>
      </c>
    </row>
    <row r="11" spans="1:7" ht="14.1" customHeight="1" x14ac:dyDescent="0.2">
      <c r="A11" s="48" t="s">
        <v>177</v>
      </c>
      <c r="B11" s="14" t="s">
        <v>168</v>
      </c>
      <c r="C11" s="7">
        <v>231</v>
      </c>
      <c r="D11" s="8">
        <v>80529</v>
      </c>
      <c r="E11" s="4">
        <v>0.1552</v>
      </c>
      <c r="F11" s="4">
        <v>8.3470000000000003E-2</v>
      </c>
      <c r="G11" s="4">
        <v>0.22692000000000001</v>
      </c>
    </row>
    <row r="12" spans="1:7" ht="14.1" customHeight="1" x14ac:dyDescent="0.2">
      <c r="A12" s="49"/>
      <c r="B12" s="14" t="s">
        <v>169</v>
      </c>
      <c r="C12" s="7">
        <v>4642</v>
      </c>
      <c r="D12" s="8">
        <v>1054674</v>
      </c>
      <c r="E12" s="4">
        <v>0.16522484831520001</v>
      </c>
      <c r="F12" s="4">
        <v>0.1486609105168</v>
      </c>
      <c r="G12" s="4">
        <v>0.18179000000000001</v>
      </c>
    </row>
    <row r="13" spans="1:7" ht="14.1" customHeight="1" x14ac:dyDescent="0.2">
      <c r="A13" s="50"/>
      <c r="B13" s="14" t="s">
        <v>96</v>
      </c>
      <c r="C13" s="7">
        <v>4873</v>
      </c>
      <c r="D13" s="8">
        <v>1135203</v>
      </c>
      <c r="E13" s="4">
        <v>0.16447000000000001</v>
      </c>
      <c r="F13" s="4">
        <v>0.14823</v>
      </c>
      <c r="G13" s="4">
        <v>0.18071000000000001</v>
      </c>
    </row>
    <row r="14" spans="1:7" ht="14.1" customHeight="1" x14ac:dyDescent="0.2">
      <c r="A14" s="48" t="s">
        <v>178</v>
      </c>
      <c r="B14" s="14" t="s">
        <v>168</v>
      </c>
      <c r="C14" s="7">
        <v>231</v>
      </c>
      <c r="D14" s="8">
        <v>1012</v>
      </c>
      <c r="E14" s="4">
        <v>1.9499999999999999E-3</v>
      </c>
      <c r="F14" s="4">
        <v>0</v>
      </c>
      <c r="G14" s="4">
        <v>5.7800000000000004E-3</v>
      </c>
    </row>
    <row r="15" spans="1:7" ht="14.1" customHeight="1" x14ac:dyDescent="0.2">
      <c r="A15" s="49"/>
      <c r="B15" s="14" t="s">
        <v>169</v>
      </c>
      <c r="C15" s="7">
        <v>4642</v>
      </c>
      <c r="D15" s="8">
        <v>66013</v>
      </c>
      <c r="E15" s="4">
        <v>1.034E-2</v>
      </c>
      <c r="F15" s="4">
        <v>5.3800000000000002E-3</v>
      </c>
      <c r="G15" s="4">
        <v>1.5299999999999999E-2</v>
      </c>
    </row>
    <row r="16" spans="1:7" ht="14.1" customHeight="1" x14ac:dyDescent="0.2">
      <c r="A16" s="50"/>
      <c r="B16" s="14" t="s">
        <v>96</v>
      </c>
      <c r="C16" s="7">
        <v>4873</v>
      </c>
      <c r="D16" s="8">
        <v>67025</v>
      </c>
      <c r="E16" s="4">
        <v>9.7099999999999999E-3</v>
      </c>
      <c r="F16" s="4">
        <v>5.11E-3</v>
      </c>
      <c r="G16" s="4">
        <v>1.431E-2</v>
      </c>
    </row>
    <row r="17" spans="1:7" ht="14.1" customHeight="1" x14ac:dyDescent="0.2">
      <c r="A17" s="48" t="s">
        <v>179</v>
      </c>
      <c r="B17" s="14" t="s">
        <v>168</v>
      </c>
      <c r="C17" s="7">
        <v>231</v>
      </c>
      <c r="D17" s="8">
        <v>257741</v>
      </c>
      <c r="E17" s="4">
        <v>0.49671999999999999</v>
      </c>
      <c r="F17" s="4">
        <v>0.40482184852769998</v>
      </c>
      <c r="G17" s="4">
        <v>0.58862999999999999</v>
      </c>
    </row>
    <row r="18" spans="1:7" ht="14.1" customHeight="1" x14ac:dyDescent="0.2">
      <c r="A18" s="49"/>
      <c r="B18" s="14" t="s">
        <v>169</v>
      </c>
      <c r="C18" s="7">
        <v>4642</v>
      </c>
      <c r="D18" s="8">
        <v>4841467</v>
      </c>
      <c r="E18" s="4">
        <v>0.75846000000000002</v>
      </c>
      <c r="F18" s="4">
        <v>0.73872000000000004</v>
      </c>
      <c r="G18" s="4">
        <v>0.77820999999999996</v>
      </c>
    </row>
    <row r="19" spans="1:7" ht="14.1" customHeight="1" x14ac:dyDescent="0.2">
      <c r="A19" s="50"/>
      <c r="B19" s="14" t="s">
        <v>96</v>
      </c>
      <c r="C19" s="7">
        <v>4873</v>
      </c>
      <c r="D19" s="8">
        <v>5099209</v>
      </c>
      <c r="E19" s="4">
        <v>0.73878999999999995</v>
      </c>
      <c r="F19" s="4">
        <v>0.71904000000000001</v>
      </c>
      <c r="G19" s="4">
        <v>0.75853999999999999</v>
      </c>
    </row>
    <row r="20" spans="1:7" ht="14.1" customHeight="1" x14ac:dyDescent="0.2">
      <c r="A20" s="48" t="s">
        <v>180</v>
      </c>
      <c r="B20" s="14" t="s">
        <v>168</v>
      </c>
      <c r="C20" s="7">
        <v>231</v>
      </c>
      <c r="D20" s="8">
        <v>270553</v>
      </c>
      <c r="E20" s="4">
        <v>0.52141445626600003</v>
      </c>
      <c r="F20" s="4">
        <v>0.42936999999999997</v>
      </c>
      <c r="G20" s="4">
        <v>0.61346000000000001</v>
      </c>
    </row>
    <row r="21" spans="1:7" ht="14.1" customHeight="1" x14ac:dyDescent="0.2">
      <c r="A21" s="49"/>
      <c r="B21" s="14" t="s">
        <v>169</v>
      </c>
      <c r="C21" s="7">
        <v>4642</v>
      </c>
      <c r="D21" s="8">
        <v>4488085</v>
      </c>
      <c r="E21" s="4">
        <v>0.70309999999999995</v>
      </c>
      <c r="F21" s="4">
        <v>0.68201999999999996</v>
      </c>
      <c r="G21" s="4">
        <v>0.72419</v>
      </c>
    </row>
    <row r="22" spans="1:7" ht="14.1" customHeight="1" x14ac:dyDescent="0.2">
      <c r="A22" s="50"/>
      <c r="B22" s="14" t="s">
        <v>96</v>
      </c>
      <c r="C22" s="7">
        <v>4873</v>
      </c>
      <c r="D22" s="8">
        <v>4758638</v>
      </c>
      <c r="E22" s="4">
        <v>0.68944000000000005</v>
      </c>
      <c r="F22" s="4">
        <v>0.66862999999999995</v>
      </c>
      <c r="G22" s="4">
        <v>0.71026</v>
      </c>
    </row>
    <row r="24" spans="1:7" ht="14.1" customHeight="1" x14ac:dyDescent="0.2">
      <c r="A24" s="46" t="s">
        <v>55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106</v>
      </c>
      <c r="B25" s="45"/>
      <c r="C25" s="45"/>
      <c r="D25" s="45"/>
      <c r="E25" s="45"/>
      <c r="F25" s="45"/>
      <c r="G25" s="45"/>
    </row>
    <row r="26" spans="1:7" ht="14.1" customHeight="1" x14ac:dyDescent="0.2">
      <c r="A26" s="46" t="s">
        <v>107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559</v>
      </c>
      <c r="B27" s="45"/>
      <c r="C27" s="45"/>
      <c r="D27" s="45"/>
      <c r="E27" s="45"/>
      <c r="F27" s="45"/>
      <c r="G27" s="45"/>
    </row>
    <row r="28" spans="1:7" s="17" customFormat="1" ht="14.25" x14ac:dyDescent="0.2">
      <c r="A28" s="32" t="str">
        <f>HYPERLINK("#'Index'!A1","Back to Index")</f>
        <v>Back to Index</v>
      </c>
      <c r="B28" s="27"/>
    </row>
  </sheetData>
  <mergeCells count="12">
    <mergeCell ref="A27:G27"/>
    <mergeCell ref="A1:G1"/>
    <mergeCell ref="A2:G2"/>
    <mergeCell ref="A24:G24"/>
    <mergeCell ref="A25:G25"/>
    <mergeCell ref="A26:G26"/>
    <mergeCell ref="A5:A7"/>
    <mergeCell ref="A8:A10"/>
    <mergeCell ref="A11:A13"/>
    <mergeCell ref="A14:A16"/>
    <mergeCell ref="A17:A19"/>
    <mergeCell ref="A20:A22"/>
  </mergeCells>
  <pageMargins left="0.05" right="0.05" top="0.5" bottom="0.5" header="0" footer="0"/>
  <pageSetup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187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175</v>
      </c>
      <c r="B5" s="15" t="s">
        <v>171</v>
      </c>
      <c r="C5" s="7">
        <v>81</v>
      </c>
      <c r="D5" s="8">
        <v>37111.267089603003</v>
      </c>
      <c r="E5" s="4">
        <v>0.18534999999999999</v>
      </c>
      <c r="F5" s="4">
        <v>9.0899999999999995E-2</v>
      </c>
      <c r="G5" s="4">
        <v>0.27978999999999998</v>
      </c>
    </row>
    <row r="6" spans="1:7" ht="14.1" customHeight="1" x14ac:dyDescent="0.2">
      <c r="A6" s="49"/>
      <c r="B6" s="15" t="s">
        <v>172</v>
      </c>
      <c r="C6" s="7">
        <v>4792</v>
      </c>
      <c r="D6" s="8">
        <v>3632280</v>
      </c>
      <c r="E6" s="4">
        <v>0.54198000000000002</v>
      </c>
      <c r="F6" s="4">
        <v>0.52015304103920001</v>
      </c>
      <c r="G6" s="4">
        <v>0.56379999999999997</v>
      </c>
    </row>
    <row r="7" spans="1:7" ht="14.1" customHeight="1" x14ac:dyDescent="0.2">
      <c r="A7" s="50"/>
      <c r="B7" s="15" t="s">
        <v>96</v>
      </c>
      <c r="C7" s="7">
        <v>4873</v>
      </c>
      <c r="D7" s="8">
        <v>3669392</v>
      </c>
      <c r="E7" s="4">
        <v>0.53163000000000005</v>
      </c>
      <c r="F7" s="4">
        <v>0.51003575959110004</v>
      </c>
      <c r="G7" s="4">
        <v>0.55322000000000005</v>
      </c>
    </row>
    <row r="8" spans="1:7" ht="14.1" customHeight="1" x14ac:dyDescent="0.2">
      <c r="A8" s="48" t="s">
        <v>176</v>
      </c>
      <c r="B8" s="15" t="s">
        <v>171</v>
      </c>
      <c r="C8" s="7">
        <v>81</v>
      </c>
      <c r="D8" s="8">
        <v>2429</v>
      </c>
      <c r="E8" s="4">
        <v>1.213E-2</v>
      </c>
      <c r="F8" s="4">
        <v>0</v>
      </c>
      <c r="G8" s="4">
        <v>2.6360000000000001E-2</v>
      </c>
    </row>
    <row r="9" spans="1:7" ht="14.1" customHeight="1" x14ac:dyDescent="0.2">
      <c r="A9" s="49"/>
      <c r="B9" s="15" t="s">
        <v>172</v>
      </c>
      <c r="C9" s="7">
        <v>4792</v>
      </c>
      <c r="D9" s="8">
        <v>1156428</v>
      </c>
      <c r="E9" s="4">
        <v>0.17255000000000001</v>
      </c>
      <c r="F9" s="4">
        <v>0.15568000000000001</v>
      </c>
      <c r="G9" s="4">
        <v>0.18942999999999999</v>
      </c>
    </row>
    <row r="10" spans="1:7" ht="14.1" customHeight="1" x14ac:dyDescent="0.2">
      <c r="A10" s="50"/>
      <c r="B10" s="15" t="s">
        <v>96</v>
      </c>
      <c r="C10" s="7">
        <v>4873</v>
      </c>
      <c r="D10" s="8">
        <v>1158856</v>
      </c>
      <c r="E10" s="4">
        <v>0.16789999999999999</v>
      </c>
      <c r="F10" s="4">
        <v>0.15143999999999999</v>
      </c>
      <c r="G10" s="4">
        <v>0.18436</v>
      </c>
    </row>
    <row r="11" spans="1:7" ht="14.1" customHeight="1" x14ac:dyDescent="0.2">
      <c r="A11" s="48" t="s">
        <v>177</v>
      </c>
      <c r="B11" s="15" t="s">
        <v>171</v>
      </c>
      <c r="C11" s="7">
        <v>81</v>
      </c>
      <c r="D11" s="8">
        <v>2429</v>
      </c>
      <c r="E11" s="4">
        <v>1.213E-2</v>
      </c>
      <c r="F11" s="4">
        <v>0</v>
      </c>
      <c r="G11" s="4">
        <v>2.6360000000000001E-2</v>
      </c>
    </row>
    <row r="12" spans="1:7" ht="14.1" customHeight="1" x14ac:dyDescent="0.2">
      <c r="A12" s="49"/>
      <c r="B12" s="15" t="s">
        <v>172</v>
      </c>
      <c r="C12" s="7">
        <v>4792</v>
      </c>
      <c r="D12" s="8">
        <v>1132775</v>
      </c>
      <c r="E12" s="4">
        <v>0.16902</v>
      </c>
      <c r="F12" s="4">
        <v>0.15237000000000001</v>
      </c>
      <c r="G12" s="4">
        <v>0.18567</v>
      </c>
    </row>
    <row r="13" spans="1:7" ht="14.1" customHeight="1" x14ac:dyDescent="0.2">
      <c r="A13" s="50"/>
      <c r="B13" s="15" t="s">
        <v>96</v>
      </c>
      <c r="C13" s="7">
        <v>4873</v>
      </c>
      <c r="D13" s="8">
        <v>1135203</v>
      </c>
      <c r="E13" s="4">
        <v>0.16447000000000001</v>
      </c>
      <c r="F13" s="4">
        <v>0.14823</v>
      </c>
      <c r="G13" s="4">
        <v>0.18071000000000001</v>
      </c>
    </row>
    <row r="14" spans="1:7" ht="14.1" customHeight="1" x14ac:dyDescent="0.2">
      <c r="A14" s="48" t="s">
        <v>178</v>
      </c>
      <c r="B14" s="15" t="s">
        <v>171</v>
      </c>
      <c r="C14" s="7">
        <v>81</v>
      </c>
      <c r="D14" s="8">
        <v>1012</v>
      </c>
      <c r="E14" s="4">
        <v>5.0499999999999998E-3</v>
      </c>
      <c r="F14" s="4">
        <v>0</v>
      </c>
      <c r="G14" s="4">
        <v>1.502E-2</v>
      </c>
    </row>
    <row r="15" spans="1:7" ht="14.1" customHeight="1" x14ac:dyDescent="0.2">
      <c r="A15" s="49"/>
      <c r="B15" s="15" t="s">
        <v>172</v>
      </c>
      <c r="C15" s="7">
        <v>4792</v>
      </c>
      <c r="D15" s="8">
        <v>66013</v>
      </c>
      <c r="E15" s="4">
        <v>9.8499999999999994E-3</v>
      </c>
      <c r="F15" s="4">
        <v>5.1200000000000004E-3</v>
      </c>
      <c r="G15" s="4">
        <v>1.4579999999999999E-2</v>
      </c>
    </row>
    <row r="16" spans="1:7" ht="14.1" customHeight="1" x14ac:dyDescent="0.2">
      <c r="A16" s="50"/>
      <c r="B16" s="15" t="s">
        <v>96</v>
      </c>
      <c r="C16" s="7">
        <v>4873</v>
      </c>
      <c r="D16" s="8">
        <v>67025</v>
      </c>
      <c r="E16" s="4">
        <v>9.7099999999999999E-3</v>
      </c>
      <c r="F16" s="4">
        <v>5.11E-3</v>
      </c>
      <c r="G16" s="4">
        <v>1.431E-2</v>
      </c>
    </row>
    <row r="17" spans="1:7" ht="14.1" customHeight="1" x14ac:dyDescent="0.2">
      <c r="A17" s="48" t="s">
        <v>179</v>
      </c>
      <c r="B17" s="15" t="s">
        <v>171</v>
      </c>
      <c r="C17" s="7">
        <v>81</v>
      </c>
      <c r="D17" s="8">
        <v>72812</v>
      </c>
      <c r="E17" s="4">
        <v>0.36364999999999997</v>
      </c>
      <c r="F17" s="4">
        <v>0.22253000000000001</v>
      </c>
      <c r="G17" s="4">
        <v>0.50477000000000005</v>
      </c>
    </row>
    <row r="18" spans="1:7" ht="14.1" customHeight="1" x14ac:dyDescent="0.2">
      <c r="A18" s="49"/>
      <c r="B18" s="15" t="s">
        <v>172</v>
      </c>
      <c r="C18" s="7">
        <v>4792</v>
      </c>
      <c r="D18" s="8">
        <v>5026396</v>
      </c>
      <c r="E18" s="4">
        <v>0.74999318485459998</v>
      </c>
      <c r="F18" s="4">
        <v>0.73031000000000001</v>
      </c>
      <c r="G18" s="4">
        <v>0.76966999999999997</v>
      </c>
    </row>
    <row r="19" spans="1:7" ht="14.1" customHeight="1" x14ac:dyDescent="0.2">
      <c r="A19" s="50"/>
      <c r="B19" s="15" t="s">
        <v>96</v>
      </c>
      <c r="C19" s="7">
        <v>4873</v>
      </c>
      <c r="D19" s="8">
        <v>5099209</v>
      </c>
      <c r="E19" s="4">
        <v>0.73878999999999995</v>
      </c>
      <c r="F19" s="4">
        <v>0.71904000000000001</v>
      </c>
      <c r="G19" s="4">
        <v>0.75853999999999999</v>
      </c>
    </row>
    <row r="20" spans="1:7" ht="14.1" customHeight="1" x14ac:dyDescent="0.2">
      <c r="A20" s="48" t="s">
        <v>180</v>
      </c>
      <c r="B20" s="15" t="s">
        <v>171</v>
      </c>
      <c r="C20" s="7">
        <v>81</v>
      </c>
      <c r="D20" s="8">
        <v>68718</v>
      </c>
      <c r="E20" s="4">
        <v>0.34320000000000001</v>
      </c>
      <c r="F20" s="4">
        <v>0.20515</v>
      </c>
      <c r="G20" s="4">
        <v>0.48125930701039998</v>
      </c>
    </row>
    <row r="21" spans="1:7" ht="14.1" customHeight="1" x14ac:dyDescent="0.2">
      <c r="A21" s="49"/>
      <c r="B21" s="15" t="s">
        <v>172</v>
      </c>
      <c r="C21" s="7">
        <v>4792</v>
      </c>
      <c r="D21" s="8">
        <v>4689920</v>
      </c>
      <c r="E21" s="4">
        <v>0.69979000000000002</v>
      </c>
      <c r="F21" s="4">
        <v>0.67893000000000003</v>
      </c>
      <c r="G21" s="4">
        <v>0.72065000000000001</v>
      </c>
    </row>
    <row r="22" spans="1:7" ht="14.1" customHeight="1" x14ac:dyDescent="0.2">
      <c r="A22" s="50"/>
      <c r="B22" s="15" t="s">
        <v>96</v>
      </c>
      <c r="C22" s="7">
        <v>4873</v>
      </c>
      <c r="D22" s="8">
        <v>4758638</v>
      </c>
      <c r="E22" s="4">
        <v>0.68944000000000005</v>
      </c>
      <c r="F22" s="4">
        <v>0.66862999999999995</v>
      </c>
      <c r="G22" s="4">
        <v>0.71026</v>
      </c>
    </row>
    <row r="24" spans="1:7" ht="14.1" customHeight="1" x14ac:dyDescent="0.2">
      <c r="A24" s="46" t="s">
        <v>55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106</v>
      </c>
      <c r="B25" s="45"/>
      <c r="C25" s="45"/>
      <c r="D25" s="45"/>
      <c r="E25" s="45"/>
      <c r="F25" s="45"/>
      <c r="G25" s="45"/>
    </row>
    <row r="26" spans="1:7" ht="14.1" customHeight="1" x14ac:dyDescent="0.2">
      <c r="A26" s="46" t="s">
        <v>107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559</v>
      </c>
      <c r="B27" s="45"/>
      <c r="C27" s="45"/>
      <c r="D27" s="45"/>
      <c r="E27" s="45"/>
      <c r="F27" s="45"/>
      <c r="G27" s="45"/>
    </row>
    <row r="28" spans="1:7" s="17" customFormat="1" ht="14.25" x14ac:dyDescent="0.2">
      <c r="A28" s="32" t="str">
        <f>HYPERLINK("#'Index'!A1","Back to Index")</f>
        <v>Back to Index</v>
      </c>
      <c r="B28" s="27"/>
    </row>
  </sheetData>
  <mergeCells count="12">
    <mergeCell ref="A27:G27"/>
    <mergeCell ref="A1:G1"/>
    <mergeCell ref="A2:G2"/>
    <mergeCell ref="A24:G24"/>
    <mergeCell ref="A25:G25"/>
    <mergeCell ref="A26:G26"/>
    <mergeCell ref="A5:A7"/>
    <mergeCell ref="A8:A10"/>
    <mergeCell ref="A11:A13"/>
    <mergeCell ref="A14:A16"/>
    <mergeCell ref="A17:A19"/>
    <mergeCell ref="A20:A22"/>
  </mergeCells>
  <pageMargins left="0.05" right="0.0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ySplit="4" topLeftCell="A5" activePane="bottomLeft" state="frozen"/>
      <selection activeCell="A45" sqref="A45"/>
      <selection pane="bottomLeft" sqref="A1:K1"/>
    </sheetView>
  </sheetViews>
  <sheetFormatPr defaultColWidth="10.85546875" defaultRowHeight="12.75" x14ac:dyDescent="0.2"/>
  <cols>
    <col min="1" max="1" width="27.140625" customWidth="1"/>
    <col min="2" max="2" width="33.5703125" bestFit="1" customWidth="1"/>
    <col min="3" max="7" width="14.5703125" customWidth="1"/>
  </cols>
  <sheetData>
    <row r="1" spans="1:11" ht="15" x14ac:dyDescent="0.25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11" ht="38.25" x14ac:dyDescent="0.2">
      <c r="A4" s="1"/>
      <c r="B4" s="1"/>
      <c r="C4" s="2" t="s">
        <v>61</v>
      </c>
      <c r="D4" s="2" t="s">
        <v>62</v>
      </c>
      <c r="E4" s="2" t="s">
        <v>556</v>
      </c>
      <c r="F4" s="5" t="s">
        <v>12</v>
      </c>
      <c r="G4" s="2" t="s">
        <v>2</v>
      </c>
    </row>
    <row r="5" spans="1:11" x14ac:dyDescent="0.2">
      <c r="A5" s="54" t="s">
        <v>384</v>
      </c>
      <c r="B5" s="3" t="s">
        <v>3</v>
      </c>
      <c r="C5" s="4">
        <v>0.1757</v>
      </c>
      <c r="D5" s="4">
        <v>0.25459999999999999</v>
      </c>
      <c r="E5" s="4">
        <v>0.33150000000000002</v>
      </c>
      <c r="F5" s="4">
        <v>0.27250000000000002</v>
      </c>
      <c r="G5" s="4">
        <v>0.20960000000000001</v>
      </c>
    </row>
    <row r="6" spans="1:11" x14ac:dyDescent="0.2">
      <c r="A6" s="52"/>
      <c r="B6" s="3" t="s">
        <v>4</v>
      </c>
      <c r="C6" s="4">
        <v>0.62250000000000005</v>
      </c>
      <c r="D6" s="4">
        <v>0.64680000000000004</v>
      </c>
      <c r="E6" s="4">
        <v>0.56469999999999998</v>
      </c>
      <c r="F6" s="4">
        <v>0.66320000000000001</v>
      </c>
      <c r="G6" s="4">
        <v>0.62219999999999998</v>
      </c>
    </row>
    <row r="7" spans="1:11" x14ac:dyDescent="0.2">
      <c r="A7" s="53"/>
      <c r="B7" s="3" t="s">
        <v>5</v>
      </c>
      <c r="C7" s="4">
        <v>0.20180000000000001</v>
      </c>
      <c r="D7" s="4">
        <v>9.8599999999999993E-2</v>
      </c>
      <c r="E7" s="4">
        <v>0.10382206852759999</v>
      </c>
      <c r="F7" s="4">
        <v>6.4299999999999996E-2</v>
      </c>
      <c r="G7" s="4">
        <v>0.16819999999999999</v>
      </c>
    </row>
    <row r="8" spans="1:11" x14ac:dyDescent="0.2">
      <c r="A8" s="25" t="s">
        <v>6</v>
      </c>
      <c r="B8" s="3" t="s">
        <v>7</v>
      </c>
      <c r="C8" s="4">
        <v>0.51149999999999995</v>
      </c>
      <c r="D8" s="4">
        <v>0.57099999999999995</v>
      </c>
      <c r="E8" s="4">
        <v>0.52910000000000001</v>
      </c>
      <c r="F8" s="4">
        <v>0.4945</v>
      </c>
      <c r="G8" s="4">
        <v>0.51539999999999997</v>
      </c>
    </row>
    <row r="9" spans="1:11" x14ac:dyDescent="0.2">
      <c r="A9" s="48" t="s">
        <v>8</v>
      </c>
      <c r="B9" s="3" t="s">
        <v>9</v>
      </c>
      <c r="C9" s="4">
        <v>1</v>
      </c>
      <c r="D9" s="4">
        <v>0</v>
      </c>
      <c r="E9" s="4">
        <v>0</v>
      </c>
      <c r="F9" s="4">
        <v>0</v>
      </c>
      <c r="G9" s="4">
        <v>0.70669999999999999</v>
      </c>
    </row>
    <row r="10" spans="1:11" x14ac:dyDescent="0.2">
      <c r="A10" s="49"/>
      <c r="B10" s="3" t="s">
        <v>10</v>
      </c>
      <c r="C10" s="4">
        <v>0</v>
      </c>
      <c r="D10" s="4">
        <v>1</v>
      </c>
      <c r="E10" s="4">
        <v>0</v>
      </c>
      <c r="F10" s="4">
        <v>0</v>
      </c>
      <c r="G10" s="4">
        <v>6.3899999999999998E-2</v>
      </c>
    </row>
    <row r="11" spans="1:11" x14ac:dyDescent="0.2">
      <c r="A11" s="49"/>
      <c r="B11" s="3" t="s">
        <v>11</v>
      </c>
      <c r="C11" s="4">
        <v>0</v>
      </c>
      <c r="D11" s="4">
        <v>0</v>
      </c>
      <c r="E11" s="4">
        <v>1</v>
      </c>
      <c r="F11" s="4">
        <v>0</v>
      </c>
      <c r="G11" s="4">
        <v>0.1139</v>
      </c>
    </row>
    <row r="12" spans="1:11" x14ac:dyDescent="0.2">
      <c r="A12" s="50"/>
      <c r="B12" s="3" t="s">
        <v>12</v>
      </c>
      <c r="C12" s="4">
        <v>0</v>
      </c>
      <c r="D12" s="4">
        <v>0</v>
      </c>
      <c r="E12" s="4">
        <v>0</v>
      </c>
      <c r="F12" s="4">
        <v>1</v>
      </c>
      <c r="G12" s="4">
        <v>0.11550000000000001</v>
      </c>
    </row>
    <row r="13" spans="1:11" x14ac:dyDescent="0.2">
      <c r="A13" s="25" t="s">
        <v>13</v>
      </c>
      <c r="B13" s="3" t="s">
        <v>14</v>
      </c>
      <c r="C13" s="4">
        <v>0.97940000000000005</v>
      </c>
      <c r="D13" s="4">
        <v>0.90310000000000001</v>
      </c>
      <c r="E13" s="4">
        <v>0.80830000000000002</v>
      </c>
      <c r="F13" s="4">
        <v>0.78620000000000001</v>
      </c>
      <c r="G13" s="4">
        <v>0.93269999999999997</v>
      </c>
    </row>
    <row r="14" spans="1:11" x14ac:dyDescent="0.2">
      <c r="A14" s="48" t="s">
        <v>15</v>
      </c>
      <c r="B14" s="3" t="s">
        <v>16</v>
      </c>
      <c r="C14" s="4">
        <v>0.64929999999999999</v>
      </c>
      <c r="D14" s="4">
        <v>0.52790000000000004</v>
      </c>
      <c r="E14" s="4">
        <v>0.64990000000000003</v>
      </c>
      <c r="F14" s="4">
        <v>0.52059999999999995</v>
      </c>
      <c r="G14" s="4">
        <v>0.62670000000000003</v>
      </c>
    </row>
    <row r="15" spans="1:11" x14ac:dyDescent="0.2">
      <c r="A15" s="49"/>
      <c r="B15" s="3" t="s">
        <v>17</v>
      </c>
      <c r="C15" s="4">
        <v>0.22600000000000001</v>
      </c>
      <c r="D15" s="4">
        <v>0.30969999999999998</v>
      </c>
      <c r="E15" s="4">
        <v>0.21920000000000001</v>
      </c>
      <c r="F15" s="4">
        <v>0.2404955900703</v>
      </c>
      <c r="G15" s="4">
        <v>0.23227670243929999</v>
      </c>
    </row>
    <row r="16" spans="1:11" x14ac:dyDescent="0.2">
      <c r="A16" s="50"/>
      <c r="B16" s="3" t="s">
        <v>18</v>
      </c>
      <c r="C16" s="4">
        <v>0.12470000000000001</v>
      </c>
      <c r="D16" s="4">
        <v>0.16239999999999999</v>
      </c>
      <c r="E16" s="4">
        <v>0.13089999999999999</v>
      </c>
      <c r="F16" s="4">
        <v>0.2389</v>
      </c>
      <c r="G16" s="4">
        <v>0.14099999999999999</v>
      </c>
    </row>
    <row r="17" spans="1:7" x14ac:dyDescent="0.2">
      <c r="A17" s="25" t="s">
        <v>19</v>
      </c>
      <c r="B17" s="3" t="s">
        <v>20</v>
      </c>
      <c r="C17" s="4">
        <v>9.2200000000000004E-2</v>
      </c>
      <c r="D17" s="4">
        <v>0.1351</v>
      </c>
      <c r="E17" s="4">
        <v>0.1226</v>
      </c>
      <c r="F17" s="4">
        <v>0.15970000000000001</v>
      </c>
      <c r="G17" s="4">
        <v>0.1062</v>
      </c>
    </row>
    <row r="18" spans="1:7" x14ac:dyDescent="0.2">
      <c r="A18" s="25" t="s">
        <v>21</v>
      </c>
      <c r="B18" s="3" t="s">
        <v>22</v>
      </c>
      <c r="C18" s="4">
        <v>0.2432</v>
      </c>
      <c r="D18" s="4">
        <v>0.20319999999999999</v>
      </c>
      <c r="E18" s="4">
        <v>0.20810000000000001</v>
      </c>
      <c r="F18" s="4">
        <v>0.18079999999999999</v>
      </c>
      <c r="G18" s="4">
        <v>0.22939999999999999</v>
      </c>
    </row>
    <row r="19" spans="1:7" x14ac:dyDescent="0.2">
      <c r="A19" s="48" t="s">
        <v>23</v>
      </c>
      <c r="B19" s="3" t="s">
        <v>24</v>
      </c>
      <c r="C19" s="4">
        <v>0.31811373096470003</v>
      </c>
      <c r="D19" s="4">
        <v>0.25790000000000002</v>
      </c>
      <c r="E19" s="4">
        <v>0.20273388948330001</v>
      </c>
      <c r="F19" s="4">
        <v>0.24049999999999999</v>
      </c>
      <c r="G19" s="4">
        <v>0.29220000000000002</v>
      </c>
    </row>
    <row r="20" spans="1:7" x14ac:dyDescent="0.2">
      <c r="A20" s="49"/>
      <c r="B20" s="3" t="s">
        <v>25</v>
      </c>
      <c r="C20" s="4">
        <v>0.23630000000000001</v>
      </c>
      <c r="D20" s="4">
        <v>0.22186123180090001</v>
      </c>
      <c r="E20" s="4">
        <v>0.1522</v>
      </c>
      <c r="F20" s="4">
        <v>0.17760000000000001</v>
      </c>
      <c r="G20" s="4">
        <v>0.219</v>
      </c>
    </row>
    <row r="21" spans="1:7" x14ac:dyDescent="0.2">
      <c r="A21" s="50"/>
      <c r="B21" s="3" t="s">
        <v>26</v>
      </c>
      <c r="C21" s="4">
        <v>0.4456</v>
      </c>
      <c r="D21" s="4">
        <v>0.52029999999999998</v>
      </c>
      <c r="E21" s="4">
        <v>0.64510000000000001</v>
      </c>
      <c r="F21" s="4">
        <v>0.58189999999999997</v>
      </c>
      <c r="G21" s="4">
        <v>0.48880000000000001</v>
      </c>
    </row>
    <row r="22" spans="1:7" x14ac:dyDescent="0.2">
      <c r="A22" s="51" t="s">
        <v>382</v>
      </c>
      <c r="B22" s="3" t="s">
        <v>27</v>
      </c>
      <c r="C22" s="4">
        <v>7.5700000000000003E-2</v>
      </c>
      <c r="D22" s="4">
        <v>0.24779999999999999</v>
      </c>
      <c r="E22" s="4">
        <v>0.13780000000000001</v>
      </c>
      <c r="F22" s="4">
        <v>0.21279999999999999</v>
      </c>
      <c r="G22" s="4">
        <v>0.1096</v>
      </c>
    </row>
    <row r="23" spans="1:7" x14ac:dyDescent="0.2">
      <c r="A23" s="52"/>
      <c r="B23" s="3" t="s">
        <v>28</v>
      </c>
      <c r="C23" s="4">
        <v>0.38590000000000002</v>
      </c>
      <c r="D23" s="4">
        <v>0.27510000000000001</v>
      </c>
      <c r="E23" s="4">
        <v>0.439</v>
      </c>
      <c r="F23" s="4">
        <v>0.41160000000000002</v>
      </c>
      <c r="G23" s="4">
        <v>0.38779999999999998</v>
      </c>
    </row>
    <row r="24" spans="1:7" x14ac:dyDescent="0.2">
      <c r="A24" s="52"/>
      <c r="B24" s="3" t="s">
        <v>29</v>
      </c>
      <c r="C24" s="4">
        <v>0.2823</v>
      </c>
      <c r="D24" s="4">
        <v>0.17979999999999999</v>
      </c>
      <c r="E24" s="4">
        <v>0.1852</v>
      </c>
      <c r="F24" s="4">
        <v>0.15459999999999999</v>
      </c>
      <c r="G24" s="4">
        <v>0.24990000000000001</v>
      </c>
    </row>
    <row r="25" spans="1:7" x14ac:dyDescent="0.2">
      <c r="A25" s="53"/>
      <c r="B25" s="3" t="s">
        <v>30</v>
      </c>
      <c r="C25" s="4">
        <v>0.25609999999999999</v>
      </c>
      <c r="D25" s="4">
        <v>0.29730000000000001</v>
      </c>
      <c r="E25" s="4">
        <v>0.23810000000000001</v>
      </c>
      <c r="F25" s="4">
        <v>0.221</v>
      </c>
      <c r="G25" s="4">
        <v>0.25259999999999999</v>
      </c>
    </row>
    <row r="26" spans="1:7" x14ac:dyDescent="0.2">
      <c r="A26" s="48" t="s">
        <v>31</v>
      </c>
      <c r="B26" s="3" t="s">
        <v>32</v>
      </c>
      <c r="C26" s="4">
        <v>2.7799999999999998E-2</v>
      </c>
      <c r="D26" s="4">
        <v>9.6600000000000005E-2</v>
      </c>
      <c r="E26" s="4">
        <v>4.3200000000000002E-2</v>
      </c>
      <c r="F26" s="4">
        <v>0.16889999999999999</v>
      </c>
      <c r="G26" s="4">
        <v>5.0200000000000002E-2</v>
      </c>
    </row>
    <row r="27" spans="1:7" x14ac:dyDescent="0.2">
      <c r="A27" s="49"/>
      <c r="B27" s="3" t="s">
        <v>33</v>
      </c>
      <c r="C27" s="4">
        <v>0.14899999999999999</v>
      </c>
      <c r="D27" s="4">
        <v>0.159</v>
      </c>
      <c r="E27" s="4">
        <v>0.11799999999999999</v>
      </c>
      <c r="F27" s="4">
        <v>0.20050000000000001</v>
      </c>
      <c r="G27" s="4">
        <v>0.152</v>
      </c>
    </row>
    <row r="28" spans="1:7" x14ac:dyDescent="0.2">
      <c r="A28" s="49"/>
      <c r="B28" s="3" t="s">
        <v>34</v>
      </c>
      <c r="C28" s="4">
        <v>0.12239999999999999</v>
      </c>
      <c r="D28" s="4">
        <v>0.25640000000000002</v>
      </c>
      <c r="E28" s="4">
        <v>9.1300000000000006E-2</v>
      </c>
      <c r="F28" s="4">
        <v>0.18160000000000001</v>
      </c>
      <c r="G28" s="4">
        <v>0.1343</v>
      </c>
    </row>
    <row r="29" spans="1:7" x14ac:dyDescent="0.2">
      <c r="A29" s="50"/>
      <c r="B29" s="3" t="s">
        <v>35</v>
      </c>
      <c r="C29" s="4">
        <v>0.70089999999999997</v>
      </c>
      <c r="D29" s="4">
        <v>0.48803076532930001</v>
      </c>
      <c r="E29" s="4">
        <v>0.74739999999999995</v>
      </c>
      <c r="F29" s="4">
        <v>0.44900000000000001</v>
      </c>
      <c r="G29" s="4">
        <v>0.66349999999999998</v>
      </c>
    </row>
    <row r="30" spans="1:7" x14ac:dyDescent="0.2">
      <c r="A30" s="48" t="s">
        <v>36</v>
      </c>
      <c r="B30" s="3" t="s">
        <v>37</v>
      </c>
      <c r="C30" s="4">
        <v>0.2127659370593</v>
      </c>
      <c r="D30" s="4">
        <v>0.2107</v>
      </c>
      <c r="E30" s="4">
        <v>0.2264782546179</v>
      </c>
      <c r="F30" s="4">
        <v>0.26960000000000001</v>
      </c>
      <c r="G30" s="4">
        <v>0.22075654466139999</v>
      </c>
    </row>
    <row r="31" spans="1:7" x14ac:dyDescent="0.2">
      <c r="A31" s="50"/>
      <c r="B31" s="3" t="s">
        <v>38</v>
      </c>
      <c r="C31" s="4">
        <v>0.78723406294069997</v>
      </c>
      <c r="D31" s="4">
        <v>0.7893</v>
      </c>
      <c r="E31" s="4">
        <v>0.77352174538209995</v>
      </c>
      <c r="F31" s="4">
        <v>0.73040000000000005</v>
      </c>
      <c r="G31" s="4">
        <v>0.77924345533859996</v>
      </c>
    </row>
    <row r="32" spans="1:7" x14ac:dyDescent="0.2">
      <c r="A32" s="48" t="s">
        <v>39</v>
      </c>
      <c r="B32" s="3" t="s">
        <v>40</v>
      </c>
      <c r="C32" s="4">
        <v>0.1343</v>
      </c>
      <c r="D32" s="4">
        <v>0.32890000000000003</v>
      </c>
      <c r="E32" s="4">
        <v>0.21729999999999999</v>
      </c>
      <c r="F32" s="4">
        <v>0.4254</v>
      </c>
      <c r="G32" s="4">
        <v>0.1898</v>
      </c>
    </row>
    <row r="33" spans="1:7" x14ac:dyDescent="0.2">
      <c r="A33" s="49"/>
      <c r="B33" s="3" t="s">
        <v>41</v>
      </c>
      <c r="C33" s="4">
        <v>0.17442363577440001</v>
      </c>
      <c r="D33" s="4">
        <v>0.27838899330540001</v>
      </c>
      <c r="E33" s="4">
        <v>0.17610000000000001</v>
      </c>
      <c r="F33" s="4">
        <v>0.2195</v>
      </c>
      <c r="G33" s="4">
        <v>0.1865</v>
      </c>
    </row>
    <row r="34" spans="1:7" x14ac:dyDescent="0.2">
      <c r="A34" s="49"/>
      <c r="B34" s="3" t="s">
        <v>42</v>
      </c>
      <c r="C34" s="4">
        <v>0.12230000000000001</v>
      </c>
      <c r="D34" s="4">
        <v>9.8199999999999996E-2</v>
      </c>
      <c r="E34" s="4">
        <v>0.11509999999999999</v>
      </c>
      <c r="F34" s="4">
        <v>6.8033435262600001E-2</v>
      </c>
      <c r="G34" s="4">
        <v>0.1137</v>
      </c>
    </row>
    <row r="35" spans="1:7" x14ac:dyDescent="0.2">
      <c r="A35" s="50"/>
      <c r="B35" s="3" t="s">
        <v>43</v>
      </c>
      <c r="C35" s="4">
        <v>0.56899999999999995</v>
      </c>
      <c r="D35" s="4">
        <v>0.29449999999999998</v>
      </c>
      <c r="E35" s="4">
        <v>0.49149999999999999</v>
      </c>
      <c r="F35" s="4">
        <v>0.28710000000000002</v>
      </c>
      <c r="G35" s="4">
        <v>0.51004382163100004</v>
      </c>
    </row>
    <row r="36" spans="1:7" x14ac:dyDescent="0.2">
      <c r="A36" s="25" t="s">
        <v>44</v>
      </c>
      <c r="B36" s="3" t="s">
        <v>45</v>
      </c>
      <c r="C36" s="4">
        <v>0.72309999999999997</v>
      </c>
      <c r="D36" s="4">
        <v>0.3417</v>
      </c>
      <c r="E36" s="4">
        <v>0.58818733285500002</v>
      </c>
      <c r="F36" s="4">
        <v>0.33364898373239998</v>
      </c>
      <c r="G36" s="4">
        <v>0.63839999999999997</v>
      </c>
    </row>
    <row r="37" spans="1:7" x14ac:dyDescent="0.2">
      <c r="A37" s="48" t="s">
        <v>46</v>
      </c>
      <c r="B37" s="3" t="s">
        <v>47</v>
      </c>
      <c r="C37" s="4">
        <v>0.1195983044513</v>
      </c>
      <c r="D37" s="4">
        <v>0.13969999999999999</v>
      </c>
      <c r="E37" s="4">
        <v>6.3799999999999996E-2</v>
      </c>
      <c r="F37" s="4">
        <v>0.17960000000000001</v>
      </c>
      <c r="G37" s="4">
        <v>0.1215</v>
      </c>
    </row>
    <row r="38" spans="1:7" x14ac:dyDescent="0.2">
      <c r="A38" s="49"/>
      <c r="B38" s="3" t="s">
        <v>48</v>
      </c>
      <c r="C38" s="4">
        <v>0.1162</v>
      </c>
      <c r="D38" s="4">
        <v>8.2600000000000007E-2</v>
      </c>
      <c r="E38" s="4">
        <v>0.12959999999999999</v>
      </c>
      <c r="F38" s="4">
        <v>9.6500000000000002E-2</v>
      </c>
      <c r="G38" s="4">
        <v>0.1133</v>
      </c>
    </row>
    <row r="39" spans="1:7" x14ac:dyDescent="0.2">
      <c r="A39" s="49"/>
      <c r="B39" s="3" t="s">
        <v>49</v>
      </c>
      <c r="C39" s="4">
        <v>0.224</v>
      </c>
      <c r="D39" s="4">
        <v>0.10970000000000001</v>
      </c>
      <c r="E39" s="4">
        <v>0.23</v>
      </c>
      <c r="F39" s="4">
        <v>0.18990000000000001</v>
      </c>
      <c r="G39" s="4">
        <v>0.21340000000000001</v>
      </c>
    </row>
    <row r="40" spans="1:7" x14ac:dyDescent="0.2">
      <c r="A40" s="49"/>
      <c r="B40" s="3" t="s">
        <v>50</v>
      </c>
      <c r="C40" s="4">
        <v>0.1152</v>
      </c>
      <c r="D40" s="4">
        <v>3.3799999999999997E-2</v>
      </c>
      <c r="E40" s="4">
        <v>8.9191329019200002E-2</v>
      </c>
      <c r="F40" s="4">
        <v>5.5200399523899997E-2</v>
      </c>
      <c r="G40" s="4">
        <v>0.10009999999999999</v>
      </c>
    </row>
    <row r="41" spans="1:7" x14ac:dyDescent="0.2">
      <c r="A41" s="49"/>
      <c r="B41" s="3" t="s">
        <v>51</v>
      </c>
      <c r="C41" s="4">
        <v>0.1951</v>
      </c>
      <c r="D41" s="4">
        <v>0.39702907843649998</v>
      </c>
      <c r="E41" s="4">
        <v>0.33300000000000002</v>
      </c>
      <c r="F41" s="4">
        <v>0.32729999999999998</v>
      </c>
      <c r="G41" s="4">
        <v>0.23899999999999999</v>
      </c>
    </row>
    <row r="42" spans="1:7" x14ac:dyDescent="0.2">
      <c r="A42" s="49"/>
      <c r="B42" s="3" t="s">
        <v>52</v>
      </c>
      <c r="C42" s="4">
        <v>0.13009999999999999</v>
      </c>
      <c r="D42" s="4">
        <v>0.19400000000000001</v>
      </c>
      <c r="E42" s="4">
        <v>9.8699999999999996E-2</v>
      </c>
      <c r="F42" s="4">
        <v>8.0199999999999994E-2</v>
      </c>
      <c r="G42" s="4">
        <v>0.12479999999999999</v>
      </c>
    </row>
    <row r="43" spans="1:7" x14ac:dyDescent="0.2">
      <c r="A43" s="49"/>
      <c r="B43" s="3" t="s">
        <v>53</v>
      </c>
      <c r="C43" s="4">
        <v>5.4173978966999999E-2</v>
      </c>
      <c r="D43" s="4">
        <v>3.1399999999999997E-2</v>
      </c>
      <c r="E43" s="4">
        <v>3.7199999999999997E-2</v>
      </c>
      <c r="F43" s="4">
        <v>5.6300000000000003E-2</v>
      </c>
      <c r="G43" s="4">
        <v>5.0999999999999997E-2</v>
      </c>
    </row>
    <row r="44" spans="1:7" x14ac:dyDescent="0.2">
      <c r="A44" s="50"/>
      <c r="B44" s="3" t="s">
        <v>54</v>
      </c>
      <c r="C44" s="4">
        <v>4.5600000000000002E-2</v>
      </c>
      <c r="D44" s="4">
        <v>1.18E-2</v>
      </c>
      <c r="E44" s="4">
        <v>1.86031191631E-2</v>
      </c>
      <c r="F44" s="4">
        <v>1.4999999999999999E-2</v>
      </c>
      <c r="G44" s="4">
        <v>3.6900000000000002E-2</v>
      </c>
    </row>
    <row r="45" spans="1:7" x14ac:dyDescent="0.2">
      <c r="A45" s="42" t="s">
        <v>555</v>
      </c>
      <c r="B45" s="43"/>
      <c r="C45" s="39">
        <v>3928</v>
      </c>
      <c r="D45" s="39">
        <v>246</v>
      </c>
      <c r="E45" s="39">
        <v>352</v>
      </c>
      <c r="F45" s="39">
        <v>347</v>
      </c>
      <c r="G45" s="39">
        <v>4873</v>
      </c>
    </row>
    <row r="46" spans="1:7" x14ac:dyDescent="0.2">
      <c r="A46" s="46" t="s">
        <v>55</v>
      </c>
      <c r="B46" s="45"/>
      <c r="C46" s="45"/>
      <c r="D46" s="45"/>
      <c r="E46" s="45"/>
      <c r="F46" s="45"/>
      <c r="G46" s="45"/>
    </row>
    <row r="47" spans="1:7" x14ac:dyDescent="0.2">
      <c r="A47" s="55" t="s">
        <v>383</v>
      </c>
      <c r="B47" s="45"/>
      <c r="C47" s="45"/>
      <c r="D47" s="45"/>
      <c r="E47" s="45"/>
      <c r="F47" s="45"/>
      <c r="G47" s="45"/>
    </row>
    <row r="48" spans="1:7" x14ac:dyDescent="0.2">
      <c r="A48" s="55" t="s">
        <v>554</v>
      </c>
      <c r="B48" s="45"/>
      <c r="C48" s="45"/>
      <c r="D48" s="45"/>
      <c r="E48" s="45"/>
      <c r="F48" s="45"/>
      <c r="G48" s="45"/>
    </row>
    <row r="49" spans="1:2" s="17" customFormat="1" ht="14.25" x14ac:dyDescent="0.2">
      <c r="A49" s="32" t="str">
        <f>HYPERLINK("#'Index'!A1","Back to Index")</f>
        <v>Back to Index</v>
      </c>
      <c r="B49" s="27"/>
    </row>
  </sheetData>
  <mergeCells count="15">
    <mergeCell ref="A2:G2"/>
    <mergeCell ref="A46:G46"/>
    <mergeCell ref="A48:G48"/>
    <mergeCell ref="A47:G47"/>
    <mergeCell ref="A1:K1"/>
    <mergeCell ref="A5:A7"/>
    <mergeCell ref="A9:A12"/>
    <mergeCell ref="A14:A16"/>
    <mergeCell ref="A19:A21"/>
    <mergeCell ref="A22:A25"/>
    <mergeCell ref="A26:A29"/>
    <mergeCell ref="A30:A31"/>
    <mergeCell ref="A32:A35"/>
    <mergeCell ref="A37:A44"/>
    <mergeCell ref="A45:B45"/>
  </mergeCells>
  <pageMargins left="0.05" right="0.05" top="0.5" bottom="0.5" header="0" footer="0"/>
  <pageSetup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pane ySplit="4" topLeftCell="A5" activePane="bottomLeft" state="frozen"/>
      <selection sqref="A1:H1"/>
      <selection pane="bottomLeft" sqref="A1:H1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188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175</v>
      </c>
      <c r="B5" s="13" t="s">
        <v>24</v>
      </c>
      <c r="C5" s="7">
        <v>1516</v>
      </c>
      <c r="D5" s="8">
        <v>1307998</v>
      </c>
      <c r="E5" s="4">
        <v>0.64864999999999995</v>
      </c>
      <c r="F5" s="4">
        <v>0.61238000000000004</v>
      </c>
      <c r="G5" s="4">
        <v>0.68493000000000004</v>
      </c>
    </row>
    <row r="6" spans="1:7" ht="14.1" customHeight="1" x14ac:dyDescent="0.2">
      <c r="A6" s="49"/>
      <c r="B6" s="13" t="s">
        <v>25</v>
      </c>
      <c r="C6" s="7">
        <v>1349</v>
      </c>
      <c r="D6" s="8">
        <v>1190801</v>
      </c>
      <c r="E6" s="4">
        <v>0.78766999999999998</v>
      </c>
      <c r="F6" s="4">
        <v>0.7510144160344</v>
      </c>
      <c r="G6" s="4">
        <v>0.82433000000000001</v>
      </c>
    </row>
    <row r="7" spans="1:7" ht="14.1" customHeight="1" x14ac:dyDescent="0.2">
      <c r="A7" s="49"/>
      <c r="B7" s="13" t="s">
        <v>26</v>
      </c>
      <c r="C7" s="7">
        <v>2008</v>
      </c>
      <c r="D7" s="8">
        <v>1170593</v>
      </c>
      <c r="E7" s="4">
        <v>0.34695999999999999</v>
      </c>
      <c r="F7" s="4">
        <v>0.31728000000000001</v>
      </c>
      <c r="G7" s="4">
        <v>0.37663000000000002</v>
      </c>
    </row>
    <row r="8" spans="1:7" ht="14.1" customHeight="1" x14ac:dyDescent="0.2">
      <c r="A8" s="50"/>
      <c r="B8" s="13" t="s">
        <v>96</v>
      </c>
      <c r="C8" s="7">
        <v>4873</v>
      </c>
      <c r="D8" s="8">
        <v>3669392</v>
      </c>
      <c r="E8" s="4">
        <v>0.53163000000000005</v>
      </c>
      <c r="F8" s="4">
        <v>0.51003575959110004</v>
      </c>
      <c r="G8" s="4">
        <v>0.55322000000000005</v>
      </c>
    </row>
    <row r="9" spans="1:7" ht="14.1" customHeight="1" x14ac:dyDescent="0.2">
      <c r="A9" s="48" t="s">
        <v>176</v>
      </c>
      <c r="B9" s="13" t="s">
        <v>24</v>
      </c>
      <c r="C9" s="7">
        <v>1516</v>
      </c>
      <c r="D9" s="8">
        <v>477386</v>
      </c>
      <c r="E9" s="4">
        <v>0.23674000000000001</v>
      </c>
      <c r="F9" s="4">
        <v>0.20268</v>
      </c>
      <c r="G9" s="4">
        <v>0.27081</v>
      </c>
    </row>
    <row r="10" spans="1:7" ht="14.1" customHeight="1" x14ac:dyDescent="0.2">
      <c r="A10" s="49"/>
      <c r="B10" s="13" t="s">
        <v>25</v>
      </c>
      <c r="C10" s="7">
        <v>1349</v>
      </c>
      <c r="D10" s="8">
        <v>411407</v>
      </c>
      <c r="E10" s="4">
        <v>0.27213076483210002</v>
      </c>
      <c r="F10" s="4">
        <v>0.23454</v>
      </c>
      <c r="G10" s="4">
        <v>0.30972</v>
      </c>
    </row>
    <row r="11" spans="1:7" ht="14.1" customHeight="1" x14ac:dyDescent="0.2">
      <c r="A11" s="49"/>
      <c r="B11" s="13" t="s">
        <v>26</v>
      </c>
      <c r="C11" s="7">
        <v>2008</v>
      </c>
      <c r="D11" s="8">
        <v>270063</v>
      </c>
      <c r="E11" s="4">
        <v>8.0045303775700002E-2</v>
      </c>
      <c r="F11" s="4">
        <v>6.071E-2</v>
      </c>
      <c r="G11" s="4">
        <v>9.9379999999999996E-2</v>
      </c>
    </row>
    <row r="12" spans="1:7" ht="14.1" customHeight="1" x14ac:dyDescent="0.2">
      <c r="A12" s="50"/>
      <c r="B12" s="13" t="s">
        <v>96</v>
      </c>
      <c r="C12" s="7">
        <v>4873</v>
      </c>
      <c r="D12" s="8">
        <v>1158856</v>
      </c>
      <c r="E12" s="4">
        <v>0.16789999999999999</v>
      </c>
      <c r="F12" s="4">
        <v>0.15143999999999999</v>
      </c>
      <c r="G12" s="4">
        <v>0.18436</v>
      </c>
    </row>
    <row r="13" spans="1:7" ht="14.1" customHeight="1" x14ac:dyDescent="0.2">
      <c r="A13" s="48" t="s">
        <v>177</v>
      </c>
      <c r="B13" s="13" t="s">
        <v>24</v>
      </c>
      <c r="C13" s="7">
        <v>1516</v>
      </c>
      <c r="D13" s="8">
        <v>461853</v>
      </c>
      <c r="E13" s="4">
        <v>0.22903999999999999</v>
      </c>
      <c r="F13" s="4">
        <v>0.19585</v>
      </c>
      <c r="G13" s="4">
        <v>0.26223000000000002</v>
      </c>
    </row>
    <row r="14" spans="1:7" ht="14.1" customHeight="1" x14ac:dyDescent="0.2">
      <c r="A14" s="49"/>
      <c r="B14" s="13" t="s">
        <v>25</v>
      </c>
      <c r="C14" s="7">
        <v>1349</v>
      </c>
      <c r="D14" s="8">
        <v>409172</v>
      </c>
      <c r="E14" s="4">
        <v>0.27065</v>
      </c>
      <c r="F14" s="4">
        <v>0.23307</v>
      </c>
      <c r="G14" s="4">
        <v>0.30823</v>
      </c>
    </row>
    <row r="15" spans="1:7" ht="14.1" customHeight="1" x14ac:dyDescent="0.2">
      <c r="A15" s="49"/>
      <c r="B15" s="13" t="s">
        <v>26</v>
      </c>
      <c r="C15" s="7">
        <v>2008</v>
      </c>
      <c r="D15" s="8">
        <v>264179</v>
      </c>
      <c r="E15" s="4">
        <v>7.8301349361900002E-2</v>
      </c>
      <c r="F15" s="4">
        <v>5.9049999999999998E-2</v>
      </c>
      <c r="G15" s="4">
        <v>9.7549999999999998E-2</v>
      </c>
    </row>
    <row r="16" spans="1:7" ht="14.1" customHeight="1" x14ac:dyDescent="0.2">
      <c r="A16" s="50"/>
      <c r="B16" s="13" t="s">
        <v>96</v>
      </c>
      <c r="C16" s="7">
        <v>4873</v>
      </c>
      <c r="D16" s="8">
        <v>1135203</v>
      </c>
      <c r="E16" s="4">
        <v>0.16447000000000001</v>
      </c>
      <c r="F16" s="4">
        <v>0.14823</v>
      </c>
      <c r="G16" s="4">
        <v>0.18071000000000001</v>
      </c>
    </row>
    <row r="17" spans="1:7" ht="14.1" customHeight="1" x14ac:dyDescent="0.2">
      <c r="A17" s="48" t="s">
        <v>178</v>
      </c>
      <c r="B17" s="13" t="s">
        <v>24</v>
      </c>
      <c r="C17" s="7">
        <v>1516</v>
      </c>
      <c r="D17" s="8">
        <v>27551</v>
      </c>
      <c r="E17" s="4">
        <v>1.366E-2</v>
      </c>
      <c r="F17" s="4">
        <v>1.47E-3</v>
      </c>
      <c r="G17" s="4">
        <v>2.5850000000000001E-2</v>
      </c>
    </row>
    <row r="18" spans="1:7" ht="14.1" customHeight="1" x14ac:dyDescent="0.2">
      <c r="A18" s="49"/>
      <c r="B18" s="13" t="s">
        <v>25</v>
      </c>
      <c r="C18" s="7">
        <v>1349</v>
      </c>
      <c r="D18" s="8">
        <v>23293</v>
      </c>
      <c r="E18" s="4">
        <v>1.541E-2</v>
      </c>
      <c r="F18" s="4">
        <v>7.4633967523999997E-3</v>
      </c>
      <c r="G18" s="4">
        <v>2.3349999999999999E-2</v>
      </c>
    </row>
    <row r="19" spans="1:7" ht="14.1" customHeight="1" x14ac:dyDescent="0.2">
      <c r="A19" s="49"/>
      <c r="B19" s="13" t="s">
        <v>26</v>
      </c>
      <c r="C19" s="7">
        <v>2008</v>
      </c>
      <c r="D19" s="8">
        <v>16180</v>
      </c>
      <c r="E19" s="4">
        <v>4.7999999999999996E-3</v>
      </c>
      <c r="F19" s="4">
        <v>4.0000000000000003E-5</v>
      </c>
      <c r="G19" s="4">
        <v>9.5499999999999995E-3</v>
      </c>
    </row>
    <row r="20" spans="1:7" ht="14.1" customHeight="1" x14ac:dyDescent="0.2">
      <c r="A20" s="50"/>
      <c r="B20" s="13" t="s">
        <v>96</v>
      </c>
      <c r="C20" s="7">
        <v>4873</v>
      </c>
      <c r="D20" s="8">
        <v>67025</v>
      </c>
      <c r="E20" s="4">
        <v>9.7099999999999999E-3</v>
      </c>
      <c r="F20" s="4">
        <v>5.11E-3</v>
      </c>
      <c r="G20" s="4">
        <v>1.431E-2</v>
      </c>
    </row>
    <row r="21" spans="1:7" ht="14.1" customHeight="1" x14ac:dyDescent="0.2">
      <c r="A21" s="48" t="s">
        <v>179</v>
      </c>
      <c r="B21" s="13" t="s">
        <v>24</v>
      </c>
      <c r="C21" s="7">
        <v>1516</v>
      </c>
      <c r="D21" s="8">
        <v>1528352.3795151</v>
      </c>
      <c r="E21" s="4">
        <v>0.75792999999999999</v>
      </c>
      <c r="F21" s="4">
        <v>0.72345999999999999</v>
      </c>
      <c r="G21" s="4">
        <v>0.79239999999999999</v>
      </c>
    </row>
    <row r="22" spans="1:7" ht="14.1" customHeight="1" x14ac:dyDescent="0.2">
      <c r="A22" s="49"/>
      <c r="B22" s="13" t="s">
        <v>25</v>
      </c>
      <c r="C22" s="7">
        <v>1349</v>
      </c>
      <c r="D22" s="8">
        <v>1068107</v>
      </c>
      <c r="E22" s="4">
        <v>0.70650999999999997</v>
      </c>
      <c r="F22" s="4">
        <v>0.66810000000000003</v>
      </c>
      <c r="G22" s="4">
        <v>0.74492000000000003</v>
      </c>
    </row>
    <row r="23" spans="1:7" ht="14.1" customHeight="1" x14ac:dyDescent="0.2">
      <c r="A23" s="49"/>
      <c r="B23" s="13" t="s">
        <v>26</v>
      </c>
      <c r="C23" s="7">
        <v>2008</v>
      </c>
      <c r="D23" s="8">
        <v>2502749.1766666998</v>
      </c>
      <c r="E23" s="4">
        <v>0.74180000000000001</v>
      </c>
      <c r="F23" s="4">
        <v>0.71158409003519996</v>
      </c>
      <c r="G23" s="4">
        <v>0.77202000000000004</v>
      </c>
    </row>
    <row r="24" spans="1:7" ht="14.1" customHeight="1" x14ac:dyDescent="0.2">
      <c r="A24" s="50"/>
      <c r="B24" s="13" t="s">
        <v>96</v>
      </c>
      <c r="C24" s="7">
        <v>4873</v>
      </c>
      <c r="D24" s="8">
        <v>5099209</v>
      </c>
      <c r="E24" s="4">
        <v>0.73878999999999995</v>
      </c>
      <c r="F24" s="4">
        <v>0.71904000000000001</v>
      </c>
      <c r="G24" s="4">
        <v>0.75853999999999999</v>
      </c>
    </row>
    <row r="25" spans="1:7" ht="14.1" customHeight="1" x14ac:dyDescent="0.2">
      <c r="A25" s="48" t="s">
        <v>180</v>
      </c>
      <c r="B25" s="13" t="s">
        <v>24</v>
      </c>
      <c r="C25" s="7">
        <v>1516</v>
      </c>
      <c r="D25" s="8">
        <v>1681208</v>
      </c>
      <c r="E25" s="4">
        <v>0.83372999999999997</v>
      </c>
      <c r="F25" s="4">
        <v>0.80330000000000001</v>
      </c>
      <c r="G25" s="4">
        <v>0.86416999999999999</v>
      </c>
    </row>
    <row r="26" spans="1:7" ht="14.1" customHeight="1" x14ac:dyDescent="0.2">
      <c r="A26" s="49"/>
      <c r="B26" s="13" t="s">
        <v>25</v>
      </c>
      <c r="C26" s="7">
        <v>1349</v>
      </c>
      <c r="D26" s="8">
        <v>1406087</v>
      </c>
      <c r="E26" s="4">
        <v>0.93006999999999995</v>
      </c>
      <c r="F26" s="4">
        <v>0.90819000000000005</v>
      </c>
      <c r="G26" s="4">
        <v>0.95196000000000003</v>
      </c>
    </row>
    <row r="27" spans="1:7" ht="14.1" customHeight="1" x14ac:dyDescent="0.2">
      <c r="A27" s="49"/>
      <c r="B27" s="13" t="s">
        <v>26</v>
      </c>
      <c r="C27" s="7">
        <v>2008</v>
      </c>
      <c r="D27" s="8">
        <v>1671344</v>
      </c>
      <c r="E27" s="4">
        <v>0.49537999999999999</v>
      </c>
      <c r="F27" s="4">
        <v>0.46272999999999997</v>
      </c>
      <c r="G27" s="4">
        <v>0.52803</v>
      </c>
    </row>
    <row r="28" spans="1:7" ht="14.1" customHeight="1" x14ac:dyDescent="0.2">
      <c r="A28" s="50"/>
      <c r="B28" s="13" t="s">
        <v>96</v>
      </c>
      <c r="C28" s="7">
        <v>4873</v>
      </c>
      <c r="D28" s="8">
        <v>4758638</v>
      </c>
      <c r="E28" s="4">
        <v>0.68944000000000005</v>
      </c>
      <c r="F28" s="4">
        <v>0.66862999999999995</v>
      </c>
      <c r="G28" s="4">
        <v>0.71026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s="17" customFormat="1" ht="14.25" x14ac:dyDescent="0.2">
      <c r="A34" s="32" t="str">
        <f>HYPERLINK("#'Index'!A1","Back to Index")</f>
        <v>Back to Index</v>
      </c>
      <c r="B34" s="27"/>
    </row>
  </sheetData>
  <mergeCells count="12">
    <mergeCell ref="A33:G33"/>
    <mergeCell ref="A1:G1"/>
    <mergeCell ref="A2:G2"/>
    <mergeCell ref="A30:G30"/>
    <mergeCell ref="A31:G31"/>
    <mergeCell ref="A32:G32"/>
    <mergeCell ref="A5:A8"/>
    <mergeCell ref="A9:A12"/>
    <mergeCell ref="A13:A16"/>
    <mergeCell ref="A17:A20"/>
    <mergeCell ref="A21:A24"/>
    <mergeCell ref="A25:A28"/>
  </mergeCells>
  <pageMargins left="0.05" right="0.05" top="0.5" bottom="0.5" header="0" footer="0"/>
  <pageSetup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4" topLeftCell="A5" activePane="bottomLeft" state="frozen"/>
      <selection sqref="A1:H1"/>
      <selection pane="bottomLeft" sqref="A1:J1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189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1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190</v>
      </c>
      <c r="B5" s="6" t="s">
        <v>3</v>
      </c>
      <c r="C5" s="7">
        <v>529</v>
      </c>
      <c r="D5" s="8">
        <v>363775</v>
      </c>
      <c r="E5" s="4">
        <v>0.25141000000000002</v>
      </c>
      <c r="F5" s="4">
        <v>0.20352999999999999</v>
      </c>
      <c r="G5" s="4">
        <v>0.29929</v>
      </c>
    </row>
    <row r="6" spans="1:10" ht="14.1" customHeight="1" x14ac:dyDescent="0.2">
      <c r="A6" s="49"/>
      <c r="B6" s="6" t="s">
        <v>4</v>
      </c>
      <c r="C6" s="7">
        <v>3058</v>
      </c>
      <c r="D6" s="8">
        <v>1164141</v>
      </c>
      <c r="E6" s="4">
        <v>0.27109</v>
      </c>
      <c r="F6" s="4">
        <v>0.24645</v>
      </c>
      <c r="G6" s="4">
        <v>0.29571999999999998</v>
      </c>
    </row>
    <row r="7" spans="1:10" ht="14.1" customHeight="1" x14ac:dyDescent="0.2">
      <c r="A7" s="49"/>
      <c r="B7" s="6" t="s">
        <v>5</v>
      </c>
      <c r="C7" s="7">
        <v>1286</v>
      </c>
      <c r="D7" s="8">
        <v>373609</v>
      </c>
      <c r="E7" s="4">
        <v>0.32185000000000002</v>
      </c>
      <c r="F7" s="4">
        <v>0.27966999999999997</v>
      </c>
      <c r="G7" s="4">
        <v>0.36403000000000002</v>
      </c>
    </row>
    <row r="8" spans="1:10" ht="14.1" customHeight="1" x14ac:dyDescent="0.2">
      <c r="A8" s="50"/>
      <c r="B8" s="6" t="s">
        <v>96</v>
      </c>
      <c r="C8" s="7">
        <v>4873</v>
      </c>
      <c r="D8" s="8">
        <v>1901526</v>
      </c>
      <c r="E8" s="4">
        <v>0.27550000000000002</v>
      </c>
      <c r="F8" s="4">
        <v>0.25581999999999999</v>
      </c>
      <c r="G8" s="4">
        <v>0.29518</v>
      </c>
    </row>
    <row r="9" spans="1:10" ht="14.1" customHeight="1" x14ac:dyDescent="0.2">
      <c r="A9" s="48" t="s">
        <v>191</v>
      </c>
      <c r="B9" s="6" t="s">
        <v>3</v>
      </c>
      <c r="C9" s="7">
        <v>529</v>
      </c>
      <c r="D9" s="8">
        <v>114052</v>
      </c>
      <c r="E9" s="4">
        <v>7.8820000000000001E-2</v>
      </c>
      <c r="F9" s="4">
        <v>5.1339999999999997E-2</v>
      </c>
      <c r="G9" s="4">
        <v>0.10630000000000001</v>
      </c>
    </row>
    <row r="10" spans="1:10" ht="14.1" customHeight="1" x14ac:dyDescent="0.2">
      <c r="A10" s="49"/>
      <c r="B10" s="6" t="s">
        <v>4</v>
      </c>
      <c r="C10" s="7">
        <v>3058</v>
      </c>
      <c r="D10" s="8">
        <v>470200</v>
      </c>
      <c r="E10" s="4">
        <v>0.10949</v>
      </c>
      <c r="F10" s="4">
        <v>9.2439999999999994E-2</v>
      </c>
      <c r="G10" s="4">
        <v>0.12655</v>
      </c>
    </row>
    <row r="11" spans="1:10" ht="14.1" customHeight="1" x14ac:dyDescent="0.2">
      <c r="A11" s="49"/>
      <c r="B11" s="6" t="s">
        <v>5</v>
      </c>
      <c r="C11" s="7">
        <v>1286</v>
      </c>
      <c r="D11" s="8">
        <v>163029.20885749999</v>
      </c>
      <c r="E11" s="4">
        <v>0.14044000000000001</v>
      </c>
      <c r="F11" s="4">
        <v>0.10532999999999999</v>
      </c>
      <c r="G11" s="4">
        <v>0.17555999999999999</v>
      </c>
    </row>
    <row r="12" spans="1:10" ht="14.1" customHeight="1" x14ac:dyDescent="0.2">
      <c r="A12" s="50"/>
      <c r="B12" s="6" t="s">
        <v>96</v>
      </c>
      <c r="C12" s="7">
        <v>4873</v>
      </c>
      <c r="D12" s="8">
        <v>747282</v>
      </c>
      <c r="E12" s="4">
        <v>0.10827000000000001</v>
      </c>
      <c r="F12" s="4">
        <v>9.4759999999999997E-2</v>
      </c>
      <c r="G12" s="4">
        <v>0.12178</v>
      </c>
    </row>
    <row r="13" spans="1:10" ht="14.1" customHeight="1" x14ac:dyDescent="0.2">
      <c r="A13" s="48" t="s">
        <v>192</v>
      </c>
      <c r="B13" s="6" t="s">
        <v>3</v>
      </c>
      <c r="C13" s="7">
        <v>529</v>
      </c>
      <c r="D13" s="8">
        <v>370272</v>
      </c>
      <c r="E13" s="4">
        <v>0.25590000000000002</v>
      </c>
      <c r="F13" s="4">
        <v>0.20901</v>
      </c>
      <c r="G13" s="4">
        <v>0.30279</v>
      </c>
    </row>
    <row r="14" spans="1:10" ht="14.1" customHeight="1" x14ac:dyDescent="0.2">
      <c r="A14" s="49"/>
      <c r="B14" s="6" t="s">
        <v>4</v>
      </c>
      <c r="C14" s="7">
        <v>3058</v>
      </c>
      <c r="D14" s="8">
        <v>1624377</v>
      </c>
      <c r="E14" s="4">
        <v>0.37825999999999999</v>
      </c>
      <c r="F14" s="4">
        <v>0.35208</v>
      </c>
      <c r="G14" s="4">
        <v>0.40444000000000002</v>
      </c>
    </row>
    <row r="15" spans="1:10" ht="14.1" customHeight="1" x14ac:dyDescent="0.2">
      <c r="A15" s="49"/>
      <c r="B15" s="6" t="s">
        <v>5</v>
      </c>
      <c r="C15" s="7">
        <v>1286</v>
      </c>
      <c r="D15" s="8">
        <v>242475</v>
      </c>
      <c r="E15" s="4">
        <v>0.20888000000000001</v>
      </c>
      <c r="F15" s="4">
        <v>0.17316999999999999</v>
      </c>
      <c r="G15" s="4">
        <v>0.24460000000000001</v>
      </c>
    </row>
    <row r="16" spans="1:10" ht="14.1" customHeight="1" x14ac:dyDescent="0.2">
      <c r="A16" s="50"/>
      <c r="B16" s="6" t="s">
        <v>96</v>
      </c>
      <c r="C16" s="7">
        <v>4873</v>
      </c>
      <c r="D16" s="8">
        <v>2237124</v>
      </c>
      <c r="E16" s="4">
        <v>0.32412000000000002</v>
      </c>
      <c r="F16" s="4">
        <v>0.30387999999999998</v>
      </c>
      <c r="G16" s="4">
        <v>0.34434999999999999</v>
      </c>
    </row>
    <row r="17" spans="1:7" ht="14.1" customHeight="1" x14ac:dyDescent="0.2">
      <c r="A17" s="48" t="s">
        <v>193</v>
      </c>
      <c r="B17" s="6" t="s">
        <v>3</v>
      </c>
      <c r="C17" s="7">
        <v>529</v>
      </c>
      <c r="D17" s="8">
        <v>182056</v>
      </c>
      <c r="E17" s="4">
        <v>0.12581999999999999</v>
      </c>
      <c r="F17" s="4">
        <v>8.8179999999999994E-2</v>
      </c>
      <c r="G17" s="4">
        <v>0.16345999999999999</v>
      </c>
    </row>
    <row r="18" spans="1:7" ht="14.1" customHeight="1" x14ac:dyDescent="0.2">
      <c r="A18" s="49"/>
      <c r="B18" s="6" t="s">
        <v>4</v>
      </c>
      <c r="C18" s="7">
        <v>3058</v>
      </c>
      <c r="D18" s="8">
        <v>908106</v>
      </c>
      <c r="E18" s="4">
        <v>0.21146000000000001</v>
      </c>
      <c r="F18" s="4">
        <v>0.18992999999999999</v>
      </c>
      <c r="G18" s="4">
        <v>0.23299</v>
      </c>
    </row>
    <row r="19" spans="1:7" ht="14.1" customHeight="1" x14ac:dyDescent="0.2">
      <c r="A19" s="49"/>
      <c r="B19" s="6" t="s">
        <v>5</v>
      </c>
      <c r="C19" s="7">
        <v>1286</v>
      </c>
      <c r="D19" s="8">
        <v>124074</v>
      </c>
      <c r="E19" s="4">
        <v>0.10688</v>
      </c>
      <c r="F19" s="4">
        <v>7.7210000000000001E-2</v>
      </c>
      <c r="G19" s="4">
        <v>0.13655999999999999</v>
      </c>
    </row>
    <row r="20" spans="1:7" ht="14.1" customHeight="1" x14ac:dyDescent="0.2">
      <c r="A20" s="50"/>
      <c r="B20" s="6" t="s">
        <v>96</v>
      </c>
      <c r="C20" s="7">
        <v>4873</v>
      </c>
      <c r="D20" s="8">
        <v>1214236</v>
      </c>
      <c r="E20" s="4">
        <v>0.17591999999999999</v>
      </c>
      <c r="F20" s="4">
        <v>0.15953999999999999</v>
      </c>
      <c r="G20" s="4">
        <v>0.1923013220723</v>
      </c>
    </row>
    <row r="21" spans="1:7" ht="14.1" customHeight="1" x14ac:dyDescent="0.2">
      <c r="A21" s="48" t="s">
        <v>194</v>
      </c>
      <c r="B21" s="6" t="s">
        <v>3</v>
      </c>
      <c r="C21" s="7">
        <v>529</v>
      </c>
      <c r="D21" s="8">
        <v>194178</v>
      </c>
      <c r="E21" s="4">
        <v>0.13420000000000001</v>
      </c>
      <c r="F21" s="4">
        <v>9.6074601642099994E-2</v>
      </c>
      <c r="G21" s="4">
        <v>0.17232</v>
      </c>
    </row>
    <row r="22" spans="1:7" ht="14.1" customHeight="1" x14ac:dyDescent="0.2">
      <c r="A22" s="49"/>
      <c r="B22" s="6" t="s">
        <v>4</v>
      </c>
      <c r="C22" s="7">
        <v>3058</v>
      </c>
      <c r="D22" s="8">
        <v>789789</v>
      </c>
      <c r="E22" s="4">
        <v>0.18390999999999999</v>
      </c>
      <c r="F22" s="4">
        <v>0.16402</v>
      </c>
      <c r="G22" s="4">
        <v>0.20380999999999999</v>
      </c>
    </row>
    <row r="23" spans="1:7" ht="14.1" customHeight="1" x14ac:dyDescent="0.2">
      <c r="A23" s="49"/>
      <c r="B23" s="6" t="s">
        <v>5</v>
      </c>
      <c r="C23" s="7">
        <v>1286</v>
      </c>
      <c r="D23" s="8">
        <v>142333</v>
      </c>
      <c r="E23" s="4">
        <v>0.12261</v>
      </c>
      <c r="F23" s="4">
        <v>9.4409999999999994E-2</v>
      </c>
      <c r="G23" s="4">
        <v>0.15082000000000001</v>
      </c>
    </row>
    <row r="24" spans="1:7" ht="14.1" customHeight="1" x14ac:dyDescent="0.2">
      <c r="A24" s="50"/>
      <c r="B24" s="6" t="s">
        <v>96</v>
      </c>
      <c r="C24" s="7">
        <v>4873</v>
      </c>
      <c r="D24" s="8">
        <v>1126300</v>
      </c>
      <c r="E24" s="4">
        <v>0.16317999999999999</v>
      </c>
      <c r="F24" s="4">
        <v>0.1477</v>
      </c>
      <c r="G24" s="4">
        <v>0.1786666218138</v>
      </c>
    </row>
    <row r="25" spans="1:7" ht="14.1" customHeight="1" x14ac:dyDescent="0.2">
      <c r="A25" s="48" t="s">
        <v>195</v>
      </c>
      <c r="B25" s="6" t="s">
        <v>3</v>
      </c>
      <c r="C25" s="7">
        <v>529</v>
      </c>
      <c r="D25" s="8">
        <v>148241</v>
      </c>
      <c r="E25" s="4">
        <v>0.10245</v>
      </c>
      <c r="F25" s="4">
        <v>7.2819999999999996E-2</v>
      </c>
      <c r="G25" s="4">
        <v>0.13209000000000001</v>
      </c>
    </row>
    <row r="26" spans="1:7" ht="14.1" customHeight="1" x14ac:dyDescent="0.2">
      <c r="A26" s="49"/>
      <c r="B26" s="6" t="s">
        <v>4</v>
      </c>
      <c r="C26" s="7">
        <v>3058</v>
      </c>
      <c r="D26" s="8">
        <v>668950</v>
      </c>
      <c r="E26" s="4">
        <v>0.15576999999999999</v>
      </c>
      <c r="F26" s="4">
        <v>0.13444999999999999</v>
      </c>
      <c r="G26" s="4">
        <v>0.17710000000000001</v>
      </c>
    </row>
    <row r="27" spans="1:7" ht="14.1" customHeight="1" x14ac:dyDescent="0.2">
      <c r="A27" s="49"/>
      <c r="B27" s="6" t="s">
        <v>5</v>
      </c>
      <c r="C27" s="7">
        <v>1286</v>
      </c>
      <c r="D27" s="8">
        <v>54441</v>
      </c>
      <c r="E27" s="4">
        <v>4.6899999999999997E-2</v>
      </c>
      <c r="F27" s="4">
        <v>3.1309999999999998E-2</v>
      </c>
      <c r="G27" s="4">
        <v>6.2489999999999997E-2</v>
      </c>
    </row>
    <row r="28" spans="1:7" ht="14.1" customHeight="1" x14ac:dyDescent="0.2">
      <c r="A28" s="50"/>
      <c r="B28" s="6" t="s">
        <v>96</v>
      </c>
      <c r="C28" s="7">
        <v>4873</v>
      </c>
      <c r="D28" s="8">
        <v>871632</v>
      </c>
      <c r="E28" s="4">
        <v>0.12628</v>
      </c>
      <c r="F28" s="4">
        <v>0.11119</v>
      </c>
      <c r="G28" s="4">
        <v>0.14138000000000001</v>
      </c>
    </row>
    <row r="29" spans="1:7" ht="14.1" customHeight="1" x14ac:dyDescent="0.2">
      <c r="A29" s="48" t="s">
        <v>196</v>
      </c>
      <c r="B29" s="6" t="s">
        <v>3</v>
      </c>
      <c r="C29" s="7">
        <v>529</v>
      </c>
      <c r="D29" s="8">
        <v>127500</v>
      </c>
      <c r="E29" s="4">
        <v>8.8116169732200003E-2</v>
      </c>
      <c r="F29" s="4">
        <v>6.0130000000000003E-2</v>
      </c>
      <c r="G29" s="4">
        <v>0.11611</v>
      </c>
    </row>
    <row r="30" spans="1:7" ht="14.1" customHeight="1" x14ac:dyDescent="0.2">
      <c r="A30" s="49"/>
      <c r="B30" s="6" t="s">
        <v>4</v>
      </c>
      <c r="C30" s="7">
        <v>3058</v>
      </c>
      <c r="D30" s="8">
        <v>612994</v>
      </c>
      <c r="E30" s="4">
        <v>0.14274000000000001</v>
      </c>
      <c r="F30" s="4">
        <v>0.1231</v>
      </c>
      <c r="G30" s="4">
        <v>0.16238</v>
      </c>
    </row>
    <row r="31" spans="1:7" ht="14.1" customHeight="1" x14ac:dyDescent="0.2">
      <c r="A31" s="49"/>
      <c r="B31" s="6" t="s">
        <v>5</v>
      </c>
      <c r="C31" s="7">
        <v>1286</v>
      </c>
      <c r="D31" s="8">
        <v>65611</v>
      </c>
      <c r="E31" s="4">
        <v>5.6520000000000001E-2</v>
      </c>
      <c r="F31" s="4">
        <v>4.0250000000000001E-2</v>
      </c>
      <c r="G31" s="4">
        <v>7.2789999999999994E-2</v>
      </c>
    </row>
    <row r="32" spans="1:7" ht="14.1" customHeight="1" x14ac:dyDescent="0.2">
      <c r="A32" s="50"/>
      <c r="B32" s="6" t="s">
        <v>96</v>
      </c>
      <c r="C32" s="7">
        <v>4873</v>
      </c>
      <c r="D32" s="8">
        <v>806105</v>
      </c>
      <c r="E32" s="4">
        <v>0.11679</v>
      </c>
      <c r="F32" s="4">
        <v>0.10281999999999999</v>
      </c>
      <c r="G32" s="4">
        <v>0.13075999999999999</v>
      </c>
    </row>
    <row r="34" spans="1:7" ht="14.1" customHeight="1" x14ac:dyDescent="0.2">
      <c r="A34" s="46" t="s">
        <v>55</v>
      </c>
      <c r="B34" s="45"/>
      <c r="C34" s="45"/>
      <c r="D34" s="45"/>
      <c r="E34" s="45"/>
      <c r="F34" s="45"/>
      <c r="G34" s="45"/>
    </row>
    <row r="35" spans="1:7" ht="14.1" customHeight="1" x14ac:dyDescent="0.2">
      <c r="A35" s="46" t="s">
        <v>106</v>
      </c>
      <c r="B35" s="45"/>
      <c r="C35" s="45"/>
      <c r="D35" s="45"/>
      <c r="E35" s="45"/>
      <c r="F35" s="45"/>
      <c r="G35" s="45"/>
    </row>
    <row r="36" spans="1:7" ht="14.1" customHeight="1" x14ac:dyDescent="0.2">
      <c r="A36" s="46" t="s">
        <v>107</v>
      </c>
      <c r="B36" s="45"/>
      <c r="C36" s="45"/>
      <c r="D36" s="45"/>
      <c r="E36" s="45"/>
      <c r="F36" s="45"/>
      <c r="G36" s="45"/>
    </row>
    <row r="37" spans="1:7" ht="14.1" customHeight="1" x14ac:dyDescent="0.2">
      <c r="A37" s="46" t="s">
        <v>559</v>
      </c>
      <c r="B37" s="45"/>
      <c r="C37" s="45"/>
      <c r="D37" s="45"/>
      <c r="E37" s="45"/>
      <c r="F37" s="45"/>
      <c r="G37" s="45"/>
    </row>
    <row r="38" spans="1:7" ht="14.1" customHeight="1" x14ac:dyDescent="0.2">
      <c r="A38" s="46" t="s">
        <v>108</v>
      </c>
      <c r="B38" s="45"/>
      <c r="C38" s="45"/>
      <c r="D38" s="45"/>
      <c r="E38" s="45"/>
      <c r="F38" s="45"/>
      <c r="G38" s="45"/>
    </row>
    <row r="39" spans="1:7" s="17" customFormat="1" ht="14.25" x14ac:dyDescent="0.2">
      <c r="A39" s="32" t="str">
        <f>HYPERLINK("#'Index'!A1","Back to Index")</f>
        <v>Back to Index</v>
      </c>
      <c r="B39" s="27"/>
    </row>
  </sheetData>
  <mergeCells count="14">
    <mergeCell ref="A1:J1"/>
    <mergeCell ref="A37:G37"/>
    <mergeCell ref="A38:G38"/>
    <mergeCell ref="A2:G2"/>
    <mergeCell ref="A34:G34"/>
    <mergeCell ref="A35:G35"/>
    <mergeCell ref="A36:G36"/>
    <mergeCell ref="A5:A8"/>
    <mergeCell ref="A9:A12"/>
    <mergeCell ref="A13:A16"/>
    <mergeCell ref="A17:A20"/>
    <mergeCell ref="A21:A24"/>
    <mergeCell ref="A25:A28"/>
    <mergeCell ref="A29:A32"/>
  </mergeCells>
  <pageMargins left="0.05" right="0.05" top="0.5" bottom="0.5" header="0" footer="0"/>
  <pageSetup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pane ySplit="4" topLeftCell="A5" activePane="bottomLeft" state="frozen"/>
      <selection sqref="A1:H1"/>
      <selection pane="bottomLeft" sqref="A1:J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197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190</v>
      </c>
      <c r="B5" s="9" t="s">
        <v>58</v>
      </c>
      <c r="C5" s="7">
        <v>2335</v>
      </c>
      <c r="D5" s="8">
        <v>889278</v>
      </c>
      <c r="E5" s="4">
        <v>0.26585999999999999</v>
      </c>
      <c r="F5" s="4">
        <v>0.23808000000000001</v>
      </c>
      <c r="G5" s="4">
        <v>0.29364000000000001</v>
      </c>
    </row>
    <row r="6" spans="1:10" ht="14.1" customHeight="1" x14ac:dyDescent="0.2">
      <c r="A6" s="49"/>
      <c r="B6" s="9" t="s">
        <v>7</v>
      </c>
      <c r="C6" s="7">
        <v>2538</v>
      </c>
      <c r="D6" s="8">
        <v>1012247</v>
      </c>
      <c r="E6" s="4">
        <v>0.28455999999999998</v>
      </c>
      <c r="F6" s="4">
        <v>0.25674999999999998</v>
      </c>
      <c r="G6" s="4">
        <v>0.31237999999999999</v>
      </c>
    </row>
    <row r="7" spans="1:10" ht="14.1" customHeight="1" x14ac:dyDescent="0.2">
      <c r="A7" s="50"/>
      <c r="B7" s="9" t="s">
        <v>96</v>
      </c>
      <c r="C7" s="7">
        <v>4873</v>
      </c>
      <c r="D7" s="8">
        <v>1901526</v>
      </c>
      <c r="E7" s="4">
        <v>0.27550000000000002</v>
      </c>
      <c r="F7" s="4">
        <v>0.25581999999999999</v>
      </c>
      <c r="G7" s="4">
        <v>0.29518</v>
      </c>
    </row>
    <row r="8" spans="1:10" ht="14.1" customHeight="1" x14ac:dyDescent="0.2">
      <c r="A8" s="48" t="s">
        <v>191</v>
      </c>
      <c r="B8" s="9" t="s">
        <v>58</v>
      </c>
      <c r="C8" s="7">
        <v>2335</v>
      </c>
      <c r="D8" s="8">
        <v>310772</v>
      </c>
      <c r="E8" s="4">
        <v>9.2910000000000006E-2</v>
      </c>
      <c r="F8" s="4">
        <v>7.6240000000000002E-2</v>
      </c>
      <c r="G8" s="4">
        <v>0.10957</v>
      </c>
    </row>
    <row r="9" spans="1:10" ht="14.1" customHeight="1" x14ac:dyDescent="0.2">
      <c r="A9" s="49"/>
      <c r="B9" s="9" t="s">
        <v>7</v>
      </c>
      <c r="C9" s="7">
        <v>2538</v>
      </c>
      <c r="D9" s="8">
        <v>436510</v>
      </c>
      <c r="E9" s="4">
        <v>0.12271</v>
      </c>
      <c r="F9" s="4">
        <v>0.10181999999999999</v>
      </c>
      <c r="G9" s="4">
        <v>0.14360000000000001</v>
      </c>
    </row>
    <row r="10" spans="1:10" ht="14.1" customHeight="1" x14ac:dyDescent="0.2">
      <c r="A10" s="50"/>
      <c r="B10" s="9" t="s">
        <v>96</v>
      </c>
      <c r="C10" s="7">
        <v>4873</v>
      </c>
      <c r="D10" s="8">
        <v>747282.11945403996</v>
      </c>
      <c r="E10" s="4">
        <v>0.10827000000000001</v>
      </c>
      <c r="F10" s="4">
        <v>9.4759999999999997E-2</v>
      </c>
      <c r="G10" s="4">
        <v>0.12178</v>
      </c>
    </row>
    <row r="11" spans="1:10" ht="14.1" customHeight="1" x14ac:dyDescent="0.2">
      <c r="A11" s="48" t="s">
        <v>192</v>
      </c>
      <c r="B11" s="9" t="s">
        <v>58</v>
      </c>
      <c r="C11" s="7">
        <v>2335</v>
      </c>
      <c r="D11" s="8">
        <v>1011433</v>
      </c>
      <c r="E11" s="4">
        <v>0.30237000000000003</v>
      </c>
      <c r="F11" s="4">
        <v>0.27339000000000002</v>
      </c>
      <c r="G11" s="4">
        <v>0.33135999999999999</v>
      </c>
    </row>
    <row r="12" spans="1:10" ht="14.1" customHeight="1" x14ac:dyDescent="0.2">
      <c r="A12" s="49"/>
      <c r="B12" s="9" t="s">
        <v>7</v>
      </c>
      <c r="C12" s="7">
        <v>2538</v>
      </c>
      <c r="D12" s="8">
        <v>1225691</v>
      </c>
      <c r="E12" s="4">
        <v>0.34456744426079999</v>
      </c>
      <c r="F12" s="4">
        <v>0.31630000000000003</v>
      </c>
      <c r="G12" s="4">
        <v>0.37282999999999999</v>
      </c>
    </row>
    <row r="13" spans="1:10" ht="14.1" customHeight="1" x14ac:dyDescent="0.2">
      <c r="A13" s="50"/>
      <c r="B13" s="9" t="s">
        <v>96</v>
      </c>
      <c r="C13" s="7">
        <v>4873</v>
      </c>
      <c r="D13" s="8">
        <v>2237124</v>
      </c>
      <c r="E13" s="4">
        <v>0.32412000000000002</v>
      </c>
      <c r="F13" s="4">
        <v>0.30387999999999998</v>
      </c>
      <c r="G13" s="4">
        <v>0.34434999999999999</v>
      </c>
    </row>
    <row r="14" spans="1:10" ht="14.1" customHeight="1" x14ac:dyDescent="0.2">
      <c r="A14" s="48" t="s">
        <v>193</v>
      </c>
      <c r="B14" s="9" t="s">
        <v>58</v>
      </c>
      <c r="C14" s="7">
        <v>2335</v>
      </c>
      <c r="D14" s="8">
        <v>545520</v>
      </c>
      <c r="E14" s="4">
        <v>0.16309000000000001</v>
      </c>
      <c r="F14" s="4">
        <v>0.14001</v>
      </c>
      <c r="G14" s="4">
        <v>0.18615999999999999</v>
      </c>
    </row>
    <row r="15" spans="1:10" ht="14.1" customHeight="1" x14ac:dyDescent="0.2">
      <c r="A15" s="49"/>
      <c r="B15" s="9" t="s">
        <v>7</v>
      </c>
      <c r="C15" s="7">
        <v>2538</v>
      </c>
      <c r="D15" s="8">
        <v>668717</v>
      </c>
      <c r="E15" s="4">
        <v>0.18798999999999999</v>
      </c>
      <c r="F15" s="4">
        <v>0.16478117148759999</v>
      </c>
      <c r="G15" s="4">
        <v>0.2112</v>
      </c>
    </row>
    <row r="16" spans="1:10" ht="14.1" customHeight="1" x14ac:dyDescent="0.2">
      <c r="A16" s="50"/>
      <c r="B16" s="9" t="s">
        <v>96</v>
      </c>
      <c r="C16" s="7">
        <v>4873</v>
      </c>
      <c r="D16" s="8">
        <v>1214236</v>
      </c>
      <c r="E16" s="4">
        <v>0.17591999999999999</v>
      </c>
      <c r="F16" s="4">
        <v>0.15953999999999999</v>
      </c>
      <c r="G16" s="4">
        <v>0.1923013220723</v>
      </c>
    </row>
    <row r="17" spans="1:7" ht="14.1" customHeight="1" x14ac:dyDescent="0.2">
      <c r="A17" s="48" t="s">
        <v>194</v>
      </c>
      <c r="B17" s="9" t="s">
        <v>58</v>
      </c>
      <c r="C17" s="7">
        <v>2335</v>
      </c>
      <c r="D17" s="8">
        <v>490801</v>
      </c>
      <c r="E17" s="4">
        <v>0.14673</v>
      </c>
      <c r="F17" s="4">
        <v>0.12486953443730001</v>
      </c>
      <c r="G17" s="4">
        <v>0.16858999999999999</v>
      </c>
    </row>
    <row r="18" spans="1:7" ht="14.1" customHeight="1" x14ac:dyDescent="0.2">
      <c r="A18" s="49"/>
      <c r="B18" s="9" t="s">
        <v>7</v>
      </c>
      <c r="C18" s="7">
        <v>2538</v>
      </c>
      <c r="D18" s="8">
        <v>635499</v>
      </c>
      <c r="E18" s="4">
        <v>0.17865</v>
      </c>
      <c r="F18" s="4">
        <v>0.1567338274499</v>
      </c>
      <c r="G18" s="4">
        <v>0.20057</v>
      </c>
    </row>
    <row r="19" spans="1:7" ht="14.1" customHeight="1" x14ac:dyDescent="0.2">
      <c r="A19" s="50"/>
      <c r="B19" s="9" t="s">
        <v>96</v>
      </c>
      <c r="C19" s="7">
        <v>4873</v>
      </c>
      <c r="D19" s="8">
        <v>1126300</v>
      </c>
      <c r="E19" s="4">
        <v>0.16317999999999999</v>
      </c>
      <c r="F19" s="4">
        <v>0.1477</v>
      </c>
      <c r="G19" s="4">
        <v>0.1786666218138</v>
      </c>
    </row>
    <row r="20" spans="1:7" ht="14.1" customHeight="1" x14ac:dyDescent="0.2">
      <c r="A20" s="48" t="s">
        <v>195</v>
      </c>
      <c r="B20" s="9" t="s">
        <v>58</v>
      </c>
      <c r="C20" s="7">
        <v>2335</v>
      </c>
      <c r="D20" s="8">
        <v>366508</v>
      </c>
      <c r="E20" s="4">
        <v>0.10957</v>
      </c>
      <c r="F20" s="4">
        <v>8.881E-2</v>
      </c>
      <c r="G20" s="4">
        <v>0.13033</v>
      </c>
    </row>
    <row r="21" spans="1:7" ht="14.1" customHeight="1" x14ac:dyDescent="0.2">
      <c r="A21" s="49"/>
      <c r="B21" s="9" t="s">
        <v>7</v>
      </c>
      <c r="C21" s="7">
        <v>2538</v>
      </c>
      <c r="D21" s="8">
        <v>505125</v>
      </c>
      <c r="E21" s="4">
        <v>0.14199999999999999</v>
      </c>
      <c r="F21" s="4">
        <v>0.1202</v>
      </c>
      <c r="G21" s="4">
        <v>0.1638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871632</v>
      </c>
      <c r="E22" s="4">
        <v>0.12628</v>
      </c>
      <c r="F22" s="4">
        <v>0.11119</v>
      </c>
      <c r="G22" s="4">
        <v>0.14138000000000001</v>
      </c>
    </row>
    <row r="23" spans="1:7" ht="14.1" customHeight="1" x14ac:dyDescent="0.2">
      <c r="A23" s="48" t="s">
        <v>196</v>
      </c>
      <c r="B23" s="9" t="s">
        <v>58</v>
      </c>
      <c r="C23" s="7">
        <v>2335</v>
      </c>
      <c r="D23" s="8">
        <v>388391</v>
      </c>
      <c r="E23" s="4">
        <v>0.11611</v>
      </c>
      <c r="F23" s="4">
        <v>9.4619999999999996E-2</v>
      </c>
      <c r="G23" s="4">
        <v>0.1376</v>
      </c>
    </row>
    <row r="24" spans="1:7" ht="14.1" customHeight="1" x14ac:dyDescent="0.2">
      <c r="A24" s="49"/>
      <c r="B24" s="9" t="s">
        <v>7</v>
      </c>
      <c r="C24" s="7">
        <v>2538</v>
      </c>
      <c r="D24" s="8">
        <v>417714</v>
      </c>
      <c r="E24" s="4">
        <v>0.11743000000000001</v>
      </c>
      <c r="F24" s="4">
        <v>9.9349999999999994E-2</v>
      </c>
      <c r="G24" s="4">
        <v>0.13550999999999999</v>
      </c>
    </row>
    <row r="25" spans="1:7" ht="14.1" customHeight="1" x14ac:dyDescent="0.2">
      <c r="A25" s="50"/>
      <c r="B25" s="9" t="s">
        <v>96</v>
      </c>
      <c r="C25" s="7">
        <v>4873</v>
      </c>
      <c r="D25" s="8">
        <v>806105</v>
      </c>
      <c r="E25" s="4">
        <v>0.11679</v>
      </c>
      <c r="F25" s="4">
        <v>0.10281999999999999</v>
      </c>
      <c r="G25" s="4">
        <v>0.13075999999999999</v>
      </c>
    </row>
    <row r="27" spans="1:7" ht="14.1" customHeight="1" x14ac:dyDescent="0.2">
      <c r="A27" s="46" t="s">
        <v>55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106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107</v>
      </c>
      <c r="B29" s="45"/>
      <c r="C29" s="45"/>
      <c r="D29" s="45"/>
      <c r="E29" s="45"/>
      <c r="F29" s="45"/>
      <c r="G29" s="45"/>
    </row>
    <row r="30" spans="1:7" ht="14.1" customHeight="1" x14ac:dyDescent="0.2">
      <c r="A30" s="46" t="s">
        <v>559</v>
      </c>
      <c r="B30" s="45"/>
      <c r="C30" s="45"/>
      <c r="D30" s="45"/>
      <c r="E30" s="45"/>
      <c r="F30" s="45"/>
      <c r="G30" s="45"/>
    </row>
    <row r="31" spans="1:7" s="17" customFormat="1" ht="14.25" x14ac:dyDescent="0.2">
      <c r="A31" s="32" t="str">
        <f>HYPERLINK("#'Index'!A1","Back to Index")</f>
        <v>Back to Index</v>
      </c>
      <c r="B31" s="27"/>
    </row>
  </sheetData>
  <mergeCells count="13">
    <mergeCell ref="A1:J1"/>
    <mergeCell ref="A30:G30"/>
    <mergeCell ref="A2:G2"/>
    <mergeCell ref="A27:G27"/>
    <mergeCell ref="A28:G28"/>
    <mergeCell ref="A29:G29"/>
    <mergeCell ref="A5:A7"/>
    <mergeCell ref="A8:A10"/>
    <mergeCell ref="A11:A13"/>
    <mergeCell ref="A14:A16"/>
    <mergeCell ref="A17:A19"/>
    <mergeCell ref="A20:A22"/>
    <mergeCell ref="A23:A25"/>
  </mergeCells>
  <pageMargins left="0.05" right="0.05" top="0.5" bottom="0.5" header="0" footer="0"/>
  <pageSetup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pane ySplit="4" topLeftCell="A5" activePane="bottomLeft" state="frozen"/>
      <selection sqref="A1:H1"/>
      <selection pane="bottomLeft" sqref="A1:J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198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190</v>
      </c>
      <c r="B5" s="10" t="s">
        <v>9</v>
      </c>
      <c r="C5" s="7">
        <v>3928</v>
      </c>
      <c r="D5" s="8">
        <v>1195660</v>
      </c>
      <c r="E5" s="4">
        <v>0.24514</v>
      </c>
      <c r="F5" s="4">
        <v>0.22417000000000001</v>
      </c>
      <c r="G5" s="4">
        <v>0.2661</v>
      </c>
    </row>
    <row r="6" spans="1:10" ht="14.1" customHeight="1" x14ac:dyDescent="0.2">
      <c r="A6" s="49"/>
      <c r="B6" s="10" t="s">
        <v>10</v>
      </c>
      <c r="C6" s="7">
        <v>246</v>
      </c>
      <c r="D6" s="8">
        <v>141448</v>
      </c>
      <c r="E6" s="4">
        <v>0.3206</v>
      </c>
      <c r="F6" s="4">
        <v>0.23536573735739999</v>
      </c>
      <c r="G6" s="4">
        <v>0.40583999999999998</v>
      </c>
    </row>
    <row r="7" spans="1:10" ht="14.1" customHeight="1" x14ac:dyDescent="0.2">
      <c r="A7" s="49"/>
      <c r="B7" s="10" t="s">
        <v>11</v>
      </c>
      <c r="C7" s="7">
        <v>352</v>
      </c>
      <c r="D7" s="8">
        <v>215137</v>
      </c>
      <c r="E7" s="4">
        <v>0.27371040008129999</v>
      </c>
      <c r="F7" s="4">
        <v>0.20638954635849999</v>
      </c>
      <c r="G7" s="4">
        <v>0.34103125380409999</v>
      </c>
    </row>
    <row r="8" spans="1:10" ht="14.1" customHeight="1" x14ac:dyDescent="0.2">
      <c r="A8" s="49"/>
      <c r="B8" s="10" t="s">
        <v>12</v>
      </c>
      <c r="C8" s="7">
        <v>347</v>
      </c>
      <c r="D8" s="8">
        <v>349281</v>
      </c>
      <c r="E8" s="4">
        <v>0.43798999999999999</v>
      </c>
      <c r="F8" s="4">
        <v>0.36606</v>
      </c>
      <c r="G8" s="4">
        <v>0.50992999999999999</v>
      </c>
    </row>
    <row r="9" spans="1:10" ht="14.1" customHeight="1" x14ac:dyDescent="0.2">
      <c r="A9" s="50"/>
      <c r="B9" s="10" t="s">
        <v>96</v>
      </c>
      <c r="C9" s="7">
        <v>4873</v>
      </c>
      <c r="D9" s="8">
        <v>1901526</v>
      </c>
      <c r="E9" s="4">
        <v>0.27550000000000002</v>
      </c>
      <c r="F9" s="4">
        <v>0.25581999999999999</v>
      </c>
      <c r="G9" s="4">
        <v>0.29518</v>
      </c>
    </row>
    <row r="10" spans="1:10" ht="14.1" customHeight="1" x14ac:dyDescent="0.2">
      <c r="A10" s="48" t="s">
        <v>191</v>
      </c>
      <c r="B10" s="10" t="s">
        <v>9</v>
      </c>
      <c r="C10" s="7">
        <v>3928</v>
      </c>
      <c r="D10" s="8">
        <v>427966.54404367</v>
      </c>
      <c r="E10" s="4">
        <v>8.7739999999999999E-2</v>
      </c>
      <c r="F10" s="4">
        <v>7.4178155705100002E-2</v>
      </c>
      <c r="G10" s="4">
        <v>0.10131</v>
      </c>
    </row>
    <row r="11" spans="1:10" ht="14.1" customHeight="1" x14ac:dyDescent="0.2">
      <c r="A11" s="49"/>
      <c r="B11" s="10" t="s">
        <v>10</v>
      </c>
      <c r="C11" s="7">
        <v>246</v>
      </c>
      <c r="D11" s="8">
        <v>69965</v>
      </c>
      <c r="E11" s="4">
        <v>0.15858</v>
      </c>
      <c r="F11" s="4">
        <v>9.2869999999999994E-2</v>
      </c>
      <c r="G11" s="4">
        <v>0.22428999999999999</v>
      </c>
    </row>
    <row r="12" spans="1:10" ht="14.1" customHeight="1" x14ac:dyDescent="0.2">
      <c r="A12" s="49"/>
      <c r="B12" s="10" t="s">
        <v>11</v>
      </c>
      <c r="C12" s="7">
        <v>352</v>
      </c>
      <c r="D12" s="8">
        <v>87232</v>
      </c>
      <c r="E12" s="4">
        <v>0.11098</v>
      </c>
      <c r="F12" s="4">
        <v>6.8320000000000006E-2</v>
      </c>
      <c r="G12" s="4">
        <v>0.15364</v>
      </c>
    </row>
    <row r="13" spans="1:10" ht="14.1" customHeight="1" x14ac:dyDescent="0.2">
      <c r="A13" s="49"/>
      <c r="B13" s="10" t="s">
        <v>12</v>
      </c>
      <c r="C13" s="7">
        <v>347</v>
      </c>
      <c r="D13" s="8">
        <v>162118</v>
      </c>
      <c r="E13" s="4">
        <v>0.20329</v>
      </c>
      <c r="F13" s="4">
        <v>0.14458169080800001</v>
      </c>
      <c r="G13" s="4">
        <v>0.26201000000000002</v>
      </c>
    </row>
    <row r="14" spans="1:10" ht="14.1" customHeight="1" x14ac:dyDescent="0.2">
      <c r="A14" s="50"/>
      <c r="B14" s="10" t="s">
        <v>96</v>
      </c>
      <c r="C14" s="7">
        <v>4873</v>
      </c>
      <c r="D14" s="8">
        <v>747282</v>
      </c>
      <c r="E14" s="4">
        <v>0.10827000000000001</v>
      </c>
      <c r="F14" s="4">
        <v>9.4759999999999997E-2</v>
      </c>
      <c r="G14" s="4">
        <v>0.12178</v>
      </c>
    </row>
    <row r="15" spans="1:10" ht="14.1" customHeight="1" x14ac:dyDescent="0.2">
      <c r="A15" s="48" t="s">
        <v>192</v>
      </c>
      <c r="B15" s="10" t="s">
        <v>9</v>
      </c>
      <c r="C15" s="7">
        <v>3928</v>
      </c>
      <c r="D15" s="8">
        <v>1457954</v>
      </c>
      <c r="E15" s="4">
        <v>0.29891000000000001</v>
      </c>
      <c r="F15" s="4">
        <v>0.27712999999999999</v>
      </c>
      <c r="G15" s="4">
        <v>0.32069999999999999</v>
      </c>
    </row>
    <row r="16" spans="1:10" ht="14.1" customHeight="1" x14ac:dyDescent="0.2">
      <c r="A16" s="49"/>
      <c r="B16" s="10" t="s">
        <v>10</v>
      </c>
      <c r="C16" s="7">
        <v>246</v>
      </c>
      <c r="D16" s="8">
        <v>159529</v>
      </c>
      <c r="E16" s="4">
        <v>0.36158000000000001</v>
      </c>
      <c r="F16" s="4">
        <v>0.27267000000000002</v>
      </c>
      <c r="G16" s="4">
        <v>0.45050000000000001</v>
      </c>
    </row>
    <row r="17" spans="1:7" ht="14.1" customHeight="1" x14ac:dyDescent="0.2">
      <c r="A17" s="49"/>
      <c r="B17" s="10" t="s">
        <v>11</v>
      </c>
      <c r="C17" s="7">
        <v>352</v>
      </c>
      <c r="D17" s="8">
        <v>289623</v>
      </c>
      <c r="E17" s="4">
        <v>0.36847999999999997</v>
      </c>
      <c r="F17" s="4">
        <v>0.29603000000000002</v>
      </c>
      <c r="G17" s="4">
        <v>0.44092999999999999</v>
      </c>
    </row>
    <row r="18" spans="1:7" ht="14.1" customHeight="1" x14ac:dyDescent="0.2">
      <c r="A18" s="49"/>
      <c r="B18" s="10" t="s">
        <v>12</v>
      </c>
      <c r="C18" s="7">
        <v>347</v>
      </c>
      <c r="D18" s="8">
        <v>330019</v>
      </c>
      <c r="E18" s="4">
        <v>0.41383862971259999</v>
      </c>
      <c r="F18" s="4">
        <v>0.34268999999999999</v>
      </c>
      <c r="G18" s="4">
        <v>0.48498999999999998</v>
      </c>
    </row>
    <row r="19" spans="1:7" ht="14.1" customHeight="1" x14ac:dyDescent="0.2">
      <c r="A19" s="50"/>
      <c r="B19" s="10" t="s">
        <v>96</v>
      </c>
      <c r="C19" s="7">
        <v>4873</v>
      </c>
      <c r="D19" s="8">
        <v>2237124</v>
      </c>
      <c r="E19" s="4">
        <v>0.32412000000000002</v>
      </c>
      <c r="F19" s="4">
        <v>0.30387999999999998</v>
      </c>
      <c r="G19" s="4">
        <v>0.34434999999999999</v>
      </c>
    </row>
    <row r="20" spans="1:7" ht="14.1" customHeight="1" x14ac:dyDescent="0.2">
      <c r="A20" s="48" t="s">
        <v>193</v>
      </c>
      <c r="B20" s="10" t="s">
        <v>9</v>
      </c>
      <c r="C20" s="7">
        <v>3928</v>
      </c>
      <c r="D20" s="8">
        <v>778034</v>
      </c>
      <c r="E20" s="4">
        <v>0.15952</v>
      </c>
      <c r="F20" s="4">
        <v>0.14218</v>
      </c>
      <c r="G20" s="4">
        <v>0.17685000000000001</v>
      </c>
    </row>
    <row r="21" spans="1:7" ht="14.1" customHeight="1" x14ac:dyDescent="0.2">
      <c r="A21" s="49"/>
      <c r="B21" s="10" t="s">
        <v>10</v>
      </c>
      <c r="C21" s="7">
        <v>246</v>
      </c>
      <c r="D21" s="8">
        <v>100148</v>
      </c>
      <c r="E21" s="4">
        <v>0.22699</v>
      </c>
      <c r="F21" s="4">
        <v>0.14974000000000001</v>
      </c>
      <c r="G21" s="4">
        <v>0.30425000000000002</v>
      </c>
    </row>
    <row r="22" spans="1:7" ht="14.1" customHeight="1" x14ac:dyDescent="0.2">
      <c r="A22" s="49"/>
      <c r="B22" s="10" t="s">
        <v>11</v>
      </c>
      <c r="C22" s="7">
        <v>352</v>
      </c>
      <c r="D22" s="8">
        <v>163057</v>
      </c>
      <c r="E22" s="4">
        <v>0.20745</v>
      </c>
      <c r="F22" s="4">
        <v>0.14634</v>
      </c>
      <c r="G22" s="4">
        <v>0.26856000000000002</v>
      </c>
    </row>
    <row r="23" spans="1:7" ht="14.1" customHeight="1" x14ac:dyDescent="0.2">
      <c r="A23" s="49"/>
      <c r="B23" s="10" t="s">
        <v>12</v>
      </c>
      <c r="C23" s="7">
        <v>347</v>
      </c>
      <c r="D23" s="8">
        <v>172996</v>
      </c>
      <c r="E23" s="4">
        <v>0.21693511750399999</v>
      </c>
      <c r="F23" s="4">
        <v>0.15923999999999999</v>
      </c>
      <c r="G23" s="4">
        <v>0.27463212415299998</v>
      </c>
    </row>
    <row r="24" spans="1:7" ht="14.1" customHeight="1" x14ac:dyDescent="0.2">
      <c r="A24" s="50"/>
      <c r="B24" s="10" t="s">
        <v>96</v>
      </c>
      <c r="C24" s="7">
        <v>4873</v>
      </c>
      <c r="D24" s="8">
        <v>1214236</v>
      </c>
      <c r="E24" s="4">
        <v>0.17591999999999999</v>
      </c>
      <c r="F24" s="4">
        <v>0.15953999999999999</v>
      </c>
      <c r="G24" s="4">
        <v>0.1923013220723</v>
      </c>
    </row>
    <row r="25" spans="1:7" ht="14.1" customHeight="1" x14ac:dyDescent="0.2">
      <c r="A25" s="48" t="s">
        <v>194</v>
      </c>
      <c r="B25" s="10" t="s">
        <v>9</v>
      </c>
      <c r="C25" s="7">
        <v>3928</v>
      </c>
      <c r="D25" s="8">
        <v>738657</v>
      </c>
      <c r="E25" s="4">
        <v>0.15143999999999999</v>
      </c>
      <c r="F25" s="4">
        <v>0.13542999999999999</v>
      </c>
      <c r="G25" s="4">
        <v>0.16745356467280001</v>
      </c>
    </row>
    <row r="26" spans="1:7" ht="14.1" customHeight="1" x14ac:dyDescent="0.2">
      <c r="A26" s="49"/>
      <c r="B26" s="10" t="s">
        <v>10</v>
      </c>
      <c r="C26" s="7">
        <v>246</v>
      </c>
      <c r="D26" s="8">
        <v>69172</v>
      </c>
      <c r="E26" s="4">
        <v>0.15678</v>
      </c>
      <c r="F26" s="4">
        <v>9.3030000000000002E-2</v>
      </c>
      <c r="G26" s="4">
        <v>0.22054000000000001</v>
      </c>
    </row>
    <row r="27" spans="1:7" ht="14.1" customHeight="1" x14ac:dyDescent="0.2">
      <c r="A27" s="49"/>
      <c r="B27" s="10" t="s">
        <v>11</v>
      </c>
      <c r="C27" s="7">
        <v>352</v>
      </c>
      <c r="D27" s="8">
        <v>164305</v>
      </c>
      <c r="E27" s="4">
        <v>0.20904</v>
      </c>
      <c r="F27" s="4">
        <v>0.14610999999999999</v>
      </c>
      <c r="G27" s="4">
        <v>0.27196999999999999</v>
      </c>
    </row>
    <row r="28" spans="1:7" ht="14.1" customHeight="1" x14ac:dyDescent="0.2">
      <c r="A28" s="49"/>
      <c r="B28" s="10" t="s">
        <v>12</v>
      </c>
      <c r="C28" s="7">
        <v>347</v>
      </c>
      <c r="D28" s="8">
        <v>154166.35801562999</v>
      </c>
      <c r="E28" s="4">
        <v>0.19331999999999999</v>
      </c>
      <c r="F28" s="4">
        <v>0.13747000000000001</v>
      </c>
      <c r="G28" s="4">
        <v>0.24917</v>
      </c>
    </row>
    <row r="29" spans="1:7" ht="14.1" customHeight="1" x14ac:dyDescent="0.2">
      <c r="A29" s="50"/>
      <c r="B29" s="10" t="s">
        <v>96</v>
      </c>
      <c r="C29" s="7">
        <v>4873</v>
      </c>
      <c r="D29" s="8">
        <v>1126300</v>
      </c>
      <c r="E29" s="4">
        <v>0.16317999999999999</v>
      </c>
      <c r="F29" s="4">
        <v>0.1477</v>
      </c>
      <c r="G29" s="4">
        <v>0.1786666218138</v>
      </c>
    </row>
    <row r="30" spans="1:7" ht="14.1" customHeight="1" x14ac:dyDescent="0.2">
      <c r="A30" s="48" t="s">
        <v>195</v>
      </c>
      <c r="B30" s="10" t="s">
        <v>9</v>
      </c>
      <c r="C30" s="7">
        <v>3928</v>
      </c>
      <c r="D30" s="8">
        <v>505770</v>
      </c>
      <c r="E30" s="4">
        <v>0.10369</v>
      </c>
      <c r="F30" s="4">
        <v>8.8510000000000005E-2</v>
      </c>
      <c r="G30" s="4">
        <v>0.11888</v>
      </c>
    </row>
    <row r="31" spans="1:7" ht="14.1" customHeight="1" x14ac:dyDescent="0.2">
      <c r="A31" s="49"/>
      <c r="B31" s="10" t="s">
        <v>10</v>
      </c>
      <c r="C31" s="7">
        <v>246</v>
      </c>
      <c r="D31" s="8">
        <v>71127</v>
      </c>
      <c r="E31" s="4">
        <v>0.16120999999999999</v>
      </c>
      <c r="F31" s="4">
        <v>9.7110000000000002E-2</v>
      </c>
      <c r="G31" s="4">
        <v>0.22531999999999999</v>
      </c>
    </row>
    <row r="32" spans="1:7" ht="14.1" customHeight="1" x14ac:dyDescent="0.2">
      <c r="A32" s="49"/>
      <c r="B32" s="10" t="s">
        <v>11</v>
      </c>
      <c r="C32" s="7">
        <v>352</v>
      </c>
      <c r="D32" s="8">
        <v>101428</v>
      </c>
      <c r="E32" s="4">
        <v>0.12903999999999999</v>
      </c>
      <c r="F32" s="4">
        <v>7.6160000000000005E-2</v>
      </c>
      <c r="G32" s="4">
        <v>0.18192</v>
      </c>
    </row>
    <row r="33" spans="1:7" ht="14.1" customHeight="1" x14ac:dyDescent="0.2">
      <c r="A33" s="49"/>
      <c r="B33" s="10" t="s">
        <v>12</v>
      </c>
      <c r="C33" s="7">
        <v>347</v>
      </c>
      <c r="D33" s="8">
        <v>193307</v>
      </c>
      <c r="E33" s="4">
        <v>0.2424</v>
      </c>
      <c r="F33" s="4">
        <v>0.17860000000000001</v>
      </c>
      <c r="G33" s="4">
        <v>0.30620999999999998</v>
      </c>
    </row>
    <row r="34" spans="1:7" ht="14.1" customHeight="1" x14ac:dyDescent="0.2">
      <c r="A34" s="50"/>
      <c r="B34" s="10" t="s">
        <v>96</v>
      </c>
      <c r="C34" s="7">
        <v>4873</v>
      </c>
      <c r="D34" s="8">
        <v>871632</v>
      </c>
      <c r="E34" s="4">
        <v>0.12628</v>
      </c>
      <c r="F34" s="4">
        <v>0.11119</v>
      </c>
      <c r="G34" s="4">
        <v>0.14138000000000001</v>
      </c>
    </row>
    <row r="35" spans="1:7" ht="14.1" customHeight="1" x14ac:dyDescent="0.2">
      <c r="A35" s="48" t="s">
        <v>196</v>
      </c>
      <c r="B35" s="10" t="s">
        <v>9</v>
      </c>
      <c r="C35" s="7">
        <v>3928</v>
      </c>
      <c r="D35" s="8">
        <v>555230</v>
      </c>
      <c r="E35" s="4">
        <v>0.11384</v>
      </c>
      <c r="F35" s="4">
        <v>9.8070000000000004E-2</v>
      </c>
      <c r="G35" s="4">
        <v>0.12959999999999999</v>
      </c>
    </row>
    <row r="36" spans="1:7" ht="14.1" customHeight="1" x14ac:dyDescent="0.2">
      <c r="A36" s="49"/>
      <c r="B36" s="10" t="s">
        <v>10</v>
      </c>
      <c r="C36" s="7">
        <v>246</v>
      </c>
      <c r="D36" s="8">
        <v>31844</v>
      </c>
      <c r="E36" s="4">
        <v>7.2179999999999994E-2</v>
      </c>
      <c r="F36" s="4">
        <v>3.5159999999999997E-2</v>
      </c>
      <c r="G36" s="4">
        <v>0.10919</v>
      </c>
    </row>
    <row r="37" spans="1:7" ht="14.1" customHeight="1" x14ac:dyDescent="0.2">
      <c r="A37" s="49"/>
      <c r="B37" s="10" t="s">
        <v>11</v>
      </c>
      <c r="C37" s="7">
        <v>352</v>
      </c>
      <c r="D37" s="8">
        <v>84213</v>
      </c>
      <c r="E37" s="4">
        <v>0.10714</v>
      </c>
      <c r="F37" s="4">
        <v>6.5689999999999998E-2</v>
      </c>
      <c r="G37" s="4">
        <v>0.14859</v>
      </c>
    </row>
    <row r="38" spans="1:7" ht="14.1" customHeight="1" x14ac:dyDescent="0.2">
      <c r="A38" s="49"/>
      <c r="B38" s="10" t="s">
        <v>12</v>
      </c>
      <c r="C38" s="7">
        <v>347</v>
      </c>
      <c r="D38" s="8">
        <v>134818</v>
      </c>
      <c r="E38" s="4">
        <v>0.16905999999999999</v>
      </c>
      <c r="F38" s="4">
        <v>0.11347</v>
      </c>
      <c r="G38" s="4">
        <v>0.22464000000000001</v>
      </c>
    </row>
    <row r="39" spans="1:7" ht="14.1" customHeight="1" x14ac:dyDescent="0.2">
      <c r="A39" s="50"/>
      <c r="B39" s="10" t="s">
        <v>96</v>
      </c>
      <c r="C39" s="7">
        <v>4873</v>
      </c>
      <c r="D39" s="8">
        <v>806105</v>
      </c>
      <c r="E39" s="4">
        <v>0.11679</v>
      </c>
      <c r="F39" s="4">
        <v>0.10281999999999999</v>
      </c>
      <c r="G39" s="4">
        <v>0.13075999999999999</v>
      </c>
    </row>
    <row r="41" spans="1:7" ht="14.1" customHeight="1" x14ac:dyDescent="0.2">
      <c r="A41" s="46" t="s">
        <v>55</v>
      </c>
      <c r="B41" s="45"/>
      <c r="C41" s="45"/>
      <c r="D41" s="45"/>
      <c r="E41" s="45"/>
      <c r="F41" s="45"/>
      <c r="G41" s="45"/>
    </row>
    <row r="42" spans="1:7" ht="14.1" customHeight="1" x14ac:dyDescent="0.2">
      <c r="A42" s="46" t="s">
        <v>106</v>
      </c>
      <c r="B42" s="45"/>
      <c r="C42" s="45"/>
      <c r="D42" s="45"/>
      <c r="E42" s="45"/>
      <c r="F42" s="45"/>
      <c r="G42" s="45"/>
    </row>
    <row r="43" spans="1:7" ht="14.1" customHeight="1" x14ac:dyDescent="0.2">
      <c r="A43" s="46" t="s">
        <v>107</v>
      </c>
      <c r="B43" s="45"/>
      <c r="C43" s="45"/>
      <c r="D43" s="45"/>
      <c r="E43" s="45"/>
      <c r="F43" s="45"/>
      <c r="G43" s="45"/>
    </row>
    <row r="44" spans="1:7" ht="14.1" customHeight="1" x14ac:dyDescent="0.2">
      <c r="A44" s="46" t="s">
        <v>559</v>
      </c>
      <c r="B44" s="45"/>
      <c r="C44" s="45"/>
      <c r="D44" s="45"/>
      <c r="E44" s="45"/>
      <c r="F44" s="45"/>
      <c r="G44" s="45"/>
    </row>
    <row r="45" spans="1:7" s="17" customFormat="1" ht="14.25" x14ac:dyDescent="0.2">
      <c r="A45" s="32" t="str">
        <f>HYPERLINK("#'Index'!A1","Back to Index")</f>
        <v>Back to Index</v>
      </c>
      <c r="B45" s="27"/>
    </row>
  </sheetData>
  <mergeCells count="13">
    <mergeCell ref="A1:J1"/>
    <mergeCell ref="A44:G44"/>
    <mergeCell ref="A2:G2"/>
    <mergeCell ref="A41:G41"/>
    <mergeCell ref="A42:G42"/>
    <mergeCell ref="A43:G43"/>
    <mergeCell ref="A5:A9"/>
    <mergeCell ref="A10:A14"/>
    <mergeCell ref="A15:A19"/>
    <mergeCell ref="A20:A24"/>
    <mergeCell ref="A25:A29"/>
    <mergeCell ref="A30:A34"/>
    <mergeCell ref="A35:A39"/>
  </mergeCells>
  <pageMargins left="0.05" right="0.05" top="0.5" bottom="0.5" header="0" footer="0"/>
  <pageSetup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pane ySplit="4" topLeftCell="A5" activePane="bottomLeft" state="frozen"/>
      <selection sqref="A1:H1"/>
      <selection pane="bottomLeft" sqref="A1:J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199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190</v>
      </c>
      <c r="B5" s="11" t="s">
        <v>378</v>
      </c>
      <c r="C5" s="7">
        <v>3401</v>
      </c>
      <c r="D5" s="8">
        <v>1112706</v>
      </c>
      <c r="E5" s="4">
        <v>0.22314999999999999</v>
      </c>
      <c r="F5" s="4">
        <v>0.20115</v>
      </c>
      <c r="G5" s="4">
        <v>0.24515000000000001</v>
      </c>
    </row>
    <row r="6" spans="1:10" ht="14.1" customHeight="1" x14ac:dyDescent="0.2">
      <c r="A6" s="49"/>
      <c r="B6" s="11" t="s">
        <v>379</v>
      </c>
      <c r="C6" s="7">
        <v>987</v>
      </c>
      <c r="D6" s="8">
        <v>417603</v>
      </c>
      <c r="E6" s="4">
        <v>0.32101000000000002</v>
      </c>
      <c r="F6" s="4">
        <v>0.27487</v>
      </c>
      <c r="G6" s="4">
        <v>0.36714999999999998</v>
      </c>
    </row>
    <row r="7" spans="1:10" ht="14.1" customHeight="1" x14ac:dyDescent="0.2">
      <c r="A7" s="49"/>
      <c r="B7" s="11" t="s">
        <v>380</v>
      </c>
      <c r="C7" s="7">
        <v>485</v>
      </c>
      <c r="D7" s="8">
        <v>371216</v>
      </c>
      <c r="E7" s="4">
        <v>0.60379000000000005</v>
      </c>
      <c r="F7" s="4">
        <v>0.53769999999999996</v>
      </c>
      <c r="G7" s="4">
        <v>0.66986999999999997</v>
      </c>
    </row>
    <row r="8" spans="1:10" ht="14.1" customHeight="1" x14ac:dyDescent="0.2">
      <c r="A8" s="50"/>
      <c r="B8" s="11" t="s">
        <v>96</v>
      </c>
      <c r="C8" s="7">
        <v>4873</v>
      </c>
      <c r="D8" s="8">
        <v>1901526</v>
      </c>
      <c r="E8" s="4">
        <v>0.27550000000000002</v>
      </c>
      <c r="F8" s="4">
        <v>0.25581999999999999</v>
      </c>
      <c r="G8" s="4">
        <v>0.29518</v>
      </c>
    </row>
    <row r="9" spans="1:10" ht="14.1" customHeight="1" x14ac:dyDescent="0.2">
      <c r="A9" s="48" t="s">
        <v>191</v>
      </c>
      <c r="B9" s="11" t="s">
        <v>378</v>
      </c>
      <c r="C9" s="7">
        <v>3401</v>
      </c>
      <c r="D9" s="8">
        <v>337619</v>
      </c>
      <c r="E9" s="4">
        <v>6.7710000000000006E-2</v>
      </c>
      <c r="F9" s="4">
        <v>5.4739999999999997E-2</v>
      </c>
      <c r="G9" s="4">
        <v>8.0680000000000002E-2</v>
      </c>
    </row>
    <row r="10" spans="1:10" ht="14.1" customHeight="1" x14ac:dyDescent="0.2">
      <c r="A10" s="49"/>
      <c r="B10" s="11" t="s">
        <v>379</v>
      </c>
      <c r="C10" s="7">
        <v>987</v>
      </c>
      <c r="D10" s="8">
        <v>200777</v>
      </c>
      <c r="E10" s="4">
        <v>0.15433678760030001</v>
      </c>
      <c r="F10" s="4">
        <v>0.11796</v>
      </c>
      <c r="G10" s="4">
        <v>0.19070999999999999</v>
      </c>
    </row>
    <row r="11" spans="1:10" ht="14.1" customHeight="1" x14ac:dyDescent="0.2">
      <c r="A11" s="49"/>
      <c r="B11" s="11" t="s">
        <v>380</v>
      </c>
      <c r="C11" s="7">
        <v>485</v>
      </c>
      <c r="D11" s="8">
        <v>208886</v>
      </c>
      <c r="E11" s="4">
        <v>0.33975523608059999</v>
      </c>
      <c r="F11" s="4">
        <v>0.27307999999999999</v>
      </c>
      <c r="G11" s="4">
        <v>0.40643000000000001</v>
      </c>
    </row>
    <row r="12" spans="1:10" ht="14.1" customHeight="1" x14ac:dyDescent="0.2">
      <c r="A12" s="50"/>
      <c r="B12" s="11" t="s">
        <v>96</v>
      </c>
      <c r="C12" s="7">
        <v>4873</v>
      </c>
      <c r="D12" s="8">
        <v>747282</v>
      </c>
      <c r="E12" s="4">
        <v>0.10827000000000001</v>
      </c>
      <c r="F12" s="4">
        <v>9.4759999999999997E-2</v>
      </c>
      <c r="G12" s="4">
        <v>0.12178</v>
      </c>
    </row>
    <row r="13" spans="1:10" ht="14.1" customHeight="1" x14ac:dyDescent="0.2">
      <c r="A13" s="48" t="s">
        <v>192</v>
      </c>
      <c r="B13" s="11" t="s">
        <v>378</v>
      </c>
      <c r="C13" s="7">
        <v>3401</v>
      </c>
      <c r="D13" s="8">
        <v>1416279</v>
      </c>
      <c r="E13" s="4">
        <v>0.28403</v>
      </c>
      <c r="F13" s="4">
        <v>0.26084271176899998</v>
      </c>
      <c r="G13" s="4">
        <v>0.30720999999999998</v>
      </c>
    </row>
    <row r="14" spans="1:10" ht="14.1" customHeight="1" x14ac:dyDescent="0.2">
      <c r="A14" s="49"/>
      <c r="B14" s="11" t="s">
        <v>379</v>
      </c>
      <c r="C14" s="7">
        <v>987</v>
      </c>
      <c r="D14" s="8">
        <v>529392</v>
      </c>
      <c r="E14" s="4">
        <v>0.40694000000000002</v>
      </c>
      <c r="F14" s="4">
        <v>0.35848999999999998</v>
      </c>
      <c r="G14" s="4">
        <v>0.45539000000000002</v>
      </c>
    </row>
    <row r="15" spans="1:10" ht="14.1" customHeight="1" x14ac:dyDescent="0.2">
      <c r="A15" s="49"/>
      <c r="B15" s="11" t="s">
        <v>380</v>
      </c>
      <c r="C15" s="7">
        <v>485</v>
      </c>
      <c r="D15" s="8">
        <v>291452</v>
      </c>
      <c r="E15" s="4">
        <v>0.47405000000000003</v>
      </c>
      <c r="F15" s="4">
        <v>0.40471000000000001</v>
      </c>
      <c r="G15" s="4">
        <v>0.54339000000000004</v>
      </c>
    </row>
    <row r="16" spans="1:10" ht="14.1" customHeight="1" x14ac:dyDescent="0.2">
      <c r="A16" s="50"/>
      <c r="B16" s="11" t="s">
        <v>96</v>
      </c>
      <c r="C16" s="7">
        <v>4873</v>
      </c>
      <c r="D16" s="8">
        <v>2237124</v>
      </c>
      <c r="E16" s="4">
        <v>0.32412000000000002</v>
      </c>
      <c r="F16" s="4">
        <v>0.30387999999999998</v>
      </c>
      <c r="G16" s="4">
        <v>0.34434999999999999</v>
      </c>
    </row>
    <row r="17" spans="1:7" ht="14.1" customHeight="1" x14ac:dyDescent="0.2">
      <c r="A17" s="48" t="s">
        <v>193</v>
      </c>
      <c r="B17" s="11" t="s">
        <v>378</v>
      </c>
      <c r="C17" s="7">
        <v>3401</v>
      </c>
      <c r="D17" s="8">
        <v>776398</v>
      </c>
      <c r="E17" s="4">
        <v>0.15570000000000001</v>
      </c>
      <c r="F17" s="4">
        <v>0.13689000000000001</v>
      </c>
      <c r="G17" s="4">
        <v>0.17452000000000001</v>
      </c>
    </row>
    <row r="18" spans="1:7" ht="14.1" customHeight="1" x14ac:dyDescent="0.2">
      <c r="A18" s="49"/>
      <c r="B18" s="11" t="s">
        <v>379</v>
      </c>
      <c r="C18" s="7">
        <v>987</v>
      </c>
      <c r="D18" s="8">
        <v>254587</v>
      </c>
      <c r="E18" s="4">
        <v>0.19570000000000001</v>
      </c>
      <c r="F18" s="4">
        <v>0.15756999999999999</v>
      </c>
      <c r="G18" s="4">
        <v>0.23383000000000001</v>
      </c>
    </row>
    <row r="19" spans="1:7" ht="14.1" customHeight="1" x14ac:dyDescent="0.2">
      <c r="A19" s="49"/>
      <c r="B19" s="11" t="s">
        <v>380</v>
      </c>
      <c r="C19" s="7">
        <v>485</v>
      </c>
      <c r="D19" s="8">
        <v>183252</v>
      </c>
      <c r="E19" s="4">
        <v>0.29806101291359999</v>
      </c>
      <c r="F19" s="4">
        <v>0.2361</v>
      </c>
      <c r="G19" s="4">
        <v>0.36002000000000001</v>
      </c>
    </row>
    <row r="20" spans="1:7" ht="14.1" customHeight="1" x14ac:dyDescent="0.2">
      <c r="A20" s="50"/>
      <c r="B20" s="11" t="s">
        <v>96</v>
      </c>
      <c r="C20" s="7">
        <v>4873</v>
      </c>
      <c r="D20" s="8">
        <v>1214236</v>
      </c>
      <c r="E20" s="4">
        <v>0.17591999999999999</v>
      </c>
      <c r="F20" s="4">
        <v>0.15953999999999999</v>
      </c>
      <c r="G20" s="4">
        <v>0.1923013220723</v>
      </c>
    </row>
    <row r="21" spans="1:7" ht="14.1" customHeight="1" x14ac:dyDescent="0.2">
      <c r="A21" s="48" t="s">
        <v>194</v>
      </c>
      <c r="B21" s="11" t="s">
        <v>378</v>
      </c>
      <c r="C21" s="7">
        <v>3401</v>
      </c>
      <c r="D21" s="8">
        <v>690388</v>
      </c>
      <c r="E21" s="4">
        <v>0.13844999999999999</v>
      </c>
      <c r="F21" s="4">
        <v>0.12106</v>
      </c>
      <c r="G21" s="4">
        <v>0.15584000000000001</v>
      </c>
    </row>
    <row r="22" spans="1:7" ht="14.1" customHeight="1" x14ac:dyDescent="0.2">
      <c r="A22" s="49"/>
      <c r="B22" s="11" t="s">
        <v>379</v>
      </c>
      <c r="C22" s="7">
        <v>987</v>
      </c>
      <c r="D22" s="8">
        <v>265986</v>
      </c>
      <c r="E22" s="4">
        <v>0.20446</v>
      </c>
      <c r="F22" s="4">
        <v>0.16675999999999999</v>
      </c>
      <c r="G22" s="4">
        <v>0.24216807935679999</v>
      </c>
    </row>
    <row r="23" spans="1:7" ht="14.1" customHeight="1" x14ac:dyDescent="0.2">
      <c r="A23" s="49"/>
      <c r="B23" s="11" t="s">
        <v>380</v>
      </c>
      <c r="C23" s="7">
        <v>485</v>
      </c>
      <c r="D23" s="8">
        <v>169926</v>
      </c>
      <c r="E23" s="4">
        <v>0.27639000000000002</v>
      </c>
      <c r="F23" s="4">
        <v>0.21562999999999999</v>
      </c>
      <c r="G23" s="4">
        <v>0.33714</v>
      </c>
    </row>
    <row r="24" spans="1:7" ht="14.1" customHeight="1" x14ac:dyDescent="0.2">
      <c r="A24" s="50"/>
      <c r="B24" s="11" t="s">
        <v>96</v>
      </c>
      <c r="C24" s="7">
        <v>4873</v>
      </c>
      <c r="D24" s="8">
        <v>1126300</v>
      </c>
      <c r="E24" s="4">
        <v>0.16317999999999999</v>
      </c>
      <c r="F24" s="4">
        <v>0.1477</v>
      </c>
      <c r="G24" s="4">
        <v>0.1786666218138</v>
      </c>
    </row>
    <row r="25" spans="1:7" ht="14.1" customHeight="1" x14ac:dyDescent="0.2">
      <c r="A25" s="48" t="s">
        <v>195</v>
      </c>
      <c r="B25" s="11" t="s">
        <v>378</v>
      </c>
      <c r="C25" s="7">
        <v>3401</v>
      </c>
      <c r="D25" s="8">
        <v>470843.00503569999</v>
      </c>
      <c r="E25" s="4">
        <v>9.4420000000000004E-2</v>
      </c>
      <c r="F25" s="4">
        <v>7.8839999999999993E-2</v>
      </c>
      <c r="G25" s="4">
        <v>0.11001</v>
      </c>
    </row>
    <row r="26" spans="1:7" ht="14.1" customHeight="1" x14ac:dyDescent="0.2">
      <c r="A26" s="49"/>
      <c r="B26" s="11" t="s">
        <v>379</v>
      </c>
      <c r="C26" s="7">
        <v>987</v>
      </c>
      <c r="D26" s="8">
        <v>258511.16995344</v>
      </c>
      <c r="E26" s="4">
        <v>0.19872000000000001</v>
      </c>
      <c r="F26" s="4">
        <v>0.15501999999999999</v>
      </c>
      <c r="G26" s="4">
        <v>0.24240999999999999</v>
      </c>
    </row>
    <row r="27" spans="1:7" ht="14.1" customHeight="1" x14ac:dyDescent="0.2">
      <c r="A27" s="49"/>
      <c r="B27" s="11" t="s">
        <v>380</v>
      </c>
      <c r="C27" s="7">
        <v>485</v>
      </c>
      <c r="D27" s="8">
        <v>142278</v>
      </c>
      <c r="E27" s="4">
        <v>0.23141999999999999</v>
      </c>
      <c r="F27" s="4">
        <v>0.17380999999999999</v>
      </c>
      <c r="G27" s="4">
        <v>0.28903000000000001</v>
      </c>
    </row>
    <row r="28" spans="1:7" ht="14.1" customHeight="1" x14ac:dyDescent="0.2">
      <c r="A28" s="50"/>
      <c r="B28" s="11" t="s">
        <v>96</v>
      </c>
      <c r="C28" s="7">
        <v>4873</v>
      </c>
      <c r="D28" s="8">
        <v>871632</v>
      </c>
      <c r="E28" s="4">
        <v>0.12628</v>
      </c>
      <c r="F28" s="4">
        <v>0.11119</v>
      </c>
      <c r="G28" s="4">
        <v>0.14138000000000001</v>
      </c>
    </row>
    <row r="29" spans="1:7" ht="14.1" customHeight="1" x14ac:dyDescent="0.2">
      <c r="A29" s="48" t="s">
        <v>196</v>
      </c>
      <c r="B29" s="11" t="s">
        <v>378</v>
      </c>
      <c r="C29" s="7">
        <v>3401</v>
      </c>
      <c r="D29" s="8">
        <v>502208</v>
      </c>
      <c r="E29" s="4">
        <v>0.100714905211</v>
      </c>
      <c r="F29" s="4">
        <v>8.5430000000000006E-2</v>
      </c>
      <c r="G29" s="4">
        <v>0.11600000000000001</v>
      </c>
    </row>
    <row r="30" spans="1:7" ht="14.1" customHeight="1" x14ac:dyDescent="0.2">
      <c r="A30" s="49"/>
      <c r="B30" s="11" t="s">
        <v>379</v>
      </c>
      <c r="C30" s="7">
        <v>987</v>
      </c>
      <c r="D30" s="8">
        <v>190708</v>
      </c>
      <c r="E30" s="4">
        <v>0.14660000000000001</v>
      </c>
      <c r="F30" s="4">
        <v>0.11024</v>
      </c>
      <c r="G30" s="4">
        <v>0.18296000000000001</v>
      </c>
    </row>
    <row r="31" spans="1:7" ht="14.1" customHeight="1" x14ac:dyDescent="0.2">
      <c r="A31" s="49"/>
      <c r="B31" s="11" t="s">
        <v>380</v>
      </c>
      <c r="C31" s="7">
        <v>485</v>
      </c>
      <c r="D31" s="8">
        <v>113189</v>
      </c>
      <c r="E31" s="4">
        <v>0.18410000000000001</v>
      </c>
      <c r="F31" s="4">
        <v>0.12875</v>
      </c>
      <c r="G31" s="4">
        <v>0.23945</v>
      </c>
    </row>
    <row r="32" spans="1:7" ht="14.1" customHeight="1" x14ac:dyDescent="0.2">
      <c r="A32" s="50"/>
      <c r="B32" s="11" t="s">
        <v>96</v>
      </c>
      <c r="C32" s="7">
        <v>4873</v>
      </c>
      <c r="D32" s="8">
        <v>806105</v>
      </c>
      <c r="E32" s="4">
        <v>0.11679</v>
      </c>
      <c r="F32" s="4">
        <v>0.10281999999999999</v>
      </c>
      <c r="G32" s="4">
        <v>0.13075999999999999</v>
      </c>
    </row>
    <row r="34" spans="1:7" ht="14.1" customHeight="1" x14ac:dyDescent="0.2">
      <c r="A34" s="46" t="s">
        <v>55</v>
      </c>
      <c r="B34" s="45"/>
      <c r="C34" s="45"/>
      <c r="D34" s="45"/>
      <c r="E34" s="45"/>
      <c r="F34" s="45"/>
      <c r="G34" s="45"/>
    </row>
    <row r="35" spans="1:7" ht="14.1" customHeight="1" x14ac:dyDescent="0.2">
      <c r="A35" s="46" t="s">
        <v>106</v>
      </c>
      <c r="B35" s="45"/>
      <c r="C35" s="45"/>
      <c r="D35" s="45"/>
      <c r="E35" s="45"/>
      <c r="F35" s="45"/>
      <c r="G35" s="45"/>
    </row>
    <row r="36" spans="1:7" ht="14.1" customHeight="1" x14ac:dyDescent="0.2">
      <c r="A36" s="46" t="s">
        <v>107</v>
      </c>
      <c r="B36" s="45"/>
      <c r="C36" s="45"/>
      <c r="D36" s="45"/>
      <c r="E36" s="45"/>
      <c r="F36" s="45"/>
      <c r="G36" s="45"/>
    </row>
    <row r="37" spans="1:7" ht="14.1" customHeight="1" x14ac:dyDescent="0.2">
      <c r="A37" s="46" t="s">
        <v>559</v>
      </c>
      <c r="B37" s="45"/>
      <c r="C37" s="45"/>
      <c r="D37" s="45"/>
      <c r="E37" s="45"/>
      <c r="F37" s="45"/>
      <c r="G37" s="45"/>
    </row>
    <row r="38" spans="1:7" s="17" customFormat="1" ht="14.25" x14ac:dyDescent="0.2">
      <c r="A38" s="32" t="str">
        <f>HYPERLINK("#'Index'!A1","Back to Index")</f>
        <v>Back to Index</v>
      </c>
      <c r="B38" s="27"/>
    </row>
  </sheetData>
  <mergeCells count="13">
    <mergeCell ref="A1:J1"/>
    <mergeCell ref="A37:G37"/>
    <mergeCell ref="A2:G2"/>
    <mergeCell ref="A34:G34"/>
    <mergeCell ref="A35:G35"/>
    <mergeCell ref="A36:G36"/>
    <mergeCell ref="A5:A8"/>
    <mergeCell ref="A9:A12"/>
    <mergeCell ref="A13:A16"/>
    <mergeCell ref="A17:A20"/>
    <mergeCell ref="A21:A24"/>
    <mergeCell ref="A25:A28"/>
    <mergeCell ref="A29:A32"/>
  </mergeCells>
  <pageMargins left="0.05" right="0.05" top="0.5" bottom="0.5" header="0" footer="0"/>
  <pageSetup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pane ySplit="4" topLeftCell="A5" activePane="bottomLeft" state="frozen"/>
      <selection sqref="A1:H1"/>
      <selection pane="bottomLeft" sqref="A1:J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200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190</v>
      </c>
      <c r="B5" s="12" t="s">
        <v>40</v>
      </c>
      <c r="C5" s="7">
        <v>750</v>
      </c>
      <c r="D5" s="8">
        <v>560115</v>
      </c>
      <c r="E5" s="4">
        <v>0.42749999999999999</v>
      </c>
      <c r="F5" s="4">
        <v>0.37237999999999999</v>
      </c>
      <c r="G5" s="4">
        <v>0.48261999999999999</v>
      </c>
    </row>
    <row r="6" spans="1:10" ht="14.1" customHeight="1" x14ac:dyDescent="0.2">
      <c r="A6" s="49"/>
      <c r="B6" s="12" t="s">
        <v>41</v>
      </c>
      <c r="C6" s="7">
        <v>815</v>
      </c>
      <c r="D6" s="8">
        <v>445564</v>
      </c>
      <c r="E6" s="4">
        <v>0.34619</v>
      </c>
      <c r="F6" s="4">
        <v>0.29682999999999998</v>
      </c>
      <c r="G6" s="4">
        <v>0.39556000000000002</v>
      </c>
    </row>
    <row r="7" spans="1:10" ht="14.1" customHeight="1" x14ac:dyDescent="0.2">
      <c r="A7" s="49"/>
      <c r="B7" s="12" t="s">
        <v>42</v>
      </c>
      <c r="C7" s="7">
        <v>523</v>
      </c>
      <c r="D7" s="8">
        <v>182237</v>
      </c>
      <c r="E7" s="4">
        <v>0.23230000000000001</v>
      </c>
      <c r="F7" s="4">
        <v>0.17804</v>
      </c>
      <c r="G7" s="4">
        <v>0.28655999999999998</v>
      </c>
    </row>
    <row r="8" spans="1:10" ht="14.1" customHeight="1" x14ac:dyDescent="0.2">
      <c r="A8" s="49"/>
      <c r="B8" s="12" t="s">
        <v>43</v>
      </c>
      <c r="C8" s="7">
        <v>2785</v>
      </c>
      <c r="D8" s="8">
        <v>713608</v>
      </c>
      <c r="E8" s="4">
        <v>0.20271</v>
      </c>
      <c r="F8" s="4">
        <v>0.18004999999999999</v>
      </c>
      <c r="G8" s="4">
        <v>0.22536999999999999</v>
      </c>
    </row>
    <row r="9" spans="1:10" ht="14.1" customHeight="1" x14ac:dyDescent="0.2">
      <c r="A9" s="50"/>
      <c r="B9" s="12" t="s">
        <v>96</v>
      </c>
      <c r="C9" s="7">
        <v>4873</v>
      </c>
      <c r="D9" s="8">
        <v>1901526</v>
      </c>
      <c r="E9" s="4">
        <v>0.27550000000000002</v>
      </c>
      <c r="F9" s="4">
        <v>0.25581999999999999</v>
      </c>
      <c r="G9" s="4">
        <v>0.29518</v>
      </c>
    </row>
    <row r="10" spans="1:10" ht="14.1" customHeight="1" x14ac:dyDescent="0.2">
      <c r="A10" s="48" t="s">
        <v>191</v>
      </c>
      <c r="B10" s="12" t="s">
        <v>40</v>
      </c>
      <c r="C10" s="7">
        <v>750</v>
      </c>
      <c r="D10" s="8">
        <v>304052</v>
      </c>
      <c r="E10" s="4">
        <v>0.23205999999999999</v>
      </c>
      <c r="F10" s="4">
        <v>0.18386</v>
      </c>
      <c r="G10" s="4">
        <v>0.28027000000000002</v>
      </c>
    </row>
    <row r="11" spans="1:10" ht="14.1" customHeight="1" x14ac:dyDescent="0.2">
      <c r="A11" s="49"/>
      <c r="B11" s="12" t="s">
        <v>41</v>
      </c>
      <c r="C11" s="7">
        <v>815</v>
      </c>
      <c r="D11" s="8">
        <v>194171</v>
      </c>
      <c r="E11" s="4">
        <v>0.15086655881220001</v>
      </c>
      <c r="F11" s="4">
        <v>0.11607289020140001</v>
      </c>
      <c r="G11" s="4">
        <v>0.18565999999999999</v>
      </c>
    </row>
    <row r="12" spans="1:10" ht="14.1" customHeight="1" x14ac:dyDescent="0.2">
      <c r="A12" s="49"/>
      <c r="B12" s="12" t="s">
        <v>42</v>
      </c>
      <c r="C12" s="7">
        <v>523</v>
      </c>
      <c r="D12" s="8">
        <v>43976</v>
      </c>
      <c r="E12" s="4">
        <v>5.6059999999999999E-2</v>
      </c>
      <c r="F12" s="4">
        <v>3.3950000000000001E-2</v>
      </c>
      <c r="G12" s="4">
        <v>7.8170000000000003E-2</v>
      </c>
    </row>
    <row r="13" spans="1:10" ht="14.1" customHeight="1" x14ac:dyDescent="0.2">
      <c r="A13" s="49"/>
      <c r="B13" s="12" t="s">
        <v>43</v>
      </c>
      <c r="C13" s="7">
        <v>2785</v>
      </c>
      <c r="D13" s="8">
        <v>205083</v>
      </c>
      <c r="E13" s="4">
        <v>5.8259999999999999E-2</v>
      </c>
      <c r="F13" s="4">
        <v>4.6342938190499998E-2</v>
      </c>
      <c r="G13" s="4">
        <v>7.0169999999999996E-2</v>
      </c>
    </row>
    <row r="14" spans="1:10" ht="14.1" customHeight="1" x14ac:dyDescent="0.2">
      <c r="A14" s="50"/>
      <c r="B14" s="12" t="s">
        <v>96</v>
      </c>
      <c r="C14" s="7">
        <v>4873</v>
      </c>
      <c r="D14" s="8">
        <v>747282</v>
      </c>
      <c r="E14" s="4">
        <v>0.10827000000000001</v>
      </c>
      <c r="F14" s="4">
        <v>9.4759999999999997E-2</v>
      </c>
      <c r="G14" s="4">
        <v>0.12178</v>
      </c>
    </row>
    <row r="15" spans="1:10" ht="14.1" customHeight="1" x14ac:dyDescent="0.2">
      <c r="A15" s="48" t="s">
        <v>192</v>
      </c>
      <c r="B15" s="12" t="s">
        <v>40</v>
      </c>
      <c r="C15" s="7">
        <v>750</v>
      </c>
      <c r="D15" s="8">
        <v>523512.37873505999</v>
      </c>
      <c r="E15" s="4">
        <v>0.39956000000000003</v>
      </c>
      <c r="F15" s="4">
        <v>0.34462999999999999</v>
      </c>
      <c r="G15" s="4">
        <v>0.45450000000000002</v>
      </c>
    </row>
    <row r="16" spans="1:10" ht="14.1" customHeight="1" x14ac:dyDescent="0.2">
      <c r="A16" s="49"/>
      <c r="B16" s="12" t="s">
        <v>41</v>
      </c>
      <c r="C16" s="7">
        <v>815</v>
      </c>
      <c r="D16" s="8">
        <v>409491</v>
      </c>
      <c r="E16" s="4">
        <v>0.31816504199040002</v>
      </c>
      <c r="F16" s="4">
        <v>0.27165939833530001</v>
      </c>
      <c r="G16" s="4">
        <v>0.36466999999999999</v>
      </c>
    </row>
    <row r="17" spans="1:7" ht="14.1" customHeight="1" x14ac:dyDescent="0.2">
      <c r="A17" s="49"/>
      <c r="B17" s="12" t="s">
        <v>42</v>
      </c>
      <c r="C17" s="7">
        <v>523</v>
      </c>
      <c r="D17" s="8">
        <v>271876</v>
      </c>
      <c r="E17" s="4">
        <v>0.34655980444899998</v>
      </c>
      <c r="F17" s="4">
        <v>0.28338000000000002</v>
      </c>
      <c r="G17" s="4">
        <v>0.40973999999999999</v>
      </c>
    </row>
    <row r="18" spans="1:7" ht="14.1" customHeight="1" x14ac:dyDescent="0.2">
      <c r="A18" s="49"/>
      <c r="B18" s="12" t="s">
        <v>43</v>
      </c>
      <c r="C18" s="7">
        <v>2785</v>
      </c>
      <c r="D18" s="8">
        <v>1032244</v>
      </c>
      <c r="E18" s="4">
        <v>0.29321999999999998</v>
      </c>
      <c r="F18" s="4">
        <v>0.26788000000000001</v>
      </c>
      <c r="G18" s="4">
        <v>0.31855</v>
      </c>
    </row>
    <row r="19" spans="1:7" ht="14.1" customHeight="1" x14ac:dyDescent="0.2">
      <c r="A19" s="50"/>
      <c r="B19" s="12" t="s">
        <v>96</v>
      </c>
      <c r="C19" s="7">
        <v>4873</v>
      </c>
      <c r="D19" s="8">
        <v>2237124</v>
      </c>
      <c r="E19" s="4">
        <v>0.32412000000000002</v>
      </c>
      <c r="F19" s="4">
        <v>0.30387999999999998</v>
      </c>
      <c r="G19" s="4">
        <v>0.34434999999999999</v>
      </c>
    </row>
    <row r="20" spans="1:7" ht="14.1" customHeight="1" x14ac:dyDescent="0.2">
      <c r="A20" s="48" t="s">
        <v>193</v>
      </c>
      <c r="B20" s="12" t="s">
        <v>40</v>
      </c>
      <c r="C20" s="7">
        <v>750</v>
      </c>
      <c r="D20" s="8">
        <v>252956</v>
      </c>
      <c r="E20" s="4">
        <v>0.19306999999999999</v>
      </c>
      <c r="F20" s="4">
        <v>0.14810999999999999</v>
      </c>
      <c r="G20" s="4">
        <v>0.23802070653740001</v>
      </c>
    </row>
    <row r="21" spans="1:7" ht="14.1" customHeight="1" x14ac:dyDescent="0.2">
      <c r="A21" s="49"/>
      <c r="B21" s="12" t="s">
        <v>41</v>
      </c>
      <c r="C21" s="7">
        <v>815</v>
      </c>
      <c r="D21" s="8">
        <v>228521.45469005001</v>
      </c>
      <c r="E21" s="4">
        <v>0.17756</v>
      </c>
      <c r="F21" s="4">
        <v>0.14105999999999999</v>
      </c>
      <c r="G21" s="4">
        <v>0.21404999999999999</v>
      </c>
    </row>
    <row r="22" spans="1:7" ht="14.1" customHeight="1" x14ac:dyDescent="0.2">
      <c r="A22" s="49"/>
      <c r="B22" s="12" t="s">
        <v>42</v>
      </c>
      <c r="C22" s="7">
        <v>523</v>
      </c>
      <c r="D22" s="8">
        <v>142775</v>
      </c>
      <c r="E22" s="4">
        <v>0.182</v>
      </c>
      <c r="F22" s="4">
        <v>0.1337527838168</v>
      </c>
      <c r="G22" s="4">
        <v>0.23024</v>
      </c>
    </row>
    <row r="23" spans="1:7" ht="14.1" customHeight="1" x14ac:dyDescent="0.2">
      <c r="A23" s="49"/>
      <c r="B23" s="12" t="s">
        <v>43</v>
      </c>
      <c r="C23" s="7">
        <v>2785</v>
      </c>
      <c r="D23" s="8">
        <v>589983</v>
      </c>
      <c r="E23" s="4">
        <v>0.16758999999999999</v>
      </c>
      <c r="F23" s="4">
        <v>0.14621999999999999</v>
      </c>
      <c r="G23" s="4">
        <v>0.18895999999999999</v>
      </c>
    </row>
    <row r="24" spans="1:7" ht="14.1" customHeight="1" x14ac:dyDescent="0.2">
      <c r="A24" s="50"/>
      <c r="B24" s="12" t="s">
        <v>96</v>
      </c>
      <c r="C24" s="7">
        <v>4873</v>
      </c>
      <c r="D24" s="8">
        <v>1214236</v>
      </c>
      <c r="E24" s="4">
        <v>0.17591999999999999</v>
      </c>
      <c r="F24" s="4">
        <v>0.15953999999999999</v>
      </c>
      <c r="G24" s="4">
        <v>0.1923013220723</v>
      </c>
    </row>
    <row r="25" spans="1:7" ht="14.1" customHeight="1" x14ac:dyDescent="0.2">
      <c r="A25" s="48" t="s">
        <v>194</v>
      </c>
      <c r="B25" s="12" t="s">
        <v>40</v>
      </c>
      <c r="C25" s="7">
        <v>750</v>
      </c>
      <c r="D25" s="8">
        <v>235783</v>
      </c>
      <c r="E25" s="4">
        <v>0.17995775664890001</v>
      </c>
      <c r="F25" s="4">
        <v>0.13666</v>
      </c>
      <c r="G25" s="4">
        <v>0.22325999999999999</v>
      </c>
    </row>
    <row r="26" spans="1:7" ht="14.1" customHeight="1" x14ac:dyDescent="0.2">
      <c r="A26" s="49"/>
      <c r="B26" s="12" t="s">
        <v>41</v>
      </c>
      <c r="C26" s="7">
        <v>815</v>
      </c>
      <c r="D26" s="8">
        <v>203090.13309220999</v>
      </c>
      <c r="E26" s="4">
        <v>0.1578</v>
      </c>
      <c r="F26" s="4">
        <v>0.12252</v>
      </c>
      <c r="G26" s="4">
        <v>0.19306999999999999</v>
      </c>
    </row>
    <row r="27" spans="1:7" ht="14.1" customHeight="1" x14ac:dyDescent="0.2">
      <c r="A27" s="49"/>
      <c r="B27" s="12" t="s">
        <v>42</v>
      </c>
      <c r="C27" s="7">
        <v>523</v>
      </c>
      <c r="D27" s="8">
        <v>125726</v>
      </c>
      <c r="E27" s="4">
        <v>0.16026000000000001</v>
      </c>
      <c r="F27" s="4">
        <v>0.1181783235682</v>
      </c>
      <c r="G27" s="4">
        <v>0.20235</v>
      </c>
    </row>
    <row r="28" spans="1:7" ht="14.1" customHeight="1" x14ac:dyDescent="0.2">
      <c r="A28" s="49"/>
      <c r="B28" s="12" t="s">
        <v>43</v>
      </c>
      <c r="C28" s="7">
        <v>2785</v>
      </c>
      <c r="D28" s="8">
        <v>561701</v>
      </c>
      <c r="E28" s="4">
        <v>0.15956000000000001</v>
      </c>
      <c r="F28" s="4">
        <v>0.13941000000000001</v>
      </c>
      <c r="G28" s="4">
        <v>0.17970645820209999</v>
      </c>
    </row>
    <row r="29" spans="1:7" ht="14.1" customHeight="1" x14ac:dyDescent="0.2">
      <c r="A29" s="50"/>
      <c r="B29" s="12" t="s">
        <v>96</v>
      </c>
      <c r="C29" s="7">
        <v>4873</v>
      </c>
      <c r="D29" s="8">
        <v>1126300</v>
      </c>
      <c r="E29" s="4">
        <v>0.16317999999999999</v>
      </c>
      <c r="F29" s="4">
        <v>0.1477</v>
      </c>
      <c r="G29" s="4">
        <v>0.1786666218138</v>
      </c>
    </row>
    <row r="30" spans="1:7" ht="14.1" customHeight="1" x14ac:dyDescent="0.2">
      <c r="A30" s="48" t="s">
        <v>195</v>
      </c>
      <c r="B30" s="12" t="s">
        <v>40</v>
      </c>
      <c r="C30" s="7">
        <v>750</v>
      </c>
      <c r="D30" s="8">
        <v>329165</v>
      </c>
      <c r="E30" s="4">
        <v>0.25123000000000001</v>
      </c>
      <c r="F30" s="4">
        <v>0.20138</v>
      </c>
      <c r="G30" s="4">
        <v>0.30108000000000001</v>
      </c>
    </row>
    <row r="31" spans="1:7" ht="14.1" customHeight="1" x14ac:dyDescent="0.2">
      <c r="A31" s="49"/>
      <c r="B31" s="12" t="s">
        <v>41</v>
      </c>
      <c r="C31" s="7">
        <v>815</v>
      </c>
      <c r="D31" s="8">
        <v>205857</v>
      </c>
      <c r="E31" s="4">
        <v>0.15995000000000001</v>
      </c>
      <c r="F31" s="4">
        <v>0.12426</v>
      </c>
      <c r="G31" s="4">
        <v>0.19563</v>
      </c>
    </row>
    <row r="32" spans="1:7" ht="14.1" customHeight="1" x14ac:dyDescent="0.2">
      <c r="A32" s="49"/>
      <c r="B32" s="12" t="s">
        <v>42</v>
      </c>
      <c r="C32" s="7">
        <v>523</v>
      </c>
      <c r="D32" s="8">
        <v>85453.523357049999</v>
      </c>
      <c r="E32" s="4">
        <v>0.10893</v>
      </c>
      <c r="F32" s="4">
        <v>6.3909999999999995E-2</v>
      </c>
      <c r="G32" s="4">
        <v>0.15395</v>
      </c>
    </row>
    <row r="33" spans="1:7" ht="14.1" customHeight="1" x14ac:dyDescent="0.2">
      <c r="A33" s="49"/>
      <c r="B33" s="12" t="s">
        <v>43</v>
      </c>
      <c r="C33" s="7">
        <v>2785</v>
      </c>
      <c r="D33" s="8">
        <v>251157</v>
      </c>
      <c r="E33" s="4">
        <v>7.1340000000000001E-2</v>
      </c>
      <c r="F33" s="4">
        <v>5.6749162228E-2</v>
      </c>
      <c r="G33" s="4">
        <v>8.5940000000000003E-2</v>
      </c>
    </row>
    <row r="34" spans="1:7" ht="14.1" customHeight="1" x14ac:dyDescent="0.2">
      <c r="A34" s="50"/>
      <c r="B34" s="12" t="s">
        <v>96</v>
      </c>
      <c r="C34" s="7">
        <v>4873</v>
      </c>
      <c r="D34" s="8">
        <v>871632</v>
      </c>
      <c r="E34" s="4">
        <v>0.12628</v>
      </c>
      <c r="F34" s="4">
        <v>0.11119</v>
      </c>
      <c r="G34" s="4">
        <v>0.14138000000000001</v>
      </c>
    </row>
    <row r="35" spans="1:7" ht="14.1" customHeight="1" x14ac:dyDescent="0.2">
      <c r="A35" s="48" t="s">
        <v>196</v>
      </c>
      <c r="B35" s="12" t="s">
        <v>40</v>
      </c>
      <c r="C35" s="7">
        <v>750</v>
      </c>
      <c r="D35" s="8">
        <v>185038</v>
      </c>
      <c r="E35" s="4">
        <v>0.14122999999999999</v>
      </c>
      <c r="F35" s="4">
        <v>0.10081</v>
      </c>
      <c r="G35" s="4">
        <v>0.18165000000000001</v>
      </c>
    </row>
    <row r="36" spans="1:7" ht="14.1" customHeight="1" x14ac:dyDescent="0.2">
      <c r="A36" s="49"/>
      <c r="B36" s="12" t="s">
        <v>41</v>
      </c>
      <c r="C36" s="7">
        <v>815</v>
      </c>
      <c r="D36" s="8">
        <v>138236</v>
      </c>
      <c r="E36" s="4">
        <v>0.10741000000000001</v>
      </c>
      <c r="F36" s="4">
        <v>7.6810000000000003E-2</v>
      </c>
      <c r="G36" s="4">
        <v>0.13800000000000001</v>
      </c>
    </row>
    <row r="37" spans="1:7" ht="14.1" customHeight="1" x14ac:dyDescent="0.2">
      <c r="A37" s="49"/>
      <c r="B37" s="12" t="s">
        <v>42</v>
      </c>
      <c r="C37" s="7">
        <v>523</v>
      </c>
      <c r="D37" s="8">
        <v>91176</v>
      </c>
      <c r="E37" s="4">
        <v>0.11622</v>
      </c>
      <c r="F37" s="4">
        <v>7.0940000000000003E-2</v>
      </c>
      <c r="G37" s="4">
        <v>0.1615</v>
      </c>
    </row>
    <row r="38" spans="1:7" ht="14.1" customHeight="1" x14ac:dyDescent="0.2">
      <c r="A38" s="49"/>
      <c r="B38" s="12" t="s">
        <v>43</v>
      </c>
      <c r="C38" s="7">
        <v>2785</v>
      </c>
      <c r="D38" s="8">
        <v>391654</v>
      </c>
      <c r="E38" s="4">
        <v>0.1112528423695</v>
      </c>
      <c r="F38" s="4">
        <v>9.4100000000000003E-2</v>
      </c>
      <c r="G38" s="4">
        <v>0.12840517954870001</v>
      </c>
    </row>
    <row r="39" spans="1:7" ht="14.1" customHeight="1" x14ac:dyDescent="0.2">
      <c r="A39" s="50"/>
      <c r="B39" s="12" t="s">
        <v>96</v>
      </c>
      <c r="C39" s="7">
        <v>4873</v>
      </c>
      <c r="D39" s="8">
        <v>806105</v>
      </c>
      <c r="E39" s="4">
        <v>0.11679</v>
      </c>
      <c r="F39" s="4">
        <v>0.10281999999999999</v>
      </c>
      <c r="G39" s="4">
        <v>0.13075999999999999</v>
      </c>
    </row>
    <row r="41" spans="1:7" ht="14.1" customHeight="1" x14ac:dyDescent="0.2">
      <c r="A41" s="46" t="s">
        <v>55</v>
      </c>
      <c r="B41" s="45"/>
      <c r="C41" s="45"/>
      <c r="D41" s="45"/>
      <c r="E41" s="45"/>
      <c r="F41" s="45"/>
      <c r="G41" s="45"/>
    </row>
    <row r="42" spans="1:7" ht="14.1" customHeight="1" x14ac:dyDescent="0.2">
      <c r="A42" s="46" t="s">
        <v>106</v>
      </c>
      <c r="B42" s="45"/>
      <c r="C42" s="45"/>
      <c r="D42" s="45"/>
      <c r="E42" s="45"/>
      <c r="F42" s="45"/>
      <c r="G42" s="45"/>
    </row>
    <row r="43" spans="1:7" ht="14.1" customHeight="1" x14ac:dyDescent="0.2">
      <c r="A43" s="46" t="s">
        <v>107</v>
      </c>
      <c r="B43" s="45"/>
      <c r="C43" s="45"/>
      <c r="D43" s="45"/>
      <c r="E43" s="45"/>
      <c r="F43" s="45"/>
      <c r="G43" s="45"/>
    </row>
    <row r="44" spans="1:7" ht="14.1" customHeight="1" x14ac:dyDescent="0.2">
      <c r="A44" s="46" t="s">
        <v>559</v>
      </c>
      <c r="B44" s="45"/>
      <c r="C44" s="45"/>
      <c r="D44" s="45"/>
      <c r="E44" s="45"/>
      <c r="F44" s="45"/>
      <c r="G44" s="45"/>
    </row>
    <row r="45" spans="1:7" s="17" customFormat="1" ht="14.25" x14ac:dyDescent="0.2">
      <c r="A45" s="32" t="str">
        <f>HYPERLINK("#'Index'!A1","Back to Index")</f>
        <v>Back to Index</v>
      </c>
      <c r="B45" s="27"/>
    </row>
  </sheetData>
  <mergeCells count="13">
    <mergeCell ref="A1:J1"/>
    <mergeCell ref="A44:G44"/>
    <mergeCell ref="A2:G2"/>
    <mergeCell ref="A41:G41"/>
    <mergeCell ref="A42:G42"/>
    <mergeCell ref="A43:G43"/>
    <mergeCell ref="A5:A9"/>
    <mergeCell ref="A10:A14"/>
    <mergeCell ref="A15:A19"/>
    <mergeCell ref="A20:A24"/>
    <mergeCell ref="A25:A29"/>
    <mergeCell ref="A30:A34"/>
    <mergeCell ref="A35:A39"/>
  </mergeCells>
  <pageMargins left="0.05" right="0.05" top="0.5" bottom="0.5" header="0" footer="0"/>
  <pageSetup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zoomScaleNormal="100" workbookViewId="0">
      <pane ySplit="4" topLeftCell="A5" activePane="bottomLeft" state="frozen"/>
      <selection sqref="A1:H1"/>
      <selection pane="bottomLeft" sqref="A1:J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201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190</v>
      </c>
      <c r="B5" s="9" t="s">
        <v>47</v>
      </c>
      <c r="C5" s="7">
        <v>659</v>
      </c>
      <c r="D5" s="8">
        <v>262427</v>
      </c>
      <c r="E5" s="4">
        <v>0.31302000000000002</v>
      </c>
      <c r="F5" s="4">
        <v>0.25723000000000001</v>
      </c>
      <c r="G5" s="4">
        <v>0.36881000000000003</v>
      </c>
    </row>
    <row r="6" spans="1:10" ht="14.1" customHeight="1" x14ac:dyDescent="0.2">
      <c r="A6" s="49"/>
      <c r="B6" s="9" t="s">
        <v>48</v>
      </c>
      <c r="C6" s="7">
        <v>553</v>
      </c>
      <c r="D6" s="8">
        <v>254700</v>
      </c>
      <c r="E6" s="4">
        <v>0.32568000000000003</v>
      </c>
      <c r="F6" s="4">
        <v>0.26802999999999999</v>
      </c>
      <c r="G6" s="4">
        <v>0.38331999999999999</v>
      </c>
    </row>
    <row r="7" spans="1:10" ht="14.1" customHeight="1" x14ac:dyDescent="0.2">
      <c r="A7" s="49"/>
      <c r="B7" s="9" t="s">
        <v>49</v>
      </c>
      <c r="C7" s="7">
        <v>941</v>
      </c>
      <c r="D7" s="8">
        <v>406380</v>
      </c>
      <c r="E7" s="4">
        <v>0.27585999999999999</v>
      </c>
      <c r="F7" s="4">
        <v>0.22932</v>
      </c>
      <c r="G7" s="4">
        <v>0.32240000000000002</v>
      </c>
    </row>
    <row r="8" spans="1:10" ht="14.1" customHeight="1" x14ac:dyDescent="0.2">
      <c r="A8" s="49"/>
      <c r="B8" s="9" t="s">
        <v>50</v>
      </c>
      <c r="C8" s="7">
        <v>510</v>
      </c>
      <c r="D8" s="8">
        <v>177027</v>
      </c>
      <c r="E8" s="4">
        <v>0.25627</v>
      </c>
      <c r="F8" s="4">
        <v>0.19575999999999999</v>
      </c>
      <c r="G8" s="4">
        <v>0.31678000000000001</v>
      </c>
    </row>
    <row r="9" spans="1:10" ht="14.1" customHeight="1" x14ac:dyDescent="0.2">
      <c r="A9" s="49"/>
      <c r="B9" s="9" t="s">
        <v>51</v>
      </c>
      <c r="C9" s="7">
        <v>950</v>
      </c>
      <c r="D9" s="8">
        <v>428497</v>
      </c>
      <c r="E9" s="4">
        <v>0.25977</v>
      </c>
      <c r="F9" s="4">
        <v>0.21798000000000001</v>
      </c>
      <c r="G9" s="4">
        <v>0.30154999999999998</v>
      </c>
    </row>
    <row r="10" spans="1:10" ht="14.1" customHeight="1" x14ac:dyDescent="0.2">
      <c r="A10" s="49"/>
      <c r="B10" s="9" t="s">
        <v>52</v>
      </c>
      <c r="C10" s="7">
        <v>673</v>
      </c>
      <c r="D10" s="8">
        <v>199301</v>
      </c>
      <c r="E10" s="4">
        <v>0.2313097369454</v>
      </c>
      <c r="F10" s="4">
        <v>0.18304999999999999</v>
      </c>
      <c r="G10" s="4">
        <v>0.27956999999999999</v>
      </c>
    </row>
    <row r="11" spans="1:10" ht="14.1" customHeight="1" x14ac:dyDescent="0.2">
      <c r="A11" s="49"/>
      <c r="B11" s="9" t="s">
        <v>53</v>
      </c>
      <c r="C11" s="7">
        <v>257</v>
      </c>
      <c r="D11" s="8">
        <v>99826</v>
      </c>
      <c r="E11" s="4">
        <v>0.28343000000000002</v>
      </c>
      <c r="F11" s="4">
        <v>0.20386365080640001</v>
      </c>
      <c r="G11" s="4">
        <v>0.36299999999999999</v>
      </c>
    </row>
    <row r="12" spans="1:10" ht="14.1" customHeight="1" x14ac:dyDescent="0.2">
      <c r="A12" s="49"/>
      <c r="B12" s="9" t="s">
        <v>54</v>
      </c>
      <c r="C12" s="7">
        <v>330</v>
      </c>
      <c r="D12" s="8">
        <v>73368</v>
      </c>
      <c r="E12" s="4">
        <v>0.28839999999999999</v>
      </c>
      <c r="F12" s="4">
        <v>0.20995</v>
      </c>
      <c r="G12" s="4">
        <v>0.36684</v>
      </c>
    </row>
    <row r="13" spans="1:10" ht="14.1" customHeight="1" x14ac:dyDescent="0.2">
      <c r="A13" s="50"/>
      <c r="B13" s="9" t="s">
        <v>96</v>
      </c>
      <c r="C13" s="7">
        <v>4873</v>
      </c>
      <c r="D13" s="8">
        <v>1901526</v>
      </c>
      <c r="E13" s="4">
        <v>0.27550000000000002</v>
      </c>
      <c r="F13" s="4">
        <v>0.25581999999999999</v>
      </c>
      <c r="G13" s="4">
        <v>0.29518</v>
      </c>
    </row>
    <row r="14" spans="1:10" ht="14.1" customHeight="1" x14ac:dyDescent="0.2">
      <c r="A14" s="48" t="s">
        <v>191</v>
      </c>
      <c r="B14" s="9" t="s">
        <v>47</v>
      </c>
      <c r="C14" s="7">
        <v>659</v>
      </c>
      <c r="D14" s="8">
        <v>97038</v>
      </c>
      <c r="E14" s="4">
        <v>0.11575000000000001</v>
      </c>
      <c r="F14" s="4">
        <v>7.8469999999999998E-2</v>
      </c>
      <c r="G14" s="4">
        <v>0.15301999999999999</v>
      </c>
    </row>
    <row r="15" spans="1:10" ht="14.1" customHeight="1" x14ac:dyDescent="0.2">
      <c r="A15" s="49"/>
      <c r="B15" s="9" t="s">
        <v>48</v>
      </c>
      <c r="C15" s="7">
        <v>553</v>
      </c>
      <c r="D15" s="8">
        <v>72557</v>
      </c>
      <c r="E15" s="4">
        <v>9.2776664652900007E-2</v>
      </c>
      <c r="F15" s="4">
        <v>6.0769999999999998E-2</v>
      </c>
      <c r="G15" s="4">
        <v>0.12478</v>
      </c>
    </row>
    <row r="16" spans="1:10" ht="14.1" customHeight="1" x14ac:dyDescent="0.2">
      <c r="A16" s="49"/>
      <c r="B16" s="9" t="s">
        <v>49</v>
      </c>
      <c r="C16" s="7">
        <v>941</v>
      </c>
      <c r="D16" s="8">
        <v>165789</v>
      </c>
      <c r="E16" s="4">
        <v>0.11254039633229999</v>
      </c>
      <c r="F16" s="4">
        <v>8.1141086579599994E-2</v>
      </c>
      <c r="G16" s="4">
        <v>0.14394000000000001</v>
      </c>
    </row>
    <row r="17" spans="1:7" ht="14.1" customHeight="1" x14ac:dyDescent="0.2">
      <c r="A17" s="49"/>
      <c r="B17" s="9" t="s">
        <v>50</v>
      </c>
      <c r="C17" s="7">
        <v>510</v>
      </c>
      <c r="D17" s="8">
        <v>51553</v>
      </c>
      <c r="E17" s="4">
        <v>7.4630000000000002E-2</v>
      </c>
      <c r="F17" s="4">
        <v>4.3400000000000001E-2</v>
      </c>
      <c r="G17" s="4">
        <v>0.10586</v>
      </c>
    </row>
    <row r="18" spans="1:7" ht="14.1" customHeight="1" x14ac:dyDescent="0.2">
      <c r="A18" s="49"/>
      <c r="B18" s="9" t="s">
        <v>51</v>
      </c>
      <c r="C18" s="7">
        <v>950</v>
      </c>
      <c r="D18" s="8">
        <v>200079</v>
      </c>
      <c r="E18" s="4">
        <v>0.12129</v>
      </c>
      <c r="F18" s="4">
        <v>9.0109999999999996E-2</v>
      </c>
      <c r="G18" s="4">
        <v>0.15248</v>
      </c>
    </row>
    <row r="19" spans="1:7" ht="14.1" customHeight="1" x14ac:dyDescent="0.2">
      <c r="A19" s="49"/>
      <c r="B19" s="9" t="s">
        <v>52</v>
      </c>
      <c r="C19" s="7">
        <v>673</v>
      </c>
      <c r="D19" s="8">
        <v>90820</v>
      </c>
      <c r="E19" s="4">
        <v>0.10541</v>
      </c>
      <c r="F19" s="4">
        <v>6.6070000000000004E-2</v>
      </c>
      <c r="G19" s="4">
        <v>0.14474999999999999</v>
      </c>
    </row>
    <row r="20" spans="1:7" ht="14.1" customHeight="1" x14ac:dyDescent="0.2">
      <c r="A20" s="49"/>
      <c r="B20" s="9" t="s">
        <v>53</v>
      </c>
      <c r="C20" s="7">
        <v>257</v>
      </c>
      <c r="D20" s="8">
        <v>38573</v>
      </c>
      <c r="E20" s="4">
        <v>0.10952000000000001</v>
      </c>
      <c r="F20" s="4">
        <v>5.88955387451E-2</v>
      </c>
      <c r="G20" s="4">
        <v>0.1601436205424</v>
      </c>
    </row>
    <row r="21" spans="1:7" ht="14.1" customHeight="1" x14ac:dyDescent="0.2">
      <c r="A21" s="49"/>
      <c r="B21" s="9" t="s">
        <v>54</v>
      </c>
      <c r="C21" s="7">
        <v>330</v>
      </c>
      <c r="D21" s="8">
        <v>30873</v>
      </c>
      <c r="E21" s="4">
        <v>0.12135</v>
      </c>
      <c r="F21" s="4">
        <v>4.9180000000000001E-2</v>
      </c>
      <c r="G21" s="4">
        <v>0.19353000000000001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747282</v>
      </c>
      <c r="E22" s="4">
        <v>0.10827000000000001</v>
      </c>
      <c r="F22" s="4">
        <v>9.4759999999999997E-2</v>
      </c>
      <c r="G22" s="4">
        <v>0.12178</v>
      </c>
    </row>
    <row r="23" spans="1:7" ht="14.1" customHeight="1" x14ac:dyDescent="0.2">
      <c r="A23" s="48" t="s">
        <v>192</v>
      </c>
      <c r="B23" s="9" t="s">
        <v>47</v>
      </c>
      <c r="C23" s="7">
        <v>659</v>
      </c>
      <c r="D23" s="8">
        <v>309012</v>
      </c>
      <c r="E23" s="4">
        <v>0.36858000000000002</v>
      </c>
      <c r="F23" s="4">
        <v>0.31331999999999999</v>
      </c>
      <c r="G23" s="4">
        <v>0.42384735296300002</v>
      </c>
    </row>
    <row r="24" spans="1:7" ht="14.1" customHeight="1" x14ac:dyDescent="0.2">
      <c r="A24" s="49"/>
      <c r="B24" s="9" t="s">
        <v>48</v>
      </c>
      <c r="C24" s="7">
        <v>553</v>
      </c>
      <c r="D24" s="8">
        <v>296286</v>
      </c>
      <c r="E24" s="4">
        <v>0.37885000000000002</v>
      </c>
      <c r="F24" s="4">
        <v>0.31836999999999999</v>
      </c>
      <c r="G24" s="4">
        <v>0.43934000000000001</v>
      </c>
    </row>
    <row r="25" spans="1:7" ht="14.1" customHeight="1" x14ac:dyDescent="0.2">
      <c r="A25" s="49"/>
      <c r="B25" s="9" t="s">
        <v>49</v>
      </c>
      <c r="C25" s="7">
        <v>941</v>
      </c>
      <c r="D25" s="8">
        <v>435949</v>
      </c>
      <c r="E25" s="4">
        <v>0.29593000000000003</v>
      </c>
      <c r="F25" s="4">
        <v>0.24981999999999999</v>
      </c>
      <c r="G25" s="4">
        <v>0.34204000000000001</v>
      </c>
    </row>
    <row r="26" spans="1:7" ht="14.1" customHeight="1" x14ac:dyDescent="0.2">
      <c r="A26" s="49"/>
      <c r="B26" s="9" t="s">
        <v>50</v>
      </c>
      <c r="C26" s="7">
        <v>510</v>
      </c>
      <c r="D26" s="8">
        <v>231681</v>
      </c>
      <c r="E26" s="4">
        <v>0.33539000000000002</v>
      </c>
      <c r="F26" s="4">
        <v>0.26954</v>
      </c>
      <c r="G26" s="4">
        <v>0.40122999999999998</v>
      </c>
    </row>
    <row r="27" spans="1:7" ht="14.1" customHeight="1" x14ac:dyDescent="0.2">
      <c r="A27" s="49"/>
      <c r="B27" s="9" t="s">
        <v>51</v>
      </c>
      <c r="C27" s="7">
        <v>950</v>
      </c>
      <c r="D27" s="8">
        <v>599853</v>
      </c>
      <c r="E27" s="4">
        <v>0.36364999999999997</v>
      </c>
      <c r="F27" s="4">
        <v>0.31755</v>
      </c>
      <c r="G27" s="4">
        <v>0.40973999999999999</v>
      </c>
    </row>
    <row r="28" spans="1:7" ht="14.1" customHeight="1" x14ac:dyDescent="0.2">
      <c r="A28" s="49"/>
      <c r="B28" s="9" t="s">
        <v>52</v>
      </c>
      <c r="C28" s="7">
        <v>673</v>
      </c>
      <c r="D28" s="8">
        <v>173984</v>
      </c>
      <c r="E28" s="4">
        <v>0.20193</v>
      </c>
      <c r="F28" s="4">
        <v>0.16355</v>
      </c>
      <c r="G28" s="4">
        <v>0.24030000000000001</v>
      </c>
    </row>
    <row r="29" spans="1:7" ht="14.1" customHeight="1" x14ac:dyDescent="0.2">
      <c r="A29" s="49"/>
      <c r="B29" s="9" t="s">
        <v>53</v>
      </c>
      <c r="C29" s="7">
        <v>257</v>
      </c>
      <c r="D29" s="8">
        <v>102629</v>
      </c>
      <c r="E29" s="4">
        <v>0.29138999999999998</v>
      </c>
      <c r="F29" s="4">
        <v>0.21421999999999999</v>
      </c>
      <c r="G29" s="4">
        <v>0.36857000000000001</v>
      </c>
    </row>
    <row r="30" spans="1:7" ht="14.1" customHeight="1" x14ac:dyDescent="0.2">
      <c r="A30" s="49"/>
      <c r="B30" s="9" t="s">
        <v>54</v>
      </c>
      <c r="C30" s="7">
        <v>330</v>
      </c>
      <c r="D30" s="8">
        <v>87729</v>
      </c>
      <c r="E30" s="4">
        <v>0.34484999999999999</v>
      </c>
      <c r="F30" s="4">
        <v>0.27412999999999998</v>
      </c>
      <c r="G30" s="4">
        <v>0.41555999999999998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2237124</v>
      </c>
      <c r="E31" s="4">
        <v>0.32412000000000002</v>
      </c>
      <c r="F31" s="4">
        <v>0.30387999999999998</v>
      </c>
      <c r="G31" s="4">
        <v>0.34434999999999999</v>
      </c>
    </row>
    <row r="32" spans="1:7" ht="14.1" customHeight="1" x14ac:dyDescent="0.2">
      <c r="A32" s="48" t="s">
        <v>193</v>
      </c>
      <c r="B32" s="9" t="s">
        <v>47</v>
      </c>
      <c r="C32" s="7">
        <v>659</v>
      </c>
      <c r="D32" s="8">
        <v>167194</v>
      </c>
      <c r="E32" s="4">
        <v>0.19943</v>
      </c>
      <c r="F32" s="4">
        <v>0.15445</v>
      </c>
      <c r="G32" s="4">
        <v>0.24440999999999999</v>
      </c>
    </row>
    <row r="33" spans="1:7" ht="14.1" customHeight="1" x14ac:dyDescent="0.2">
      <c r="A33" s="49"/>
      <c r="B33" s="9" t="s">
        <v>48</v>
      </c>
      <c r="C33" s="7">
        <v>553</v>
      </c>
      <c r="D33" s="8">
        <v>162455</v>
      </c>
      <c r="E33" s="4">
        <v>0.20773</v>
      </c>
      <c r="F33" s="4">
        <v>0.15550072040310001</v>
      </c>
      <c r="G33" s="4">
        <v>0.25995000000000001</v>
      </c>
    </row>
    <row r="34" spans="1:7" ht="14.1" customHeight="1" x14ac:dyDescent="0.2">
      <c r="A34" s="49"/>
      <c r="B34" s="9" t="s">
        <v>49</v>
      </c>
      <c r="C34" s="7">
        <v>941</v>
      </c>
      <c r="D34" s="8">
        <v>228725</v>
      </c>
      <c r="E34" s="4">
        <v>0.15526000000000001</v>
      </c>
      <c r="F34" s="4">
        <v>0.11928</v>
      </c>
      <c r="G34" s="4">
        <v>0.19123999999999999</v>
      </c>
    </row>
    <row r="35" spans="1:7" ht="14.1" customHeight="1" x14ac:dyDescent="0.2">
      <c r="A35" s="49"/>
      <c r="B35" s="9" t="s">
        <v>50</v>
      </c>
      <c r="C35" s="7">
        <v>510</v>
      </c>
      <c r="D35" s="8">
        <v>121128.83837509999</v>
      </c>
      <c r="E35" s="4">
        <v>0.17535000000000001</v>
      </c>
      <c r="F35" s="4">
        <v>0.11833</v>
      </c>
      <c r="G35" s="4">
        <v>0.23236999999999999</v>
      </c>
    </row>
    <row r="36" spans="1:7" ht="14.1" customHeight="1" x14ac:dyDescent="0.2">
      <c r="A36" s="49"/>
      <c r="B36" s="9" t="s">
        <v>51</v>
      </c>
      <c r="C36" s="7">
        <v>950</v>
      </c>
      <c r="D36" s="8">
        <v>342209</v>
      </c>
      <c r="E36" s="4">
        <v>0.20746000000000001</v>
      </c>
      <c r="F36" s="4">
        <v>0.16952</v>
      </c>
      <c r="G36" s="4">
        <v>0.24539</v>
      </c>
    </row>
    <row r="37" spans="1:7" ht="14.1" customHeight="1" x14ac:dyDescent="0.2">
      <c r="A37" s="49"/>
      <c r="B37" s="9" t="s">
        <v>52</v>
      </c>
      <c r="C37" s="7">
        <v>673</v>
      </c>
      <c r="D37" s="8">
        <v>97968</v>
      </c>
      <c r="E37" s="4">
        <v>0.1137</v>
      </c>
      <c r="F37" s="4">
        <v>8.4239999999999995E-2</v>
      </c>
      <c r="G37" s="4">
        <v>0.14316999999999999</v>
      </c>
    </row>
    <row r="38" spans="1:7" ht="14.1" customHeight="1" x14ac:dyDescent="0.2">
      <c r="A38" s="49"/>
      <c r="B38" s="9" t="s">
        <v>53</v>
      </c>
      <c r="C38" s="7">
        <v>257</v>
      </c>
      <c r="D38" s="8">
        <v>51664</v>
      </c>
      <c r="E38" s="4">
        <v>0.14668999999999999</v>
      </c>
      <c r="F38" s="4">
        <v>8.6510000000000004E-2</v>
      </c>
      <c r="G38" s="4">
        <v>0.20687</v>
      </c>
    </row>
    <row r="39" spans="1:7" ht="14.1" customHeight="1" x14ac:dyDescent="0.2">
      <c r="A39" s="49"/>
      <c r="B39" s="9" t="s">
        <v>54</v>
      </c>
      <c r="C39" s="7">
        <v>330</v>
      </c>
      <c r="D39" s="8">
        <v>42892</v>
      </c>
      <c r="E39" s="4">
        <v>0.1686</v>
      </c>
      <c r="F39" s="4">
        <v>0.11620999999999999</v>
      </c>
      <c r="G39" s="4">
        <v>0.22098999999999999</v>
      </c>
    </row>
    <row r="40" spans="1:7" ht="14.1" customHeight="1" x14ac:dyDescent="0.2">
      <c r="A40" s="50"/>
      <c r="B40" s="9" t="s">
        <v>96</v>
      </c>
      <c r="C40" s="7">
        <v>4873</v>
      </c>
      <c r="D40" s="8">
        <v>1214236</v>
      </c>
      <c r="E40" s="4">
        <v>0.17591999999999999</v>
      </c>
      <c r="F40" s="4">
        <v>0.15953999999999999</v>
      </c>
      <c r="G40" s="4">
        <v>0.1923013220723</v>
      </c>
    </row>
    <row r="41" spans="1:7" ht="14.1" customHeight="1" x14ac:dyDescent="0.2">
      <c r="A41" s="48" t="s">
        <v>194</v>
      </c>
      <c r="B41" s="9" t="s">
        <v>47</v>
      </c>
      <c r="C41" s="7">
        <v>659</v>
      </c>
      <c r="D41" s="8">
        <v>154717</v>
      </c>
      <c r="E41" s="4">
        <v>0.18454415854549999</v>
      </c>
      <c r="F41" s="4">
        <v>0.14167705210830001</v>
      </c>
      <c r="G41" s="4">
        <v>0.22741126498270001</v>
      </c>
    </row>
    <row r="42" spans="1:7" ht="14.1" customHeight="1" x14ac:dyDescent="0.2">
      <c r="A42" s="49"/>
      <c r="B42" s="9" t="s">
        <v>48</v>
      </c>
      <c r="C42" s="7">
        <v>553</v>
      </c>
      <c r="D42" s="8">
        <v>138248</v>
      </c>
      <c r="E42" s="4">
        <v>0.17677000000000001</v>
      </c>
      <c r="F42" s="4">
        <v>0.12684000000000001</v>
      </c>
      <c r="G42" s="4">
        <v>0.22670999999999999</v>
      </c>
    </row>
    <row r="43" spans="1:7" ht="14.1" customHeight="1" x14ac:dyDescent="0.2">
      <c r="A43" s="49"/>
      <c r="B43" s="9" t="s">
        <v>49</v>
      </c>
      <c r="C43" s="7">
        <v>941</v>
      </c>
      <c r="D43" s="8">
        <v>249778</v>
      </c>
      <c r="E43" s="4">
        <v>0.16955000000000001</v>
      </c>
      <c r="F43" s="4">
        <v>0.13073000000000001</v>
      </c>
      <c r="G43" s="4">
        <v>0.20838000000000001</v>
      </c>
    </row>
    <row r="44" spans="1:7" ht="14.1" customHeight="1" x14ac:dyDescent="0.2">
      <c r="A44" s="49"/>
      <c r="B44" s="9" t="s">
        <v>50</v>
      </c>
      <c r="C44" s="7">
        <v>510</v>
      </c>
      <c r="D44" s="8">
        <v>103021</v>
      </c>
      <c r="E44" s="4">
        <v>0.14913000000000001</v>
      </c>
      <c r="F44" s="4">
        <v>9.8519999999999996E-2</v>
      </c>
      <c r="G44" s="4">
        <v>0.19975000000000001</v>
      </c>
    </row>
    <row r="45" spans="1:7" ht="14.1" customHeight="1" x14ac:dyDescent="0.2">
      <c r="A45" s="49"/>
      <c r="B45" s="9" t="s">
        <v>51</v>
      </c>
      <c r="C45" s="7">
        <v>950</v>
      </c>
      <c r="D45" s="8">
        <v>293083</v>
      </c>
      <c r="E45" s="4">
        <v>0.1776742315548</v>
      </c>
      <c r="F45" s="4">
        <v>0.14551</v>
      </c>
      <c r="G45" s="4">
        <v>0.20984</v>
      </c>
    </row>
    <row r="46" spans="1:7" ht="14.1" customHeight="1" x14ac:dyDescent="0.2">
      <c r="A46" s="49"/>
      <c r="B46" s="9" t="s">
        <v>52</v>
      </c>
      <c r="C46" s="7">
        <v>673</v>
      </c>
      <c r="D46" s="8">
        <v>96133</v>
      </c>
      <c r="E46" s="4">
        <v>0.11157</v>
      </c>
      <c r="F46" s="4">
        <v>8.1479999999999997E-2</v>
      </c>
      <c r="G46" s="4">
        <v>0.14166000000000001</v>
      </c>
    </row>
    <row r="47" spans="1:7" ht="14.1" customHeight="1" x14ac:dyDescent="0.2">
      <c r="A47" s="49"/>
      <c r="B47" s="9" t="s">
        <v>53</v>
      </c>
      <c r="C47" s="7">
        <v>257</v>
      </c>
      <c r="D47" s="8">
        <v>54609</v>
      </c>
      <c r="E47" s="4">
        <v>0.15504999999999999</v>
      </c>
      <c r="F47" s="4">
        <v>9.604E-2</v>
      </c>
      <c r="G47" s="4">
        <v>0.21405792078489999</v>
      </c>
    </row>
    <row r="48" spans="1:7" ht="14.1" customHeight="1" x14ac:dyDescent="0.2">
      <c r="A48" s="49"/>
      <c r="B48" s="9" t="s">
        <v>54</v>
      </c>
      <c r="C48" s="7">
        <v>330</v>
      </c>
      <c r="D48" s="8">
        <v>36710</v>
      </c>
      <c r="E48" s="4">
        <v>0.14430000000000001</v>
      </c>
      <c r="F48" s="4">
        <v>9.7409999999999997E-2</v>
      </c>
      <c r="G48" s="4">
        <v>0.19119</v>
      </c>
    </row>
    <row r="49" spans="1:7" ht="14.1" customHeight="1" x14ac:dyDescent="0.2">
      <c r="A49" s="50"/>
      <c r="B49" s="9" t="s">
        <v>96</v>
      </c>
      <c r="C49" s="7">
        <v>4873</v>
      </c>
      <c r="D49" s="8">
        <v>1126300</v>
      </c>
      <c r="E49" s="4">
        <v>0.16317999999999999</v>
      </c>
      <c r="F49" s="4">
        <v>0.1477</v>
      </c>
      <c r="G49" s="4">
        <v>0.1786666218138</v>
      </c>
    </row>
    <row r="50" spans="1:7" ht="14.1" customHeight="1" x14ac:dyDescent="0.2">
      <c r="A50" s="48" t="s">
        <v>195</v>
      </c>
      <c r="B50" s="9" t="s">
        <v>47</v>
      </c>
      <c r="C50" s="7">
        <v>659</v>
      </c>
      <c r="D50" s="8">
        <v>139867.8783636</v>
      </c>
      <c r="E50" s="4">
        <v>0.16683000000000001</v>
      </c>
      <c r="F50" s="4">
        <v>0.12438</v>
      </c>
      <c r="G50" s="4">
        <v>0.20927999999999999</v>
      </c>
    </row>
    <row r="51" spans="1:7" ht="14.1" customHeight="1" x14ac:dyDescent="0.2">
      <c r="A51" s="49"/>
      <c r="B51" s="9" t="s">
        <v>48</v>
      </c>
      <c r="C51" s="7">
        <v>553</v>
      </c>
      <c r="D51" s="8">
        <v>129504</v>
      </c>
      <c r="E51" s="4">
        <v>0.16558999999999999</v>
      </c>
      <c r="F51" s="4">
        <v>0.11405</v>
      </c>
      <c r="G51" s="4">
        <v>0.2171360306249</v>
      </c>
    </row>
    <row r="52" spans="1:7" ht="14.1" customHeight="1" x14ac:dyDescent="0.2">
      <c r="A52" s="49"/>
      <c r="B52" s="9" t="s">
        <v>49</v>
      </c>
      <c r="C52" s="7">
        <v>941</v>
      </c>
      <c r="D52" s="8">
        <v>181832</v>
      </c>
      <c r="E52" s="4">
        <v>0.12343</v>
      </c>
      <c r="F52" s="4">
        <v>8.7770000000000001E-2</v>
      </c>
      <c r="G52" s="4">
        <v>0.15909999999999999</v>
      </c>
    </row>
    <row r="53" spans="1:7" ht="14.1" customHeight="1" x14ac:dyDescent="0.2">
      <c r="A53" s="49"/>
      <c r="B53" s="9" t="s">
        <v>50</v>
      </c>
      <c r="C53" s="7">
        <v>510</v>
      </c>
      <c r="D53" s="8">
        <v>85227</v>
      </c>
      <c r="E53" s="4">
        <v>0.12338</v>
      </c>
      <c r="F53" s="4">
        <v>7.6929999999999998E-2</v>
      </c>
      <c r="G53" s="4">
        <v>0.16982</v>
      </c>
    </row>
    <row r="54" spans="1:7" ht="14.1" customHeight="1" x14ac:dyDescent="0.2">
      <c r="A54" s="49"/>
      <c r="B54" s="9" t="s">
        <v>51</v>
      </c>
      <c r="C54" s="7">
        <v>950</v>
      </c>
      <c r="D54" s="8">
        <v>189987</v>
      </c>
      <c r="E54" s="4">
        <v>0.11516999999999999</v>
      </c>
      <c r="F54" s="4">
        <v>8.2239999999999994E-2</v>
      </c>
      <c r="G54" s="4">
        <v>0.14810999999999999</v>
      </c>
    </row>
    <row r="55" spans="1:7" ht="14.1" customHeight="1" x14ac:dyDescent="0.2">
      <c r="A55" s="49"/>
      <c r="B55" s="9" t="s">
        <v>52</v>
      </c>
      <c r="C55" s="7">
        <v>673</v>
      </c>
      <c r="D55" s="8">
        <v>60314.802309543004</v>
      </c>
      <c r="E55" s="4">
        <v>7.0000000000000007E-2</v>
      </c>
      <c r="F55" s="4">
        <v>4.4940000000000001E-2</v>
      </c>
      <c r="G55" s="4">
        <v>9.5065384265600003E-2</v>
      </c>
    </row>
    <row r="56" spans="1:7" ht="14.1" customHeight="1" x14ac:dyDescent="0.2">
      <c r="A56" s="49"/>
      <c r="B56" s="9" t="s">
        <v>53</v>
      </c>
      <c r="C56" s="7">
        <v>257</v>
      </c>
      <c r="D56" s="8">
        <v>46602</v>
      </c>
      <c r="E56" s="4">
        <v>0.13231555027799999</v>
      </c>
      <c r="F56" s="4">
        <v>7.2520000000000001E-2</v>
      </c>
      <c r="G56" s="4">
        <v>0.19212000000000001</v>
      </c>
    </row>
    <row r="57" spans="1:7" ht="14.1" customHeight="1" x14ac:dyDescent="0.2">
      <c r="A57" s="49"/>
      <c r="B57" s="9" t="s">
        <v>54</v>
      </c>
      <c r="C57" s="7">
        <v>330</v>
      </c>
      <c r="D57" s="8">
        <v>38298</v>
      </c>
      <c r="E57" s="4">
        <v>0.15054000000000001</v>
      </c>
      <c r="F57" s="4">
        <v>9.5180000000000001E-2</v>
      </c>
      <c r="G57" s="4">
        <v>0.20591000000000001</v>
      </c>
    </row>
    <row r="58" spans="1:7" ht="14.1" customHeight="1" x14ac:dyDescent="0.2">
      <c r="A58" s="50"/>
      <c r="B58" s="9" t="s">
        <v>96</v>
      </c>
      <c r="C58" s="7">
        <v>4873</v>
      </c>
      <c r="D58" s="8">
        <v>871632</v>
      </c>
      <c r="E58" s="4">
        <v>0.12628</v>
      </c>
      <c r="F58" s="4">
        <v>0.11119</v>
      </c>
      <c r="G58" s="4">
        <v>0.14138000000000001</v>
      </c>
    </row>
    <row r="59" spans="1:7" ht="14.1" customHeight="1" x14ac:dyDescent="0.2">
      <c r="A59" s="48" t="s">
        <v>196</v>
      </c>
      <c r="B59" s="9" t="s">
        <v>47</v>
      </c>
      <c r="C59" s="7">
        <v>659</v>
      </c>
      <c r="D59" s="8">
        <v>132481</v>
      </c>
      <c r="E59" s="4">
        <v>0.15801999999999999</v>
      </c>
      <c r="F59" s="4">
        <v>0.1130794630648</v>
      </c>
      <c r="G59" s="4">
        <v>0.20296</v>
      </c>
    </row>
    <row r="60" spans="1:7" ht="14.1" customHeight="1" x14ac:dyDescent="0.2">
      <c r="A60" s="49"/>
      <c r="B60" s="9" t="s">
        <v>48</v>
      </c>
      <c r="C60" s="7">
        <v>553</v>
      </c>
      <c r="D60" s="8">
        <v>95906</v>
      </c>
      <c r="E60" s="4">
        <v>0.12263</v>
      </c>
      <c r="F60" s="4">
        <v>8.1019999999999995E-2</v>
      </c>
      <c r="G60" s="4">
        <v>0.16424</v>
      </c>
    </row>
    <row r="61" spans="1:7" ht="14.1" customHeight="1" x14ac:dyDescent="0.2">
      <c r="A61" s="49"/>
      <c r="B61" s="9" t="s">
        <v>49</v>
      </c>
      <c r="C61" s="7">
        <v>941</v>
      </c>
      <c r="D61" s="8">
        <v>104595</v>
      </c>
      <c r="E61" s="4">
        <v>7.0999999999999994E-2</v>
      </c>
      <c r="F61" s="4">
        <v>4.4119999999999999E-2</v>
      </c>
      <c r="G61" s="4">
        <v>9.7879999999999995E-2</v>
      </c>
    </row>
    <row r="62" spans="1:7" ht="14.1" customHeight="1" x14ac:dyDescent="0.2">
      <c r="A62" s="49"/>
      <c r="B62" s="9" t="s">
        <v>50</v>
      </c>
      <c r="C62" s="7">
        <v>510</v>
      </c>
      <c r="D62" s="8">
        <v>97466</v>
      </c>
      <c r="E62" s="4">
        <v>0.14108999999999999</v>
      </c>
      <c r="F62" s="4">
        <v>9.1480000000000006E-2</v>
      </c>
      <c r="G62" s="4">
        <v>0.19070000000000001</v>
      </c>
    </row>
    <row r="63" spans="1:7" ht="14.1" customHeight="1" x14ac:dyDescent="0.2">
      <c r="A63" s="49"/>
      <c r="B63" s="9" t="s">
        <v>51</v>
      </c>
      <c r="C63" s="7">
        <v>950</v>
      </c>
      <c r="D63" s="8">
        <v>237961</v>
      </c>
      <c r="E63" s="4">
        <v>0.14426</v>
      </c>
      <c r="F63" s="4">
        <v>0.11057</v>
      </c>
      <c r="G63" s="4">
        <v>0.17795</v>
      </c>
    </row>
    <row r="64" spans="1:7" ht="14.1" customHeight="1" x14ac:dyDescent="0.2">
      <c r="A64" s="49"/>
      <c r="B64" s="9" t="s">
        <v>52</v>
      </c>
      <c r="C64" s="7">
        <v>673</v>
      </c>
      <c r="D64" s="8">
        <v>56570</v>
      </c>
      <c r="E64" s="4">
        <v>6.565E-2</v>
      </c>
      <c r="F64" s="4">
        <v>4.5519999999999998E-2</v>
      </c>
      <c r="G64" s="4">
        <v>8.5790032656499995E-2</v>
      </c>
    </row>
    <row r="65" spans="1:7" ht="14.1" customHeight="1" x14ac:dyDescent="0.2">
      <c r="A65" s="49"/>
      <c r="B65" s="9" t="s">
        <v>53</v>
      </c>
      <c r="C65" s="7">
        <v>257</v>
      </c>
      <c r="D65" s="8">
        <v>43156</v>
      </c>
      <c r="E65" s="4">
        <v>0.12253</v>
      </c>
      <c r="F65" s="4">
        <v>6.8309999999999996E-2</v>
      </c>
      <c r="G65" s="4">
        <v>0.17674999999999999</v>
      </c>
    </row>
    <row r="66" spans="1:7" ht="14.1" customHeight="1" x14ac:dyDescent="0.2">
      <c r="A66" s="49"/>
      <c r="B66" s="9" t="s">
        <v>54</v>
      </c>
      <c r="C66" s="7">
        <v>330</v>
      </c>
      <c r="D66" s="8">
        <v>37970</v>
      </c>
      <c r="E66" s="4">
        <v>0.14924999999999999</v>
      </c>
      <c r="F66" s="4">
        <v>9.8022879927299994E-2</v>
      </c>
      <c r="G66" s="4">
        <v>0.20048664341299999</v>
      </c>
    </row>
    <row r="67" spans="1:7" ht="14.1" customHeight="1" x14ac:dyDescent="0.2">
      <c r="A67" s="50"/>
      <c r="B67" s="9" t="s">
        <v>96</v>
      </c>
      <c r="C67" s="7">
        <v>4873</v>
      </c>
      <c r="D67" s="8">
        <v>806105</v>
      </c>
      <c r="E67" s="4">
        <v>0.11679</v>
      </c>
      <c r="F67" s="4">
        <v>0.10281999999999999</v>
      </c>
      <c r="G67" s="4">
        <v>0.13075999999999999</v>
      </c>
    </row>
    <row r="69" spans="1:7" ht="14.1" customHeight="1" x14ac:dyDescent="0.2">
      <c r="A69" s="46" t="s">
        <v>55</v>
      </c>
      <c r="B69" s="45"/>
      <c r="C69" s="45"/>
      <c r="D69" s="45"/>
      <c r="E69" s="45"/>
      <c r="F69" s="45"/>
      <c r="G69" s="45"/>
    </row>
    <row r="70" spans="1:7" ht="14.1" customHeight="1" x14ac:dyDescent="0.2">
      <c r="A70" s="46" t="s">
        <v>106</v>
      </c>
      <c r="B70" s="45"/>
      <c r="C70" s="45"/>
      <c r="D70" s="45"/>
      <c r="E70" s="45"/>
      <c r="F70" s="45"/>
      <c r="G70" s="45"/>
    </row>
    <row r="71" spans="1:7" ht="14.1" customHeight="1" x14ac:dyDescent="0.2">
      <c r="A71" s="46" t="s">
        <v>107</v>
      </c>
      <c r="B71" s="45"/>
      <c r="C71" s="45"/>
      <c r="D71" s="45"/>
      <c r="E71" s="45"/>
      <c r="F71" s="45"/>
      <c r="G71" s="45"/>
    </row>
    <row r="72" spans="1:7" ht="14.1" customHeight="1" x14ac:dyDescent="0.2">
      <c r="A72" s="46" t="s">
        <v>559</v>
      </c>
      <c r="B72" s="45"/>
      <c r="C72" s="45"/>
      <c r="D72" s="45"/>
      <c r="E72" s="45"/>
      <c r="F72" s="45"/>
      <c r="G72" s="45"/>
    </row>
    <row r="73" spans="1:7" s="17" customFormat="1" ht="14.25" x14ac:dyDescent="0.2">
      <c r="A73" s="32" t="str">
        <f>HYPERLINK("#'Index'!A1","Back to Index")</f>
        <v>Back to Index</v>
      </c>
      <c r="B73" s="27"/>
    </row>
  </sheetData>
  <mergeCells count="13">
    <mergeCell ref="A1:J1"/>
    <mergeCell ref="A72:G72"/>
    <mergeCell ref="A2:G2"/>
    <mergeCell ref="A69:G69"/>
    <mergeCell ref="A70:G70"/>
    <mergeCell ref="A71:G71"/>
    <mergeCell ref="A5:A13"/>
    <mergeCell ref="A14:A22"/>
    <mergeCell ref="A23:A31"/>
    <mergeCell ref="A32:A40"/>
    <mergeCell ref="A41:A49"/>
    <mergeCell ref="A50:A58"/>
    <mergeCell ref="A59:A67"/>
  </mergeCells>
  <pageMargins left="0.05" right="0.05" top="0.5" bottom="0.5" header="0" footer="0"/>
  <pageSetup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pane ySplit="4" topLeftCell="A5" activePane="bottomLeft" state="frozen"/>
      <selection sqref="A1:H1"/>
      <selection pane="bottomLeft" sqref="A1:J1"/>
    </sheetView>
  </sheetViews>
  <sheetFormatPr defaultColWidth="10.85546875" defaultRowHeight="12" customHeight="1" x14ac:dyDescent="0.2"/>
  <cols>
    <col min="1" max="1" width="35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202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190</v>
      </c>
      <c r="B5" s="14" t="s">
        <v>168</v>
      </c>
      <c r="C5" s="7">
        <v>231</v>
      </c>
      <c r="D5" s="8">
        <v>167770</v>
      </c>
      <c r="E5" s="4">
        <v>0.32333000000000001</v>
      </c>
      <c r="F5" s="4">
        <v>0.23292070755479999</v>
      </c>
      <c r="G5" s="4">
        <v>0.41374</v>
      </c>
    </row>
    <row r="6" spans="1:10" ht="14.1" customHeight="1" x14ac:dyDescent="0.2">
      <c r="A6" s="49"/>
      <c r="B6" s="14" t="s">
        <v>169</v>
      </c>
      <c r="C6" s="7">
        <v>4642</v>
      </c>
      <c r="D6" s="8">
        <v>1733756</v>
      </c>
      <c r="E6" s="4">
        <v>0.27161000000000002</v>
      </c>
      <c r="F6" s="4">
        <v>0.25168000000000001</v>
      </c>
      <c r="G6" s="4">
        <v>0.29154000000000002</v>
      </c>
    </row>
    <row r="7" spans="1:10" ht="14.1" customHeight="1" x14ac:dyDescent="0.2">
      <c r="A7" s="50"/>
      <c r="B7" s="14" t="s">
        <v>96</v>
      </c>
      <c r="C7" s="7">
        <v>4873</v>
      </c>
      <c r="D7" s="8">
        <v>1901526</v>
      </c>
      <c r="E7" s="4">
        <v>0.27550000000000002</v>
      </c>
      <c r="F7" s="4">
        <v>0.25581999999999999</v>
      </c>
      <c r="G7" s="4">
        <v>0.29518</v>
      </c>
    </row>
    <row r="8" spans="1:10" ht="14.1" customHeight="1" x14ac:dyDescent="0.2">
      <c r="A8" s="48" t="s">
        <v>191</v>
      </c>
      <c r="B8" s="14" t="s">
        <v>168</v>
      </c>
      <c r="C8" s="7">
        <v>231</v>
      </c>
      <c r="D8" s="8">
        <v>84026</v>
      </c>
      <c r="E8" s="4">
        <v>0.161935344757</v>
      </c>
      <c r="F8" s="4">
        <v>9.4592441288200005E-2</v>
      </c>
      <c r="G8" s="4">
        <v>0.22928000000000001</v>
      </c>
    </row>
    <row r="9" spans="1:10" ht="14.1" customHeight="1" x14ac:dyDescent="0.2">
      <c r="A9" s="49"/>
      <c r="B9" s="14" t="s">
        <v>169</v>
      </c>
      <c r="C9" s="7">
        <v>4642</v>
      </c>
      <c r="D9" s="8">
        <v>663257</v>
      </c>
      <c r="E9" s="4">
        <v>0.10391</v>
      </c>
      <c r="F9" s="4">
        <v>9.0380000000000002E-2</v>
      </c>
      <c r="G9" s="4">
        <v>0.11743000000000001</v>
      </c>
    </row>
    <row r="10" spans="1:10" ht="14.1" customHeight="1" x14ac:dyDescent="0.2">
      <c r="A10" s="50"/>
      <c r="B10" s="14" t="s">
        <v>96</v>
      </c>
      <c r="C10" s="7">
        <v>4873</v>
      </c>
      <c r="D10" s="8">
        <v>747282.11945403996</v>
      </c>
      <c r="E10" s="4">
        <v>0.10827000000000001</v>
      </c>
      <c r="F10" s="4">
        <v>9.4759999999999997E-2</v>
      </c>
      <c r="G10" s="4">
        <v>0.12178</v>
      </c>
    </row>
    <row r="11" spans="1:10" ht="14.1" customHeight="1" x14ac:dyDescent="0.2">
      <c r="A11" s="48" t="s">
        <v>192</v>
      </c>
      <c r="B11" s="14" t="s">
        <v>168</v>
      </c>
      <c r="C11" s="7">
        <v>231</v>
      </c>
      <c r="D11" s="8">
        <v>221296</v>
      </c>
      <c r="E11" s="4">
        <v>0.42648999999999998</v>
      </c>
      <c r="F11" s="4">
        <v>0.33554</v>
      </c>
      <c r="G11" s="4">
        <v>0.51742999999999995</v>
      </c>
    </row>
    <row r="12" spans="1:10" ht="14.1" customHeight="1" x14ac:dyDescent="0.2">
      <c r="A12" s="49"/>
      <c r="B12" s="14" t="s">
        <v>169</v>
      </c>
      <c r="C12" s="7">
        <v>4642</v>
      </c>
      <c r="D12" s="8">
        <v>2015828</v>
      </c>
      <c r="E12" s="4">
        <v>0.31580000000000003</v>
      </c>
      <c r="F12" s="4">
        <v>0.29526000000000002</v>
      </c>
      <c r="G12" s="4">
        <v>0.33633999999999997</v>
      </c>
    </row>
    <row r="13" spans="1:10" ht="14.1" customHeight="1" x14ac:dyDescent="0.2">
      <c r="A13" s="50"/>
      <c r="B13" s="14" t="s">
        <v>96</v>
      </c>
      <c r="C13" s="7">
        <v>4873</v>
      </c>
      <c r="D13" s="8">
        <v>2237124</v>
      </c>
      <c r="E13" s="4">
        <v>0.32412000000000002</v>
      </c>
      <c r="F13" s="4">
        <v>0.30387999999999998</v>
      </c>
      <c r="G13" s="4">
        <v>0.34434999999999999</v>
      </c>
    </row>
    <row r="14" spans="1:10" ht="14.1" customHeight="1" x14ac:dyDescent="0.2">
      <c r="A14" s="48" t="s">
        <v>193</v>
      </c>
      <c r="B14" s="14" t="s">
        <v>168</v>
      </c>
      <c r="C14" s="7">
        <v>231</v>
      </c>
      <c r="D14" s="8">
        <v>105454</v>
      </c>
      <c r="E14" s="4">
        <v>0.20322999999999999</v>
      </c>
      <c r="F14" s="4">
        <v>0.13297</v>
      </c>
      <c r="G14" s="4">
        <v>0.27349000000000001</v>
      </c>
    </row>
    <row r="15" spans="1:10" ht="14.1" customHeight="1" x14ac:dyDescent="0.2">
      <c r="A15" s="49"/>
      <c r="B15" s="14" t="s">
        <v>169</v>
      </c>
      <c r="C15" s="7">
        <v>4642</v>
      </c>
      <c r="D15" s="8">
        <v>1108783</v>
      </c>
      <c r="E15" s="4">
        <v>0.17369999999999999</v>
      </c>
      <c r="F15" s="4">
        <v>0.15692999999999999</v>
      </c>
      <c r="G15" s="4">
        <v>0.19047199583239999</v>
      </c>
    </row>
    <row r="16" spans="1:10" ht="14.1" customHeight="1" x14ac:dyDescent="0.2">
      <c r="A16" s="50"/>
      <c r="B16" s="14" t="s">
        <v>96</v>
      </c>
      <c r="C16" s="7">
        <v>4873</v>
      </c>
      <c r="D16" s="8">
        <v>1214236</v>
      </c>
      <c r="E16" s="4">
        <v>0.17591999999999999</v>
      </c>
      <c r="F16" s="4">
        <v>0.15953999999999999</v>
      </c>
      <c r="G16" s="4">
        <v>0.1923013220723</v>
      </c>
    </row>
    <row r="17" spans="1:7" ht="14.1" customHeight="1" x14ac:dyDescent="0.2">
      <c r="A17" s="48" t="s">
        <v>194</v>
      </c>
      <c r="B17" s="14" t="s">
        <v>168</v>
      </c>
      <c r="C17" s="7">
        <v>231</v>
      </c>
      <c r="D17" s="8">
        <v>71929</v>
      </c>
      <c r="E17" s="4">
        <v>0.13861999999999999</v>
      </c>
      <c r="F17" s="4">
        <v>8.1799999999999998E-2</v>
      </c>
      <c r="G17" s="4">
        <v>0.19545000000000001</v>
      </c>
    </row>
    <row r="18" spans="1:7" ht="14.1" customHeight="1" x14ac:dyDescent="0.2">
      <c r="A18" s="49"/>
      <c r="B18" s="14" t="s">
        <v>169</v>
      </c>
      <c r="C18" s="7">
        <v>4642</v>
      </c>
      <c r="D18" s="8">
        <v>1054371</v>
      </c>
      <c r="E18" s="4">
        <v>0.16517999999999999</v>
      </c>
      <c r="F18" s="4">
        <v>0.14910000000000001</v>
      </c>
      <c r="G18" s="4">
        <v>0.18126</v>
      </c>
    </row>
    <row r="19" spans="1:7" ht="14.1" customHeight="1" x14ac:dyDescent="0.2">
      <c r="A19" s="50"/>
      <c r="B19" s="14" t="s">
        <v>96</v>
      </c>
      <c r="C19" s="7">
        <v>4873</v>
      </c>
      <c r="D19" s="8">
        <v>1126300</v>
      </c>
      <c r="E19" s="4">
        <v>0.16317999999999999</v>
      </c>
      <c r="F19" s="4">
        <v>0.1477</v>
      </c>
      <c r="G19" s="4">
        <v>0.1786666218138</v>
      </c>
    </row>
    <row r="20" spans="1:7" ht="14.1" customHeight="1" x14ac:dyDescent="0.2">
      <c r="A20" s="48" t="s">
        <v>195</v>
      </c>
      <c r="B20" s="14" t="s">
        <v>168</v>
      </c>
      <c r="C20" s="7">
        <v>231</v>
      </c>
      <c r="D20" s="8">
        <v>151700</v>
      </c>
      <c r="E20" s="4">
        <v>0.29236000000000001</v>
      </c>
      <c r="F20" s="4">
        <v>0.20673</v>
      </c>
      <c r="G20" s="4">
        <v>0.37797999999999998</v>
      </c>
    </row>
    <row r="21" spans="1:7" ht="14.1" customHeight="1" x14ac:dyDescent="0.2">
      <c r="A21" s="49"/>
      <c r="B21" s="14" t="s">
        <v>169</v>
      </c>
      <c r="C21" s="7">
        <v>4642</v>
      </c>
      <c r="D21" s="8">
        <v>719933</v>
      </c>
      <c r="E21" s="4">
        <v>0.11278000000000001</v>
      </c>
      <c r="F21" s="4">
        <v>9.8280000000000006E-2</v>
      </c>
      <c r="G21" s="4">
        <v>0.12728</v>
      </c>
    </row>
    <row r="22" spans="1:7" ht="14.1" customHeight="1" x14ac:dyDescent="0.2">
      <c r="A22" s="50"/>
      <c r="B22" s="14" t="s">
        <v>96</v>
      </c>
      <c r="C22" s="7">
        <v>4873</v>
      </c>
      <c r="D22" s="8">
        <v>871632</v>
      </c>
      <c r="E22" s="4">
        <v>0.12628</v>
      </c>
      <c r="F22" s="4">
        <v>0.11119</v>
      </c>
      <c r="G22" s="4">
        <v>0.14138000000000001</v>
      </c>
    </row>
    <row r="23" spans="1:7" ht="14.1" customHeight="1" x14ac:dyDescent="0.2">
      <c r="A23" s="48" t="s">
        <v>196</v>
      </c>
      <c r="B23" s="14" t="s">
        <v>168</v>
      </c>
      <c r="C23" s="7">
        <v>231</v>
      </c>
      <c r="D23" s="8">
        <v>75967</v>
      </c>
      <c r="E23" s="4">
        <v>0.1464039478784</v>
      </c>
      <c r="F23" s="4">
        <v>7.7530000000000002E-2</v>
      </c>
      <c r="G23" s="4">
        <v>0.21528</v>
      </c>
    </row>
    <row r="24" spans="1:7" ht="14.1" customHeight="1" x14ac:dyDescent="0.2">
      <c r="A24" s="49"/>
      <c r="B24" s="14" t="s">
        <v>169</v>
      </c>
      <c r="C24" s="7">
        <v>4642</v>
      </c>
      <c r="D24" s="8">
        <v>730139</v>
      </c>
      <c r="E24" s="4">
        <v>0.11438</v>
      </c>
      <c r="F24" s="4">
        <v>0.10037</v>
      </c>
      <c r="G24" s="4">
        <v>0.12839999999999999</v>
      </c>
    </row>
    <row r="25" spans="1:7" ht="14.1" customHeight="1" x14ac:dyDescent="0.2">
      <c r="A25" s="50"/>
      <c r="B25" s="14" t="s">
        <v>96</v>
      </c>
      <c r="C25" s="7">
        <v>4873</v>
      </c>
      <c r="D25" s="8">
        <v>806105</v>
      </c>
      <c r="E25" s="4">
        <v>0.11679</v>
      </c>
      <c r="F25" s="4">
        <v>0.10281999999999999</v>
      </c>
      <c r="G25" s="4">
        <v>0.13075999999999999</v>
      </c>
    </row>
    <row r="27" spans="1:7" ht="14.1" customHeight="1" x14ac:dyDescent="0.2">
      <c r="A27" s="46" t="s">
        <v>55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106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107</v>
      </c>
      <c r="B29" s="45"/>
      <c r="C29" s="45"/>
      <c r="D29" s="45"/>
      <c r="E29" s="45"/>
      <c r="F29" s="45"/>
      <c r="G29" s="45"/>
    </row>
    <row r="30" spans="1:7" ht="14.1" customHeight="1" x14ac:dyDescent="0.2">
      <c r="A30" s="46" t="s">
        <v>559</v>
      </c>
      <c r="B30" s="45"/>
      <c r="C30" s="45"/>
      <c r="D30" s="45"/>
      <c r="E30" s="45"/>
      <c r="F30" s="45"/>
      <c r="G30" s="45"/>
    </row>
    <row r="31" spans="1:7" s="17" customFormat="1" ht="14.25" x14ac:dyDescent="0.2">
      <c r="A31" s="32" t="str">
        <f>HYPERLINK("#'Index'!A1","Back to Index")</f>
        <v>Back to Index</v>
      </c>
      <c r="B31" s="27"/>
    </row>
  </sheetData>
  <mergeCells count="13">
    <mergeCell ref="A1:J1"/>
    <mergeCell ref="A30:G30"/>
    <mergeCell ref="A2:G2"/>
    <mergeCell ref="A27:G27"/>
    <mergeCell ref="A28:G28"/>
    <mergeCell ref="A29:G29"/>
    <mergeCell ref="A5:A7"/>
    <mergeCell ref="A8:A10"/>
    <mergeCell ref="A11:A13"/>
    <mergeCell ref="A14:A16"/>
    <mergeCell ref="A17:A19"/>
    <mergeCell ref="A20:A22"/>
    <mergeCell ref="A23:A25"/>
  </mergeCells>
  <pageMargins left="0.05" right="0.05" top="0.5" bottom="0.5" header="0" footer="0"/>
  <pageSetup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pane ySplit="4" topLeftCell="A5" activePane="bottomLeft" state="frozen"/>
      <selection sqref="A1:H1"/>
      <selection pane="bottomLeft" sqref="A1:J1"/>
    </sheetView>
  </sheetViews>
  <sheetFormatPr defaultColWidth="10.85546875" defaultRowHeight="12" customHeight="1" x14ac:dyDescent="0.2"/>
  <cols>
    <col min="1" max="1" width="35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203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190</v>
      </c>
      <c r="B5" s="15" t="s">
        <v>171</v>
      </c>
      <c r="C5" s="7">
        <v>81</v>
      </c>
      <c r="D5" s="8">
        <v>48684</v>
      </c>
      <c r="E5" s="4">
        <v>0.24314</v>
      </c>
      <c r="F5" s="4">
        <v>0.11409999999999999</v>
      </c>
      <c r="G5" s="4">
        <v>0.37219000000000002</v>
      </c>
    </row>
    <row r="6" spans="1:10" ht="14.1" customHeight="1" x14ac:dyDescent="0.2">
      <c r="A6" s="49"/>
      <c r="B6" s="15" t="s">
        <v>172</v>
      </c>
      <c r="C6" s="7">
        <v>4792</v>
      </c>
      <c r="D6" s="8">
        <v>1852842</v>
      </c>
      <c r="E6" s="4">
        <v>0.27645999999999998</v>
      </c>
      <c r="F6" s="4">
        <v>0.25657000000000002</v>
      </c>
      <c r="G6" s="4">
        <v>0.29636000000000001</v>
      </c>
    </row>
    <row r="7" spans="1:10" ht="14.1" customHeight="1" x14ac:dyDescent="0.2">
      <c r="A7" s="50"/>
      <c r="B7" s="15" t="s">
        <v>96</v>
      </c>
      <c r="C7" s="7">
        <v>4873</v>
      </c>
      <c r="D7" s="8">
        <v>1901526</v>
      </c>
      <c r="E7" s="4">
        <v>0.27550000000000002</v>
      </c>
      <c r="F7" s="4">
        <v>0.25581999999999999</v>
      </c>
      <c r="G7" s="4">
        <v>0.29518</v>
      </c>
    </row>
    <row r="8" spans="1:10" ht="14.1" customHeight="1" x14ac:dyDescent="0.2">
      <c r="A8" s="48" t="s">
        <v>191</v>
      </c>
      <c r="B8" s="15" t="s">
        <v>171</v>
      </c>
      <c r="C8" s="7">
        <v>81</v>
      </c>
      <c r="D8" s="8">
        <v>10716</v>
      </c>
      <c r="E8" s="4">
        <v>5.3519999999999998E-2</v>
      </c>
      <c r="F8" s="4">
        <v>4.1799999999999997E-3</v>
      </c>
      <c r="G8" s="4">
        <v>0.10285999999999999</v>
      </c>
    </row>
    <row r="9" spans="1:10" ht="14.1" customHeight="1" x14ac:dyDescent="0.2">
      <c r="A9" s="49"/>
      <c r="B9" s="15" t="s">
        <v>172</v>
      </c>
      <c r="C9" s="7">
        <v>4792</v>
      </c>
      <c r="D9" s="8">
        <v>736566</v>
      </c>
      <c r="E9" s="4">
        <v>0.1099</v>
      </c>
      <c r="F9" s="4">
        <v>9.6089999999999995E-2</v>
      </c>
      <c r="G9" s="4">
        <v>0.12372</v>
      </c>
    </row>
    <row r="10" spans="1:10" ht="14.1" customHeight="1" x14ac:dyDescent="0.2">
      <c r="A10" s="50"/>
      <c r="B10" s="15" t="s">
        <v>96</v>
      </c>
      <c r="C10" s="7">
        <v>4873</v>
      </c>
      <c r="D10" s="8">
        <v>747282.11945403996</v>
      </c>
      <c r="E10" s="4">
        <v>0.10827000000000001</v>
      </c>
      <c r="F10" s="4">
        <v>9.4759999999999997E-2</v>
      </c>
      <c r="G10" s="4">
        <v>0.12178</v>
      </c>
    </row>
    <row r="11" spans="1:10" ht="14.1" customHeight="1" x14ac:dyDescent="0.2">
      <c r="A11" s="48" t="s">
        <v>192</v>
      </c>
      <c r="B11" s="15" t="s">
        <v>171</v>
      </c>
      <c r="C11" s="7">
        <v>81</v>
      </c>
      <c r="D11" s="8">
        <v>59995</v>
      </c>
      <c r="E11" s="4">
        <v>0.29964000000000002</v>
      </c>
      <c r="F11" s="4">
        <v>0.17194999999999999</v>
      </c>
      <c r="G11" s="4">
        <v>0.42731999999999998</v>
      </c>
    </row>
    <row r="12" spans="1:10" ht="14.1" customHeight="1" x14ac:dyDescent="0.2">
      <c r="A12" s="49"/>
      <c r="B12" s="15" t="s">
        <v>172</v>
      </c>
      <c r="C12" s="7">
        <v>4792</v>
      </c>
      <c r="D12" s="8">
        <v>2177128</v>
      </c>
      <c r="E12" s="4">
        <v>0.32485000000000003</v>
      </c>
      <c r="F12" s="4">
        <v>0.30436999999999997</v>
      </c>
      <c r="G12" s="4">
        <v>0.34533000000000003</v>
      </c>
    </row>
    <row r="13" spans="1:10" ht="14.1" customHeight="1" x14ac:dyDescent="0.2">
      <c r="A13" s="50"/>
      <c r="B13" s="15" t="s">
        <v>96</v>
      </c>
      <c r="C13" s="7">
        <v>4873</v>
      </c>
      <c r="D13" s="8">
        <v>2237124</v>
      </c>
      <c r="E13" s="4">
        <v>0.32412000000000002</v>
      </c>
      <c r="F13" s="4">
        <v>0.30387999999999998</v>
      </c>
      <c r="G13" s="4">
        <v>0.34434999999999999</v>
      </c>
    </row>
    <row r="14" spans="1:10" ht="14.1" customHeight="1" x14ac:dyDescent="0.2">
      <c r="A14" s="48" t="s">
        <v>193</v>
      </c>
      <c r="B14" s="15" t="s">
        <v>171</v>
      </c>
      <c r="C14" s="7">
        <v>81</v>
      </c>
      <c r="D14" s="8">
        <v>27151.234997282001</v>
      </c>
      <c r="E14" s="4">
        <v>0.1356</v>
      </c>
      <c r="F14" s="4">
        <v>5.1549999999999999E-2</v>
      </c>
      <c r="G14" s="4">
        <v>0.21965999999999999</v>
      </c>
    </row>
    <row r="15" spans="1:10" ht="14.1" customHeight="1" x14ac:dyDescent="0.2">
      <c r="A15" s="49"/>
      <c r="B15" s="15" t="s">
        <v>172</v>
      </c>
      <c r="C15" s="7">
        <v>4792</v>
      </c>
      <c r="D15" s="8">
        <v>1187085</v>
      </c>
      <c r="E15" s="4">
        <v>0.1771260305715</v>
      </c>
      <c r="F15" s="4">
        <v>0.16045999999999999</v>
      </c>
      <c r="G15" s="4">
        <v>0.19378999999999999</v>
      </c>
    </row>
    <row r="16" spans="1:10" ht="14.1" customHeight="1" x14ac:dyDescent="0.2">
      <c r="A16" s="50"/>
      <c r="B16" s="15" t="s">
        <v>96</v>
      </c>
      <c r="C16" s="7">
        <v>4873</v>
      </c>
      <c r="D16" s="8">
        <v>1214236</v>
      </c>
      <c r="E16" s="4">
        <v>0.17591999999999999</v>
      </c>
      <c r="F16" s="4">
        <v>0.15953999999999999</v>
      </c>
      <c r="G16" s="4">
        <v>0.1923013220723</v>
      </c>
    </row>
    <row r="17" spans="1:7" ht="14.1" customHeight="1" x14ac:dyDescent="0.2">
      <c r="A17" s="48" t="s">
        <v>194</v>
      </c>
      <c r="B17" s="15" t="s">
        <v>171</v>
      </c>
      <c r="C17" s="7">
        <v>81</v>
      </c>
      <c r="D17" s="8">
        <v>15202</v>
      </c>
      <c r="E17" s="4">
        <v>7.5929999999999997E-2</v>
      </c>
      <c r="F17" s="4">
        <v>7.6899999999999998E-3</v>
      </c>
      <c r="G17" s="4">
        <v>0.14416000000000001</v>
      </c>
    </row>
    <row r="18" spans="1:7" ht="14.1" customHeight="1" x14ac:dyDescent="0.2">
      <c r="A18" s="49"/>
      <c r="B18" s="15" t="s">
        <v>172</v>
      </c>
      <c r="C18" s="7">
        <v>4792</v>
      </c>
      <c r="D18" s="8">
        <v>1111098</v>
      </c>
      <c r="E18" s="4">
        <v>0.16578999999999999</v>
      </c>
      <c r="F18" s="4">
        <v>0.14999000000000001</v>
      </c>
      <c r="G18" s="4">
        <v>0.18157999999999999</v>
      </c>
    </row>
    <row r="19" spans="1:7" ht="14.1" customHeight="1" x14ac:dyDescent="0.2">
      <c r="A19" s="50"/>
      <c r="B19" s="15" t="s">
        <v>96</v>
      </c>
      <c r="C19" s="7">
        <v>4873</v>
      </c>
      <c r="D19" s="8">
        <v>1126300</v>
      </c>
      <c r="E19" s="4">
        <v>0.16317999999999999</v>
      </c>
      <c r="F19" s="4">
        <v>0.1477</v>
      </c>
      <c r="G19" s="4">
        <v>0.1786666218138</v>
      </c>
    </row>
    <row r="20" spans="1:7" ht="14.1" customHeight="1" x14ac:dyDescent="0.2">
      <c r="A20" s="48" t="s">
        <v>195</v>
      </c>
      <c r="B20" s="15" t="s">
        <v>171</v>
      </c>
      <c r="C20" s="7">
        <v>81</v>
      </c>
      <c r="D20" s="8">
        <v>51840</v>
      </c>
      <c r="E20" s="4">
        <v>0.25890999999999997</v>
      </c>
      <c r="F20" s="4">
        <v>0.13564000000000001</v>
      </c>
      <c r="G20" s="4">
        <v>0.38217000000000001</v>
      </c>
    </row>
    <row r="21" spans="1:7" ht="14.1" customHeight="1" x14ac:dyDescent="0.2">
      <c r="A21" s="49"/>
      <c r="B21" s="15" t="s">
        <v>172</v>
      </c>
      <c r="C21" s="7">
        <v>4792</v>
      </c>
      <c r="D21" s="8">
        <v>819792</v>
      </c>
      <c r="E21" s="4">
        <v>0.12232</v>
      </c>
      <c r="F21" s="4">
        <v>0.10724</v>
      </c>
      <c r="G21" s="4">
        <v>0.13741</v>
      </c>
    </row>
    <row r="22" spans="1:7" ht="14.1" customHeight="1" x14ac:dyDescent="0.2">
      <c r="A22" s="50"/>
      <c r="B22" s="15" t="s">
        <v>96</v>
      </c>
      <c r="C22" s="7">
        <v>4873</v>
      </c>
      <c r="D22" s="8">
        <v>871632</v>
      </c>
      <c r="E22" s="4">
        <v>0.12628</v>
      </c>
      <c r="F22" s="4">
        <v>0.11119</v>
      </c>
      <c r="G22" s="4">
        <v>0.14138000000000001</v>
      </c>
    </row>
    <row r="23" spans="1:7" ht="14.1" customHeight="1" x14ac:dyDescent="0.2">
      <c r="A23" s="48" t="s">
        <v>196</v>
      </c>
      <c r="B23" s="15" t="s">
        <v>171</v>
      </c>
      <c r="C23" s="7">
        <v>81</v>
      </c>
      <c r="D23" s="8">
        <v>11328</v>
      </c>
      <c r="E23" s="4">
        <v>5.6570000000000002E-2</v>
      </c>
      <c r="F23" s="4">
        <v>1.3939999999999999E-2</v>
      </c>
      <c r="G23" s="4">
        <v>9.9210000000000007E-2</v>
      </c>
    </row>
    <row r="24" spans="1:7" ht="14.1" customHeight="1" x14ac:dyDescent="0.2">
      <c r="A24" s="49"/>
      <c r="B24" s="15" t="s">
        <v>172</v>
      </c>
      <c r="C24" s="7">
        <v>4792</v>
      </c>
      <c r="D24" s="8">
        <v>794777</v>
      </c>
      <c r="E24" s="4">
        <v>0.11859</v>
      </c>
      <c r="F24" s="4">
        <v>0.10428</v>
      </c>
      <c r="G24" s="4">
        <v>0.13289999999999999</v>
      </c>
    </row>
    <row r="25" spans="1:7" ht="14.1" customHeight="1" x14ac:dyDescent="0.2">
      <c r="A25" s="50"/>
      <c r="B25" s="15" t="s">
        <v>96</v>
      </c>
      <c r="C25" s="7">
        <v>4873</v>
      </c>
      <c r="D25" s="8">
        <v>806105</v>
      </c>
      <c r="E25" s="4">
        <v>0.11679</v>
      </c>
      <c r="F25" s="4">
        <v>0.10281999999999999</v>
      </c>
      <c r="G25" s="4">
        <v>0.13075999999999999</v>
      </c>
    </row>
    <row r="27" spans="1:7" ht="14.1" customHeight="1" x14ac:dyDescent="0.2">
      <c r="A27" s="46" t="s">
        <v>55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106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107</v>
      </c>
      <c r="B29" s="45"/>
      <c r="C29" s="45"/>
      <c r="D29" s="45"/>
      <c r="E29" s="45"/>
      <c r="F29" s="45"/>
      <c r="G29" s="45"/>
    </row>
    <row r="30" spans="1:7" ht="14.1" customHeight="1" x14ac:dyDescent="0.2">
      <c r="A30" s="46" t="s">
        <v>559</v>
      </c>
      <c r="B30" s="45"/>
      <c r="C30" s="45"/>
      <c r="D30" s="45"/>
      <c r="E30" s="45"/>
      <c r="F30" s="45"/>
      <c r="G30" s="45"/>
    </row>
    <row r="31" spans="1:7" s="17" customFormat="1" ht="14.25" x14ac:dyDescent="0.2">
      <c r="A31" s="32" t="str">
        <f>HYPERLINK("#'Index'!A1","Back to Index")</f>
        <v>Back to Index</v>
      </c>
      <c r="B31" s="27"/>
    </row>
  </sheetData>
  <mergeCells count="13">
    <mergeCell ref="A1:J1"/>
    <mergeCell ref="A30:G30"/>
    <mergeCell ref="A2:G2"/>
    <mergeCell ref="A27:G27"/>
    <mergeCell ref="A28:G28"/>
    <mergeCell ref="A29:G29"/>
    <mergeCell ref="A5:A7"/>
    <mergeCell ref="A8:A10"/>
    <mergeCell ref="A11:A13"/>
    <mergeCell ref="A14:A16"/>
    <mergeCell ref="A17:A19"/>
    <mergeCell ref="A20:A22"/>
    <mergeCell ref="A23:A25"/>
  </mergeCells>
  <pageMargins left="0.05" right="0.05" top="0.5" bottom="0.5" header="0" footer="0"/>
  <pageSetup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pane ySplit="4" topLeftCell="A5" activePane="bottomLeft" state="frozen"/>
      <selection sqref="A1:H1"/>
      <selection pane="bottomLeft" sqref="A1:J1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0" ht="15" x14ac:dyDescent="0.25">
      <c r="A1" s="44" t="s">
        <v>204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10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0" ht="14.1" customHeight="1" x14ac:dyDescent="0.2">
      <c r="A5" s="56" t="s">
        <v>190</v>
      </c>
      <c r="B5" s="13" t="s">
        <v>24</v>
      </c>
      <c r="C5" s="7">
        <v>1516</v>
      </c>
      <c r="D5" s="8">
        <v>570956</v>
      </c>
      <c r="E5" s="4">
        <v>0.28315000000000001</v>
      </c>
      <c r="F5" s="4">
        <v>0.24728</v>
      </c>
      <c r="G5" s="4">
        <v>0.31901000000000002</v>
      </c>
    </row>
    <row r="6" spans="1:10" ht="14.1" customHeight="1" x14ac:dyDescent="0.2">
      <c r="A6" s="49"/>
      <c r="B6" s="13" t="s">
        <v>25</v>
      </c>
      <c r="C6" s="7">
        <v>1349</v>
      </c>
      <c r="D6" s="8">
        <v>544699</v>
      </c>
      <c r="E6" s="4">
        <v>0.36030000000000001</v>
      </c>
      <c r="F6" s="4">
        <v>0.3211</v>
      </c>
      <c r="G6" s="4">
        <v>0.39950000000000002</v>
      </c>
    </row>
    <row r="7" spans="1:10" ht="14.1" customHeight="1" x14ac:dyDescent="0.2">
      <c r="A7" s="49"/>
      <c r="B7" s="13" t="s">
        <v>26</v>
      </c>
      <c r="C7" s="7">
        <v>2008</v>
      </c>
      <c r="D7" s="8">
        <v>785870</v>
      </c>
      <c r="E7" s="4">
        <v>0.23293</v>
      </c>
      <c r="F7" s="4">
        <v>0.20369000000000001</v>
      </c>
      <c r="G7" s="4">
        <v>0.26216</v>
      </c>
    </row>
    <row r="8" spans="1:10" ht="14.1" customHeight="1" x14ac:dyDescent="0.2">
      <c r="A8" s="50"/>
      <c r="B8" s="13" t="s">
        <v>96</v>
      </c>
      <c r="C8" s="7">
        <v>4873</v>
      </c>
      <c r="D8" s="8">
        <v>1901526</v>
      </c>
      <c r="E8" s="4">
        <v>0.27550000000000002</v>
      </c>
      <c r="F8" s="4">
        <v>0.25581999999999999</v>
      </c>
      <c r="G8" s="4">
        <v>0.29518</v>
      </c>
    </row>
    <row r="9" spans="1:10" ht="14.1" customHeight="1" x14ac:dyDescent="0.2">
      <c r="A9" s="48" t="s">
        <v>191</v>
      </c>
      <c r="B9" s="13" t="s">
        <v>24</v>
      </c>
      <c r="C9" s="7">
        <v>1516</v>
      </c>
      <c r="D9" s="8">
        <v>218455</v>
      </c>
      <c r="E9" s="4">
        <v>0.10834000000000001</v>
      </c>
      <c r="F9" s="4">
        <v>8.2780000000000006E-2</v>
      </c>
      <c r="G9" s="4">
        <v>0.13389000000000001</v>
      </c>
    </row>
    <row r="10" spans="1:10" ht="14.1" customHeight="1" x14ac:dyDescent="0.2">
      <c r="A10" s="49"/>
      <c r="B10" s="13" t="s">
        <v>25</v>
      </c>
      <c r="C10" s="7">
        <v>1349</v>
      </c>
      <c r="D10" s="8">
        <v>284478</v>
      </c>
      <c r="E10" s="4">
        <v>0.18817</v>
      </c>
      <c r="F10" s="4">
        <v>0.1548550182716</v>
      </c>
      <c r="G10" s="4">
        <v>0.22148999999999999</v>
      </c>
    </row>
    <row r="11" spans="1:10" ht="14.1" customHeight="1" x14ac:dyDescent="0.2">
      <c r="A11" s="49"/>
      <c r="B11" s="13" t="s">
        <v>26</v>
      </c>
      <c r="C11" s="7">
        <v>2008</v>
      </c>
      <c r="D11" s="8">
        <v>244349</v>
      </c>
      <c r="E11" s="4">
        <v>7.2423956430400005E-2</v>
      </c>
      <c r="F11" s="4">
        <v>5.5370000000000003E-2</v>
      </c>
      <c r="G11" s="4">
        <v>8.9469999999999994E-2</v>
      </c>
    </row>
    <row r="12" spans="1:10" ht="14.1" customHeight="1" x14ac:dyDescent="0.2">
      <c r="A12" s="50"/>
      <c r="B12" s="13" t="s">
        <v>96</v>
      </c>
      <c r="C12" s="7">
        <v>4873</v>
      </c>
      <c r="D12" s="8">
        <v>747282</v>
      </c>
      <c r="E12" s="4">
        <v>0.10827000000000001</v>
      </c>
      <c r="F12" s="4">
        <v>9.4759999999999997E-2</v>
      </c>
      <c r="G12" s="4">
        <v>0.12178</v>
      </c>
    </row>
    <row r="13" spans="1:10" ht="14.1" customHeight="1" x14ac:dyDescent="0.2">
      <c r="A13" s="48" t="s">
        <v>192</v>
      </c>
      <c r="B13" s="13" t="s">
        <v>24</v>
      </c>
      <c r="C13" s="7">
        <v>1516</v>
      </c>
      <c r="D13" s="8">
        <v>747284</v>
      </c>
      <c r="E13" s="4">
        <v>0.37058883394120001</v>
      </c>
      <c r="F13" s="4">
        <v>0.33295000000000002</v>
      </c>
      <c r="G13" s="4">
        <v>0.40822000000000003</v>
      </c>
    </row>
    <row r="14" spans="1:10" ht="14.1" customHeight="1" x14ac:dyDescent="0.2">
      <c r="A14" s="49"/>
      <c r="B14" s="13" t="s">
        <v>25</v>
      </c>
      <c r="C14" s="7">
        <v>1349</v>
      </c>
      <c r="D14" s="8">
        <v>581312</v>
      </c>
      <c r="E14" s="4">
        <v>0.38451999999999997</v>
      </c>
      <c r="F14" s="4">
        <v>0.34488999999999997</v>
      </c>
      <c r="G14" s="4">
        <v>0.42414000000000002</v>
      </c>
    </row>
    <row r="15" spans="1:10" ht="14.1" customHeight="1" x14ac:dyDescent="0.2">
      <c r="A15" s="49"/>
      <c r="B15" s="13" t="s">
        <v>26</v>
      </c>
      <c r="C15" s="7">
        <v>2008</v>
      </c>
      <c r="D15" s="8">
        <v>908527.39969005005</v>
      </c>
      <c r="E15" s="4">
        <v>0.26928000000000002</v>
      </c>
      <c r="F15" s="4">
        <v>0.23971999999999999</v>
      </c>
      <c r="G15" s="4">
        <v>0.29883999999999999</v>
      </c>
    </row>
    <row r="16" spans="1:10" ht="14.1" customHeight="1" x14ac:dyDescent="0.2">
      <c r="A16" s="50"/>
      <c r="B16" s="13" t="s">
        <v>96</v>
      </c>
      <c r="C16" s="7">
        <v>4873</v>
      </c>
      <c r="D16" s="8">
        <v>2237124</v>
      </c>
      <c r="E16" s="4">
        <v>0.32412000000000002</v>
      </c>
      <c r="F16" s="4">
        <v>0.30387999999999998</v>
      </c>
      <c r="G16" s="4">
        <v>0.34434999999999999</v>
      </c>
    </row>
    <row r="17" spans="1:7" ht="14.1" customHeight="1" x14ac:dyDescent="0.2">
      <c r="A17" s="48" t="s">
        <v>193</v>
      </c>
      <c r="B17" s="13" t="s">
        <v>24</v>
      </c>
      <c r="C17" s="7">
        <v>1516</v>
      </c>
      <c r="D17" s="8">
        <v>419301</v>
      </c>
      <c r="E17" s="4">
        <v>0.20793740013949999</v>
      </c>
      <c r="F17" s="4">
        <v>0.17483000000000001</v>
      </c>
      <c r="G17" s="4">
        <v>0.24104</v>
      </c>
    </row>
    <row r="18" spans="1:7" ht="14.1" customHeight="1" x14ac:dyDescent="0.2">
      <c r="A18" s="49"/>
      <c r="B18" s="13" t="s">
        <v>25</v>
      </c>
      <c r="C18" s="7">
        <v>1349</v>
      </c>
      <c r="D18" s="8">
        <v>319700</v>
      </c>
      <c r="E18" s="4">
        <v>0.21146999999999999</v>
      </c>
      <c r="F18" s="4">
        <v>0.18101</v>
      </c>
      <c r="G18" s="4">
        <v>0.24193000000000001</v>
      </c>
    </row>
    <row r="19" spans="1:7" ht="14.1" customHeight="1" x14ac:dyDescent="0.2">
      <c r="A19" s="49"/>
      <c r="B19" s="13" t="s">
        <v>26</v>
      </c>
      <c r="C19" s="7">
        <v>2008</v>
      </c>
      <c r="D19" s="8">
        <v>475234.70419605001</v>
      </c>
      <c r="E19" s="4">
        <v>0.14086000000000001</v>
      </c>
      <c r="F19" s="4">
        <v>0.1176753451079</v>
      </c>
      <c r="G19" s="4">
        <v>0.16403999999999999</v>
      </c>
    </row>
    <row r="20" spans="1:7" ht="14.1" customHeight="1" x14ac:dyDescent="0.2">
      <c r="A20" s="50"/>
      <c r="B20" s="13" t="s">
        <v>96</v>
      </c>
      <c r="C20" s="7">
        <v>4873</v>
      </c>
      <c r="D20" s="8">
        <v>1214236</v>
      </c>
      <c r="E20" s="4">
        <v>0.17591999999999999</v>
      </c>
      <c r="F20" s="4">
        <v>0.15953999999999999</v>
      </c>
      <c r="G20" s="4">
        <v>0.1923013220723</v>
      </c>
    </row>
    <row r="21" spans="1:7" ht="14.1" customHeight="1" x14ac:dyDescent="0.2">
      <c r="A21" s="48" t="s">
        <v>194</v>
      </c>
      <c r="B21" s="13" t="s">
        <v>24</v>
      </c>
      <c r="C21" s="7">
        <v>1516</v>
      </c>
      <c r="D21" s="8">
        <v>389987</v>
      </c>
      <c r="E21" s="4">
        <v>0.19339999999999999</v>
      </c>
      <c r="F21" s="4">
        <v>0.1628</v>
      </c>
      <c r="G21" s="4">
        <v>0.224</v>
      </c>
    </row>
    <row r="22" spans="1:7" ht="14.1" customHeight="1" x14ac:dyDescent="0.2">
      <c r="A22" s="49"/>
      <c r="B22" s="13" t="s">
        <v>25</v>
      </c>
      <c r="C22" s="7">
        <v>1349</v>
      </c>
      <c r="D22" s="8">
        <v>331147.34461460001</v>
      </c>
      <c r="E22" s="4">
        <v>0.21904000000000001</v>
      </c>
      <c r="F22" s="4">
        <v>0.18729000000000001</v>
      </c>
      <c r="G22" s="4">
        <v>0.25079635195400002</v>
      </c>
    </row>
    <row r="23" spans="1:7" ht="14.1" customHeight="1" x14ac:dyDescent="0.2">
      <c r="A23" s="49"/>
      <c r="B23" s="13" t="s">
        <v>26</v>
      </c>
      <c r="C23" s="7">
        <v>2008</v>
      </c>
      <c r="D23" s="8">
        <v>405165</v>
      </c>
      <c r="E23" s="4">
        <v>0.12009</v>
      </c>
      <c r="F23" s="4">
        <v>9.8680000000000004E-2</v>
      </c>
      <c r="G23" s="4">
        <v>0.141502690041</v>
      </c>
    </row>
    <row r="24" spans="1:7" ht="14.1" customHeight="1" x14ac:dyDescent="0.2">
      <c r="A24" s="50"/>
      <c r="B24" s="13" t="s">
        <v>96</v>
      </c>
      <c r="C24" s="7">
        <v>4873</v>
      </c>
      <c r="D24" s="8">
        <v>1126300</v>
      </c>
      <c r="E24" s="4">
        <v>0.16317999999999999</v>
      </c>
      <c r="F24" s="4">
        <v>0.1477</v>
      </c>
      <c r="G24" s="4">
        <v>0.1786666218138</v>
      </c>
    </row>
    <row r="25" spans="1:7" ht="14.1" customHeight="1" x14ac:dyDescent="0.2">
      <c r="A25" s="48" t="s">
        <v>195</v>
      </c>
      <c r="B25" s="13" t="s">
        <v>24</v>
      </c>
      <c r="C25" s="7">
        <v>1516</v>
      </c>
      <c r="D25" s="8">
        <v>299050</v>
      </c>
      <c r="E25" s="4">
        <v>0.14829999999999999</v>
      </c>
      <c r="F25" s="4">
        <v>0.11823</v>
      </c>
      <c r="G25" s="4">
        <v>0.17838000000000001</v>
      </c>
    </row>
    <row r="26" spans="1:7" ht="14.1" customHeight="1" x14ac:dyDescent="0.2">
      <c r="A26" s="49"/>
      <c r="B26" s="13" t="s">
        <v>25</v>
      </c>
      <c r="C26" s="7">
        <v>1349</v>
      </c>
      <c r="D26" s="8">
        <v>242498</v>
      </c>
      <c r="E26" s="4">
        <v>0.16039999999999999</v>
      </c>
      <c r="F26" s="4">
        <v>0.12841</v>
      </c>
      <c r="G26" s="4">
        <v>0.19239000000000001</v>
      </c>
    </row>
    <row r="27" spans="1:7" ht="14.1" customHeight="1" x14ac:dyDescent="0.2">
      <c r="A27" s="49"/>
      <c r="B27" s="13" t="s">
        <v>26</v>
      </c>
      <c r="C27" s="7">
        <v>2008</v>
      </c>
      <c r="D27" s="8">
        <v>330085</v>
      </c>
      <c r="E27" s="4">
        <v>9.7839999999999996E-2</v>
      </c>
      <c r="F27" s="4">
        <v>7.7450000000000005E-2</v>
      </c>
      <c r="G27" s="4">
        <v>0.11822000000000001</v>
      </c>
    </row>
    <row r="28" spans="1:7" ht="14.1" customHeight="1" x14ac:dyDescent="0.2">
      <c r="A28" s="50"/>
      <c r="B28" s="13" t="s">
        <v>96</v>
      </c>
      <c r="C28" s="7">
        <v>4873</v>
      </c>
      <c r="D28" s="8">
        <v>871632</v>
      </c>
      <c r="E28" s="4">
        <v>0.12628</v>
      </c>
      <c r="F28" s="4">
        <v>0.11119</v>
      </c>
      <c r="G28" s="4">
        <v>0.14138000000000001</v>
      </c>
    </row>
    <row r="29" spans="1:7" ht="14.1" customHeight="1" x14ac:dyDescent="0.2">
      <c r="A29" s="48" t="s">
        <v>196</v>
      </c>
      <c r="B29" s="13" t="s">
        <v>24</v>
      </c>
      <c r="C29" s="7">
        <v>1516</v>
      </c>
      <c r="D29" s="8">
        <v>282968</v>
      </c>
      <c r="E29" s="4">
        <v>0.14033000000000001</v>
      </c>
      <c r="F29" s="4">
        <v>0.11036</v>
      </c>
      <c r="G29" s="4">
        <v>0.17029</v>
      </c>
    </row>
    <row r="30" spans="1:7" ht="14.1" customHeight="1" x14ac:dyDescent="0.2">
      <c r="A30" s="49"/>
      <c r="B30" s="13" t="s">
        <v>25</v>
      </c>
      <c r="C30" s="7">
        <v>1349</v>
      </c>
      <c r="D30" s="8">
        <v>202651</v>
      </c>
      <c r="E30" s="4">
        <v>0.13405</v>
      </c>
      <c r="F30" s="4">
        <v>0.10743</v>
      </c>
      <c r="G30" s="4">
        <v>0.16066</v>
      </c>
    </row>
    <row r="31" spans="1:7" ht="14.1" customHeight="1" x14ac:dyDescent="0.2">
      <c r="A31" s="49"/>
      <c r="B31" s="13" t="s">
        <v>26</v>
      </c>
      <c r="C31" s="7">
        <v>2008</v>
      </c>
      <c r="D31" s="8">
        <v>320486</v>
      </c>
      <c r="E31" s="4">
        <v>9.4990000000000005E-2</v>
      </c>
      <c r="F31" s="4">
        <v>7.6399999999999996E-2</v>
      </c>
      <c r="G31" s="4">
        <v>0.11358</v>
      </c>
    </row>
    <row r="32" spans="1:7" ht="14.1" customHeight="1" x14ac:dyDescent="0.2">
      <c r="A32" s="50"/>
      <c r="B32" s="13" t="s">
        <v>96</v>
      </c>
      <c r="C32" s="7">
        <v>4873</v>
      </c>
      <c r="D32" s="8">
        <v>806105</v>
      </c>
      <c r="E32" s="4">
        <v>0.11679</v>
      </c>
      <c r="F32" s="4">
        <v>0.10281999999999999</v>
      </c>
      <c r="G32" s="4">
        <v>0.13075999999999999</v>
      </c>
    </row>
    <row r="34" spans="1:7" ht="14.1" customHeight="1" x14ac:dyDescent="0.2">
      <c r="A34" s="46" t="s">
        <v>55</v>
      </c>
      <c r="B34" s="45"/>
      <c r="C34" s="45"/>
      <c r="D34" s="45"/>
      <c r="E34" s="45"/>
      <c r="F34" s="45"/>
      <c r="G34" s="45"/>
    </row>
    <row r="35" spans="1:7" ht="14.1" customHeight="1" x14ac:dyDescent="0.2">
      <c r="A35" s="46" t="s">
        <v>106</v>
      </c>
      <c r="B35" s="45"/>
      <c r="C35" s="45"/>
      <c r="D35" s="45"/>
      <c r="E35" s="45"/>
      <c r="F35" s="45"/>
      <c r="G35" s="45"/>
    </row>
    <row r="36" spans="1:7" ht="14.1" customHeight="1" x14ac:dyDescent="0.2">
      <c r="A36" s="46" t="s">
        <v>107</v>
      </c>
      <c r="B36" s="45"/>
      <c r="C36" s="45"/>
      <c r="D36" s="45"/>
      <c r="E36" s="45"/>
      <c r="F36" s="45"/>
      <c r="G36" s="45"/>
    </row>
    <row r="37" spans="1:7" ht="14.1" customHeight="1" x14ac:dyDescent="0.2">
      <c r="A37" s="46" t="s">
        <v>559</v>
      </c>
      <c r="B37" s="45"/>
      <c r="C37" s="45"/>
      <c r="D37" s="45"/>
      <c r="E37" s="45"/>
      <c r="F37" s="45"/>
      <c r="G37" s="45"/>
    </row>
    <row r="38" spans="1:7" s="17" customFormat="1" ht="14.25" x14ac:dyDescent="0.2">
      <c r="A38" s="32" t="str">
        <f>HYPERLINK("#'Index'!A1","Back to Index")</f>
        <v>Back to Index</v>
      </c>
      <c r="B38" s="27"/>
    </row>
  </sheetData>
  <mergeCells count="13">
    <mergeCell ref="A1:J1"/>
    <mergeCell ref="A37:G37"/>
    <mergeCell ref="A2:G2"/>
    <mergeCell ref="A34:G34"/>
    <mergeCell ref="A35:G35"/>
    <mergeCell ref="A36:G36"/>
    <mergeCell ref="A5:A8"/>
    <mergeCell ref="A9:A12"/>
    <mergeCell ref="A13:A16"/>
    <mergeCell ref="A17:A20"/>
    <mergeCell ref="A21:A24"/>
    <mergeCell ref="A25:A28"/>
    <mergeCell ref="A29:A32"/>
  </mergeCells>
  <pageMargins left="0.05" right="0.05" top="0.5" bottom="0.5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ySplit="4" topLeftCell="A17" activePane="bottomLeft" state="frozen"/>
      <selection activeCell="A45" sqref="A45"/>
      <selection pane="bottomLeft" sqref="A1:K1"/>
    </sheetView>
  </sheetViews>
  <sheetFormatPr defaultColWidth="10.85546875" defaultRowHeight="12" customHeight="1" x14ac:dyDescent="0.2"/>
  <cols>
    <col min="1" max="1" width="27.140625" customWidth="1"/>
    <col min="2" max="2" width="33.5703125" bestFit="1" customWidth="1"/>
    <col min="3" max="6" width="14.140625" customWidth="1"/>
  </cols>
  <sheetData>
    <row r="1" spans="1:11" ht="15" x14ac:dyDescent="0.25">
      <c r="A1" s="44" t="s">
        <v>63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64</v>
      </c>
      <c r="B2" s="45"/>
      <c r="C2" s="45"/>
      <c r="D2" s="45"/>
      <c r="E2" s="45"/>
      <c r="F2" s="45"/>
    </row>
    <row r="4" spans="1:11" ht="63.75" x14ac:dyDescent="0.2">
      <c r="A4" s="1"/>
      <c r="B4" s="1"/>
      <c r="C4" s="2" t="s">
        <v>388</v>
      </c>
      <c r="D4" s="2" t="s">
        <v>379</v>
      </c>
      <c r="E4" s="2" t="s">
        <v>380</v>
      </c>
      <c r="F4" s="2" t="s">
        <v>96</v>
      </c>
    </row>
    <row r="5" spans="1:11" ht="14.1" customHeight="1" x14ac:dyDescent="0.2">
      <c r="A5" s="54" t="s">
        <v>384</v>
      </c>
      <c r="B5" s="3" t="s">
        <v>3</v>
      </c>
      <c r="C5" s="4">
        <v>0.24490000000000001</v>
      </c>
      <c r="D5" s="4">
        <v>0.15296004518449999</v>
      </c>
      <c r="E5" s="4">
        <v>4.3400000000000001E-2</v>
      </c>
      <c r="F5" s="4">
        <v>0.20960000000000001</v>
      </c>
    </row>
    <row r="6" spans="1:11" ht="14.1" customHeight="1" x14ac:dyDescent="0.2">
      <c r="A6" s="52"/>
      <c r="B6" s="3" t="s">
        <v>4</v>
      </c>
      <c r="C6" s="4">
        <v>0.62119999999999997</v>
      </c>
      <c r="D6" s="4">
        <v>0.6260190163771</v>
      </c>
      <c r="E6" s="4">
        <v>0.62180000000000002</v>
      </c>
      <c r="F6" s="4">
        <v>0.62219999999999998</v>
      </c>
    </row>
    <row r="7" spans="1:11" ht="14.1" customHeight="1" x14ac:dyDescent="0.2">
      <c r="A7" s="53"/>
      <c r="B7" s="3" t="s">
        <v>5</v>
      </c>
      <c r="C7" s="4">
        <v>0.13389999999999999</v>
      </c>
      <c r="D7" s="4">
        <v>0.221</v>
      </c>
      <c r="E7" s="4">
        <v>0.33479999999999999</v>
      </c>
      <c r="F7" s="4">
        <v>0.16819999999999999</v>
      </c>
    </row>
    <row r="8" spans="1:11" ht="14.1" customHeight="1" x14ac:dyDescent="0.2">
      <c r="A8" s="25" t="s">
        <v>6</v>
      </c>
      <c r="B8" s="3" t="s">
        <v>7</v>
      </c>
      <c r="C8" s="4">
        <v>0.50700000000000001</v>
      </c>
      <c r="D8" s="4">
        <v>0.5292</v>
      </c>
      <c r="E8" s="4">
        <v>0.55369999999999997</v>
      </c>
      <c r="F8" s="4">
        <v>0.51539999999999997</v>
      </c>
    </row>
    <row r="9" spans="1:11" ht="14.1" customHeight="1" x14ac:dyDescent="0.2">
      <c r="A9" s="48" t="s">
        <v>8</v>
      </c>
      <c r="B9" s="3" t="s">
        <v>9</v>
      </c>
      <c r="C9" s="4">
        <v>0.7087</v>
      </c>
      <c r="D9" s="4">
        <v>0.6966</v>
      </c>
      <c r="E9" s="4">
        <v>0.7117</v>
      </c>
      <c r="F9" s="4">
        <v>0.70669999999999999</v>
      </c>
    </row>
    <row r="10" spans="1:11" ht="14.1" customHeight="1" x14ac:dyDescent="0.2">
      <c r="A10" s="49"/>
      <c r="B10" s="3" t="s">
        <v>10</v>
      </c>
      <c r="C10" s="4">
        <v>6.2399999999999997E-2</v>
      </c>
      <c r="D10" s="4">
        <v>7.5999999999999998E-2</v>
      </c>
      <c r="E10" s="4">
        <v>5.0782282109000002E-2</v>
      </c>
      <c r="F10" s="4">
        <v>6.3899999999999998E-2</v>
      </c>
    </row>
    <row r="11" spans="1:11" ht="14.1" customHeight="1" x14ac:dyDescent="0.2">
      <c r="A11" s="49"/>
      <c r="B11" s="3" t="s">
        <v>11</v>
      </c>
      <c r="C11" s="4">
        <v>0.1186</v>
      </c>
      <c r="D11" s="4">
        <v>0.1031</v>
      </c>
      <c r="E11" s="4">
        <v>9.83487753396E-2</v>
      </c>
      <c r="F11" s="4">
        <v>0.1139</v>
      </c>
    </row>
    <row r="12" spans="1:11" ht="14.1" customHeight="1" x14ac:dyDescent="0.2">
      <c r="A12" s="50"/>
      <c r="B12" s="3" t="s">
        <v>12</v>
      </c>
      <c r="C12" s="4">
        <v>0.1103</v>
      </c>
      <c r="D12" s="4">
        <v>0.12429999999999999</v>
      </c>
      <c r="E12" s="4">
        <v>0.13912341188749999</v>
      </c>
      <c r="F12" s="4">
        <v>0.11550000000000001</v>
      </c>
    </row>
    <row r="13" spans="1:11" ht="14.1" customHeight="1" x14ac:dyDescent="0.2">
      <c r="A13" s="25" t="s">
        <v>13</v>
      </c>
      <c r="B13" s="3" t="s">
        <v>14</v>
      </c>
      <c r="C13" s="4">
        <v>0.93020000000000003</v>
      </c>
      <c r="D13" s="4">
        <v>0.9194</v>
      </c>
      <c r="E13" s="4">
        <v>0.98129999999999995</v>
      </c>
      <c r="F13" s="4">
        <v>0.93269999999999997</v>
      </c>
    </row>
    <row r="14" spans="1:11" ht="14.1" customHeight="1" x14ac:dyDescent="0.2">
      <c r="A14" s="48" t="s">
        <v>15</v>
      </c>
      <c r="B14" s="3" t="s">
        <v>16</v>
      </c>
      <c r="C14" s="4">
        <v>0.77749999999999997</v>
      </c>
      <c r="D14" s="4">
        <v>0.34520000000000001</v>
      </c>
      <c r="E14" s="4">
        <v>0</v>
      </c>
      <c r="F14" s="4">
        <v>0.62670000000000003</v>
      </c>
    </row>
    <row r="15" spans="1:11" ht="14.1" customHeight="1" x14ac:dyDescent="0.2">
      <c r="A15" s="49"/>
      <c r="B15" s="3" t="s">
        <v>17</v>
      </c>
      <c r="C15" s="4">
        <v>0.2225</v>
      </c>
      <c r="D15" s="4">
        <v>0.37940000000000002</v>
      </c>
      <c r="E15" s="4">
        <v>0</v>
      </c>
      <c r="F15" s="4">
        <v>0.23227670243929999</v>
      </c>
    </row>
    <row r="16" spans="1:11" ht="14.1" customHeight="1" x14ac:dyDescent="0.2">
      <c r="A16" s="50"/>
      <c r="B16" s="3" t="s">
        <v>18</v>
      </c>
      <c r="C16" s="4">
        <v>0</v>
      </c>
      <c r="D16" s="4">
        <v>0.27539999999999998</v>
      </c>
      <c r="E16" s="4">
        <v>1</v>
      </c>
      <c r="F16" s="4">
        <v>0.14099999999999999</v>
      </c>
    </row>
    <row r="17" spans="1:6" ht="14.1" customHeight="1" x14ac:dyDescent="0.2">
      <c r="A17" s="25" t="s">
        <v>19</v>
      </c>
      <c r="B17" s="3" t="s">
        <v>20</v>
      </c>
      <c r="C17" s="4">
        <v>2.9988635635499999E-2</v>
      </c>
      <c r="D17" s="4">
        <v>0.21909999999999999</v>
      </c>
      <c r="E17" s="4">
        <v>0.48520000000000002</v>
      </c>
      <c r="F17" s="4">
        <v>0.1062</v>
      </c>
    </row>
    <row r="18" spans="1:6" ht="14.1" customHeight="1" x14ac:dyDescent="0.2">
      <c r="A18" s="25" t="s">
        <v>21</v>
      </c>
      <c r="B18" s="3" t="s">
        <v>22</v>
      </c>
      <c r="C18" s="4">
        <v>0</v>
      </c>
      <c r="D18" s="4">
        <v>0.74470000000000003</v>
      </c>
      <c r="E18" s="4">
        <v>1</v>
      </c>
      <c r="F18" s="4">
        <v>0.22939999999999999</v>
      </c>
    </row>
    <row r="19" spans="1:6" ht="14.1" customHeight="1" x14ac:dyDescent="0.2">
      <c r="A19" s="48" t="s">
        <v>23</v>
      </c>
      <c r="B19" s="3" t="s">
        <v>24</v>
      </c>
      <c r="C19" s="4">
        <v>0.25140000000000001</v>
      </c>
      <c r="D19" s="4">
        <v>0.44540000000000002</v>
      </c>
      <c r="E19" s="4">
        <v>0.29823101665230001</v>
      </c>
      <c r="F19" s="4">
        <v>0.29220000000000002</v>
      </c>
    </row>
    <row r="20" spans="1:6" ht="14.1" customHeight="1" x14ac:dyDescent="0.2">
      <c r="A20" s="49"/>
      <c r="B20" s="3" t="s">
        <v>25</v>
      </c>
      <c r="C20" s="4">
        <v>0.1215</v>
      </c>
      <c r="D20" s="4">
        <v>0.37780000000000002</v>
      </c>
      <c r="E20" s="4">
        <v>0.6744</v>
      </c>
      <c r="F20" s="4">
        <v>0.219</v>
      </c>
    </row>
    <row r="21" spans="1:6" ht="14.1" customHeight="1" x14ac:dyDescent="0.2">
      <c r="A21" s="50"/>
      <c r="B21" s="3" t="s">
        <v>26</v>
      </c>
      <c r="C21" s="4">
        <v>0.62712305028949999</v>
      </c>
      <c r="D21" s="4">
        <v>0.17680000000000001</v>
      </c>
      <c r="E21" s="4">
        <v>2.7400000000000001E-2</v>
      </c>
      <c r="F21" s="4">
        <v>0.48880000000000001</v>
      </c>
    </row>
    <row r="22" spans="1:6" ht="14.1" customHeight="1" x14ac:dyDescent="0.2">
      <c r="A22" s="51" t="s">
        <v>382</v>
      </c>
      <c r="B22" s="3" t="s">
        <v>27</v>
      </c>
      <c r="C22" s="4">
        <v>0.1057</v>
      </c>
      <c r="D22" s="4">
        <v>0.14410000000000001</v>
      </c>
      <c r="E22" s="4">
        <v>6.8264793953400002E-2</v>
      </c>
      <c r="F22" s="4">
        <v>0.1096</v>
      </c>
    </row>
    <row r="23" spans="1:6" ht="14.1" customHeight="1" x14ac:dyDescent="0.2">
      <c r="A23" s="52"/>
      <c r="B23" s="3" t="s">
        <v>28</v>
      </c>
      <c r="C23" s="4">
        <v>0.45579999999999998</v>
      </c>
      <c r="D23" s="4">
        <v>0.23860000000000001</v>
      </c>
      <c r="E23" s="4">
        <v>0.15210000000000001</v>
      </c>
      <c r="F23" s="4">
        <v>0.38779999999999998</v>
      </c>
    </row>
    <row r="24" spans="1:6" ht="14.1" customHeight="1" x14ac:dyDescent="0.2">
      <c r="A24" s="52"/>
      <c r="B24" s="3" t="s">
        <v>29</v>
      </c>
      <c r="C24" s="4">
        <v>0.23469999999999999</v>
      </c>
      <c r="D24" s="4">
        <v>0.2737</v>
      </c>
      <c r="E24" s="4">
        <v>0.32340000000000002</v>
      </c>
      <c r="F24" s="4">
        <v>0.24990000000000001</v>
      </c>
    </row>
    <row r="25" spans="1:6" ht="14.1" customHeight="1" x14ac:dyDescent="0.2">
      <c r="A25" s="53"/>
      <c r="B25" s="3" t="s">
        <v>30</v>
      </c>
      <c r="C25" s="4">
        <v>0.20380000000000001</v>
      </c>
      <c r="D25" s="4">
        <v>0.34360000000000002</v>
      </c>
      <c r="E25" s="4">
        <v>0.45629999999999998</v>
      </c>
      <c r="F25" s="4">
        <v>0.25259999999999999</v>
      </c>
    </row>
    <row r="26" spans="1:6" ht="14.1" customHeight="1" x14ac:dyDescent="0.2">
      <c r="A26" s="48" t="s">
        <v>31</v>
      </c>
      <c r="B26" s="3" t="s">
        <v>32</v>
      </c>
      <c r="C26" s="4">
        <v>2.7900000000000001E-2</v>
      </c>
      <c r="D26" s="4">
        <v>9.0426371007800002E-2</v>
      </c>
      <c r="E26" s="4">
        <v>0.14599999999999999</v>
      </c>
      <c r="F26" s="4">
        <v>5.0200000000000002E-2</v>
      </c>
    </row>
    <row r="27" spans="1:6" ht="14.1" customHeight="1" x14ac:dyDescent="0.2">
      <c r="A27" s="49"/>
      <c r="B27" s="3" t="s">
        <v>33</v>
      </c>
      <c r="C27" s="4">
        <v>0.12479999999999999</v>
      </c>
      <c r="D27" s="4">
        <v>0.1986</v>
      </c>
      <c r="E27" s="4">
        <v>0.27429999999999999</v>
      </c>
      <c r="F27" s="4">
        <v>0.152</v>
      </c>
    </row>
    <row r="28" spans="1:6" ht="14.1" customHeight="1" x14ac:dyDescent="0.2">
      <c r="A28" s="49"/>
      <c r="B28" s="3" t="s">
        <v>34</v>
      </c>
      <c r="C28" s="4">
        <v>0.1182839423336</v>
      </c>
      <c r="D28" s="4">
        <v>0.15279999999999999</v>
      </c>
      <c r="E28" s="4">
        <v>0.22500000000000001</v>
      </c>
      <c r="F28" s="4">
        <v>0.1343</v>
      </c>
    </row>
    <row r="29" spans="1:6" ht="14.1" customHeight="1" x14ac:dyDescent="0.2">
      <c r="A29" s="50"/>
      <c r="B29" s="3" t="s">
        <v>35</v>
      </c>
      <c r="C29" s="4">
        <v>0.72895658365140004</v>
      </c>
      <c r="D29" s="4">
        <v>0.55830000000000002</v>
      </c>
      <c r="E29" s="4">
        <v>0.35476324906169998</v>
      </c>
      <c r="F29" s="4">
        <v>0.66349999999999998</v>
      </c>
    </row>
    <row r="30" spans="1:6" ht="14.1" customHeight="1" x14ac:dyDescent="0.2">
      <c r="A30" s="48" t="s">
        <v>36</v>
      </c>
      <c r="B30" s="3" t="s">
        <v>37</v>
      </c>
      <c r="C30" s="4">
        <v>0.14926322494829999</v>
      </c>
      <c r="D30" s="4">
        <v>0.3281</v>
      </c>
      <c r="E30" s="4">
        <v>0.57336870701099996</v>
      </c>
      <c r="F30" s="4">
        <v>0.22075654466139999</v>
      </c>
    </row>
    <row r="31" spans="1:6" ht="14.1" customHeight="1" x14ac:dyDescent="0.2">
      <c r="A31" s="50"/>
      <c r="B31" s="3" t="s">
        <v>38</v>
      </c>
      <c r="C31" s="4">
        <v>0.85073677505169998</v>
      </c>
      <c r="D31" s="4">
        <v>0.67190000000000005</v>
      </c>
      <c r="E31" s="4">
        <v>0.42663129298899999</v>
      </c>
      <c r="F31" s="4">
        <v>0.77924345533859996</v>
      </c>
    </row>
    <row r="32" spans="1:6" ht="14.1" customHeight="1" x14ac:dyDescent="0.2">
      <c r="A32" s="48" t="s">
        <v>39</v>
      </c>
      <c r="B32" s="3" t="s">
        <v>40</v>
      </c>
      <c r="C32" s="4">
        <v>0.13539999999999999</v>
      </c>
      <c r="D32" s="4">
        <v>0.28039999999999998</v>
      </c>
      <c r="E32" s="4">
        <v>0.44</v>
      </c>
      <c r="F32" s="4">
        <v>0.1898</v>
      </c>
    </row>
    <row r="33" spans="1:6" ht="14.1" customHeight="1" x14ac:dyDescent="0.2">
      <c r="A33" s="49"/>
      <c r="B33" s="3" t="s">
        <v>41</v>
      </c>
      <c r="C33" s="4">
        <v>0.1613</v>
      </c>
      <c r="D33" s="4">
        <v>0.24199999999999999</v>
      </c>
      <c r="E33" s="4">
        <v>0.27279999999999999</v>
      </c>
      <c r="F33" s="4">
        <v>0.1865</v>
      </c>
    </row>
    <row r="34" spans="1:6" ht="14.1" customHeight="1" x14ac:dyDescent="0.2">
      <c r="A34" s="49"/>
      <c r="B34" s="3" t="s">
        <v>42</v>
      </c>
      <c r="C34" s="4">
        <v>0.1157</v>
      </c>
      <c r="D34" s="4">
        <v>0.1116</v>
      </c>
      <c r="E34" s="4">
        <v>0.1018</v>
      </c>
      <c r="F34" s="4">
        <v>0.1137</v>
      </c>
    </row>
    <row r="35" spans="1:6" ht="14.1" customHeight="1" x14ac:dyDescent="0.2">
      <c r="A35" s="50"/>
      <c r="B35" s="3" t="s">
        <v>43</v>
      </c>
      <c r="C35" s="4">
        <v>0.58760000000000001</v>
      </c>
      <c r="D35" s="4">
        <v>0.36599999999999999</v>
      </c>
      <c r="E35" s="4">
        <v>0.18540000000000001</v>
      </c>
      <c r="F35" s="4">
        <v>0.51004382163100004</v>
      </c>
    </row>
    <row r="36" spans="1:6" ht="14.1" customHeight="1" x14ac:dyDescent="0.2">
      <c r="A36" s="25" t="s">
        <v>44</v>
      </c>
      <c r="B36" s="3" t="s">
        <v>45</v>
      </c>
      <c r="C36" s="4">
        <v>0.6794</v>
      </c>
      <c r="D36" s="4">
        <v>0.58434408936479998</v>
      </c>
      <c r="E36" s="4">
        <v>0.41959999999999997</v>
      </c>
      <c r="F36" s="4">
        <v>0.63839999999999997</v>
      </c>
    </row>
    <row r="37" spans="1:6" ht="14.1" customHeight="1" x14ac:dyDescent="0.2">
      <c r="A37" s="48" t="s">
        <v>46</v>
      </c>
      <c r="B37" s="3" t="s">
        <v>47</v>
      </c>
      <c r="C37" s="4">
        <v>0.1057</v>
      </c>
      <c r="D37" s="4">
        <v>0.1371</v>
      </c>
      <c r="E37" s="4">
        <v>0.216</v>
      </c>
      <c r="F37" s="4">
        <v>0.1215</v>
      </c>
    </row>
    <row r="38" spans="1:6" ht="14.1" customHeight="1" x14ac:dyDescent="0.2">
      <c r="A38" s="49"/>
      <c r="B38" s="3" t="s">
        <v>48</v>
      </c>
      <c r="C38" s="4">
        <v>0.1091</v>
      </c>
      <c r="D38" s="4">
        <v>0.12189999999999999</v>
      </c>
      <c r="E38" s="4">
        <v>0.1295</v>
      </c>
      <c r="F38" s="4">
        <v>0.1133</v>
      </c>
    </row>
    <row r="39" spans="1:6" ht="14.1" customHeight="1" x14ac:dyDescent="0.2">
      <c r="A39" s="49"/>
      <c r="B39" s="3" t="s">
        <v>49</v>
      </c>
      <c r="C39" s="4">
        <v>0.22020000000000001</v>
      </c>
      <c r="D39" s="4">
        <v>0.21179999999999999</v>
      </c>
      <c r="E39" s="4">
        <v>0.16239999999999999</v>
      </c>
      <c r="F39" s="4">
        <v>0.21340000000000001</v>
      </c>
    </row>
    <row r="40" spans="1:6" ht="14.1" customHeight="1" x14ac:dyDescent="0.2">
      <c r="A40" s="49"/>
      <c r="B40" s="3" t="s">
        <v>50</v>
      </c>
      <c r="C40" s="4">
        <v>0.1052</v>
      </c>
      <c r="D40" s="4">
        <v>9.1499999999999998E-2</v>
      </c>
      <c r="E40" s="4">
        <v>7.6600000000000001E-2</v>
      </c>
      <c r="F40" s="4">
        <v>0.10009999999999999</v>
      </c>
    </row>
    <row r="41" spans="1:6" ht="14.1" customHeight="1" x14ac:dyDescent="0.2">
      <c r="A41" s="49"/>
      <c r="B41" s="3" t="s">
        <v>51</v>
      </c>
      <c r="C41" s="4">
        <v>0.25430000000000003</v>
      </c>
      <c r="D41" s="4">
        <v>0.2145</v>
      </c>
      <c r="E41" s="4">
        <v>0.16700000000000001</v>
      </c>
      <c r="F41" s="4">
        <v>0.23899999999999999</v>
      </c>
    </row>
    <row r="42" spans="1:6" ht="14.1" customHeight="1" x14ac:dyDescent="0.2">
      <c r="A42" s="49"/>
      <c r="B42" s="3" t="s">
        <v>52</v>
      </c>
      <c r="C42" s="4">
        <v>0.1237</v>
      </c>
      <c r="D42" s="4">
        <v>0.1255</v>
      </c>
      <c r="E42" s="4">
        <v>0.13289999999999999</v>
      </c>
      <c r="F42" s="4">
        <v>0.12479999999999999</v>
      </c>
    </row>
    <row r="43" spans="1:6" ht="14.1" customHeight="1" x14ac:dyDescent="0.2">
      <c r="A43" s="49"/>
      <c r="B43" s="3" t="s">
        <v>53</v>
      </c>
      <c r="C43" s="4">
        <v>4.6600000000000003E-2</v>
      </c>
      <c r="D43" s="4">
        <v>4.9299999999999997E-2</v>
      </c>
      <c r="E43" s="4">
        <v>9.0499999999999997E-2</v>
      </c>
      <c r="F43" s="4">
        <v>5.0999999999999997E-2</v>
      </c>
    </row>
    <row r="44" spans="1:6" ht="12" customHeight="1" x14ac:dyDescent="0.2">
      <c r="A44" s="50"/>
      <c r="B44" s="3" t="s">
        <v>54</v>
      </c>
      <c r="C44" s="4">
        <v>3.5299999999999998E-2</v>
      </c>
      <c r="D44" s="4">
        <v>4.8500000000000001E-2</v>
      </c>
      <c r="E44" s="4">
        <v>2.5100000000000001E-2</v>
      </c>
      <c r="F44" s="4">
        <v>3.6900000000000002E-2</v>
      </c>
    </row>
    <row r="45" spans="1:6" ht="12" customHeight="1" x14ac:dyDescent="0.2">
      <c r="A45" s="42" t="s">
        <v>555</v>
      </c>
      <c r="B45" s="43"/>
      <c r="C45" s="39">
        <v>3401</v>
      </c>
      <c r="D45" s="39">
        <v>987</v>
      </c>
      <c r="E45" s="39">
        <v>485</v>
      </c>
      <c r="F45" s="39">
        <v>4873</v>
      </c>
    </row>
    <row r="46" spans="1:6" ht="14.1" customHeight="1" x14ac:dyDescent="0.2">
      <c r="A46" s="46" t="s">
        <v>55</v>
      </c>
      <c r="B46" s="46"/>
      <c r="C46" s="46"/>
      <c r="D46" s="46"/>
      <c r="E46" s="46"/>
      <c r="F46" s="46"/>
    </row>
    <row r="47" spans="1:6" ht="14.1" customHeight="1" x14ac:dyDescent="0.2">
      <c r="A47" s="55" t="s">
        <v>383</v>
      </c>
      <c r="B47" s="45"/>
      <c r="C47" s="45"/>
      <c r="D47" s="45"/>
      <c r="E47" s="45"/>
      <c r="F47" s="45"/>
    </row>
    <row r="48" spans="1:6" ht="14.1" customHeight="1" x14ac:dyDescent="0.2">
      <c r="A48" s="55" t="s">
        <v>554</v>
      </c>
      <c r="B48" s="45"/>
      <c r="C48" s="45"/>
      <c r="D48" s="45"/>
      <c r="E48" s="45"/>
      <c r="F48" s="45"/>
    </row>
    <row r="49" spans="1:2" s="17" customFormat="1" ht="14.25" x14ac:dyDescent="0.2">
      <c r="A49" s="32" t="str">
        <f>HYPERLINK("#'Index'!A1","Back to Index")</f>
        <v>Back to Index</v>
      </c>
      <c r="B49" s="27"/>
    </row>
  </sheetData>
  <mergeCells count="15">
    <mergeCell ref="A2:F2"/>
    <mergeCell ref="A46:F46"/>
    <mergeCell ref="A48:F48"/>
    <mergeCell ref="A47:F47"/>
    <mergeCell ref="A1:K1"/>
    <mergeCell ref="A5:A7"/>
    <mergeCell ref="A9:A12"/>
    <mergeCell ref="A14:A16"/>
    <mergeCell ref="A19:A21"/>
    <mergeCell ref="A22:A25"/>
    <mergeCell ref="A26:A29"/>
    <mergeCell ref="A30:A31"/>
    <mergeCell ref="A32:A35"/>
    <mergeCell ref="A37:A44"/>
    <mergeCell ref="A45:B45"/>
  </mergeCells>
  <pageMargins left="0.05" right="0.05" top="0.5" bottom="0.5" header="0" footer="0"/>
  <pageSetup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pane ySplit="4" topLeftCell="A5" activePane="bottomLeft" state="frozen"/>
      <selection sqref="A1:H1"/>
      <selection pane="bottomLeft" sqref="A1:L1"/>
    </sheetView>
  </sheetViews>
  <sheetFormatPr defaultColWidth="10.85546875" defaultRowHeight="12" customHeight="1" x14ac:dyDescent="0.2"/>
  <cols>
    <col min="1" max="1" width="61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2" ht="15" x14ac:dyDescent="0.25">
      <c r="A1" s="44" t="s">
        <v>205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3.5" x14ac:dyDescent="0.25">
      <c r="A2" s="44" t="s">
        <v>1</v>
      </c>
      <c r="B2" s="45"/>
      <c r="C2" s="45"/>
      <c r="D2" s="45"/>
      <c r="E2" s="45"/>
      <c r="F2" s="45"/>
      <c r="G2" s="45"/>
    </row>
    <row r="4" spans="1:12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2" ht="14.1" customHeight="1" x14ac:dyDescent="0.2">
      <c r="A5" s="56" t="s">
        <v>206</v>
      </c>
      <c r="B5" s="6" t="s">
        <v>3</v>
      </c>
      <c r="C5" s="7">
        <v>128</v>
      </c>
      <c r="D5" s="8">
        <v>143268</v>
      </c>
      <c r="E5" s="4">
        <v>0.39800999999999997</v>
      </c>
      <c r="F5" s="4">
        <v>0.28882274501990002</v>
      </c>
      <c r="G5" s="4">
        <v>0.50719999999999998</v>
      </c>
    </row>
    <row r="6" spans="1:12" ht="14.1" customHeight="1" x14ac:dyDescent="0.2">
      <c r="A6" s="49"/>
      <c r="B6" s="6" t="s">
        <v>4</v>
      </c>
      <c r="C6" s="7">
        <v>732</v>
      </c>
      <c r="D6" s="8">
        <v>407856</v>
      </c>
      <c r="E6" s="4">
        <v>0.35502</v>
      </c>
      <c r="F6" s="4">
        <v>0.30046</v>
      </c>
      <c r="G6" s="4">
        <v>0.40958</v>
      </c>
    </row>
    <row r="7" spans="1:12" ht="14.1" customHeight="1" x14ac:dyDescent="0.2">
      <c r="A7" s="49"/>
      <c r="B7" s="6" t="s">
        <v>5</v>
      </c>
      <c r="C7" s="7">
        <v>383</v>
      </c>
      <c r="D7" s="8">
        <v>91297</v>
      </c>
      <c r="E7" s="4">
        <v>0.24468999999999999</v>
      </c>
      <c r="F7" s="4">
        <v>0.18060999999999999</v>
      </c>
      <c r="G7" s="4">
        <v>0.30876999999999999</v>
      </c>
    </row>
    <row r="8" spans="1:12" ht="14.1" customHeight="1" x14ac:dyDescent="0.2">
      <c r="A8" s="50"/>
      <c r="B8" s="6" t="s">
        <v>96</v>
      </c>
      <c r="C8" s="7">
        <v>1243</v>
      </c>
      <c r="D8" s="8">
        <v>642421</v>
      </c>
      <c r="E8" s="4">
        <v>0.34137000000000001</v>
      </c>
      <c r="F8" s="4">
        <v>0.29959999999999998</v>
      </c>
      <c r="G8" s="4">
        <v>0.38313999999999998</v>
      </c>
    </row>
    <row r="9" spans="1:12" ht="14.1" customHeight="1" x14ac:dyDescent="0.2">
      <c r="A9" s="48" t="s">
        <v>207</v>
      </c>
      <c r="B9" s="6" t="s">
        <v>3</v>
      </c>
      <c r="C9" s="7" t="s">
        <v>558</v>
      </c>
      <c r="D9" s="7" t="s">
        <v>558</v>
      </c>
      <c r="E9" s="7" t="s">
        <v>558</v>
      </c>
      <c r="F9" s="7" t="s">
        <v>558</v>
      </c>
      <c r="G9" s="7" t="s">
        <v>558</v>
      </c>
    </row>
    <row r="10" spans="1:12" ht="14.1" customHeight="1" x14ac:dyDescent="0.2">
      <c r="A10" s="49"/>
      <c r="B10" s="6" t="s">
        <v>4</v>
      </c>
      <c r="C10" s="7">
        <v>207</v>
      </c>
      <c r="D10" s="8">
        <v>241334</v>
      </c>
      <c r="E10" s="4">
        <v>0.61341999999999997</v>
      </c>
      <c r="F10" s="4">
        <v>0.51585999999999999</v>
      </c>
      <c r="G10" s="4">
        <v>0.71096999999999999</v>
      </c>
    </row>
    <row r="11" spans="1:12" ht="14.1" customHeight="1" x14ac:dyDescent="0.2">
      <c r="A11" s="49"/>
      <c r="B11" s="6" t="s">
        <v>5</v>
      </c>
      <c r="C11" s="7">
        <v>94</v>
      </c>
      <c r="D11" s="8">
        <v>49072</v>
      </c>
      <c r="E11" s="4">
        <v>0.55266999999999999</v>
      </c>
      <c r="F11" s="4">
        <v>0.40954000000000002</v>
      </c>
      <c r="G11" s="4">
        <v>0.69579999999999997</v>
      </c>
    </row>
    <row r="12" spans="1:12" ht="14.1" customHeight="1" x14ac:dyDescent="0.2">
      <c r="A12" s="50"/>
      <c r="B12" s="6" t="s">
        <v>96</v>
      </c>
      <c r="C12" s="7">
        <v>349</v>
      </c>
      <c r="D12" s="8">
        <v>395205</v>
      </c>
      <c r="E12" s="4">
        <v>0.63349999999999995</v>
      </c>
      <c r="F12" s="4">
        <v>0.55935000000000001</v>
      </c>
      <c r="G12" s="4">
        <v>0.70764000000000005</v>
      </c>
    </row>
    <row r="13" spans="1:12" ht="14.1" customHeight="1" x14ac:dyDescent="0.2">
      <c r="A13" s="48" t="s">
        <v>208</v>
      </c>
      <c r="B13" s="6" t="s">
        <v>3</v>
      </c>
      <c r="C13" s="7" t="s">
        <v>558</v>
      </c>
      <c r="D13" s="7" t="s">
        <v>558</v>
      </c>
      <c r="E13" s="7" t="s">
        <v>558</v>
      </c>
      <c r="F13" s="7" t="s">
        <v>558</v>
      </c>
      <c r="G13" s="7" t="s">
        <v>558</v>
      </c>
    </row>
    <row r="14" spans="1:12" ht="14.1" customHeight="1" x14ac:dyDescent="0.2">
      <c r="A14" s="49"/>
      <c r="B14" s="6" t="s">
        <v>4</v>
      </c>
      <c r="C14" s="7">
        <v>207</v>
      </c>
      <c r="D14" s="8">
        <v>289057</v>
      </c>
      <c r="E14" s="4">
        <v>0.73472000000000004</v>
      </c>
      <c r="F14" s="4">
        <v>0.64478000000000002</v>
      </c>
      <c r="G14" s="4">
        <v>0.82465445647440005</v>
      </c>
    </row>
    <row r="15" spans="1:12" ht="14.1" customHeight="1" x14ac:dyDescent="0.2">
      <c r="A15" s="49"/>
      <c r="B15" s="6" t="s">
        <v>5</v>
      </c>
      <c r="C15" s="7">
        <v>94</v>
      </c>
      <c r="D15" s="8">
        <v>66058</v>
      </c>
      <c r="E15" s="4">
        <v>0.74397000000000002</v>
      </c>
      <c r="F15" s="4">
        <v>0.61428040127509997</v>
      </c>
      <c r="G15" s="4">
        <v>0.87366999999999995</v>
      </c>
    </row>
    <row r="16" spans="1:12" ht="14.1" customHeight="1" x14ac:dyDescent="0.2">
      <c r="A16" s="50"/>
      <c r="B16" s="6" t="s">
        <v>96</v>
      </c>
      <c r="C16" s="7">
        <v>349</v>
      </c>
      <c r="D16" s="8">
        <v>469736</v>
      </c>
      <c r="E16" s="4">
        <v>0.75295999999999996</v>
      </c>
      <c r="F16" s="4">
        <v>0.68447000000000002</v>
      </c>
      <c r="G16" s="4">
        <v>0.82145999999999997</v>
      </c>
    </row>
    <row r="17" spans="1:7" ht="14.1" customHeight="1" x14ac:dyDescent="0.2">
      <c r="A17" s="48" t="s">
        <v>209</v>
      </c>
      <c r="B17" s="6" t="s">
        <v>3</v>
      </c>
      <c r="C17" s="7" t="s">
        <v>558</v>
      </c>
      <c r="D17" s="7" t="s">
        <v>558</v>
      </c>
      <c r="E17" s="7" t="s">
        <v>558</v>
      </c>
      <c r="F17" s="7" t="s">
        <v>558</v>
      </c>
      <c r="G17" s="7" t="s">
        <v>558</v>
      </c>
    </row>
    <row r="18" spans="1:7" ht="14.1" customHeight="1" x14ac:dyDescent="0.2">
      <c r="A18" s="49"/>
      <c r="B18" s="6" t="s">
        <v>4</v>
      </c>
      <c r="C18" s="7">
        <v>207</v>
      </c>
      <c r="D18" s="8">
        <v>16517</v>
      </c>
      <c r="E18" s="4">
        <v>4.1982372321000001E-2</v>
      </c>
      <c r="F18" s="4">
        <v>1.618E-2</v>
      </c>
      <c r="G18" s="4">
        <v>6.7790000000000003E-2</v>
      </c>
    </row>
    <row r="19" spans="1:7" ht="14.1" customHeight="1" x14ac:dyDescent="0.2">
      <c r="A19" s="49"/>
      <c r="B19" s="6" t="s">
        <v>5</v>
      </c>
      <c r="C19" s="7">
        <v>94</v>
      </c>
      <c r="D19" s="8">
        <v>10664.482788040999</v>
      </c>
      <c r="E19" s="4">
        <v>0.12010999999999999</v>
      </c>
      <c r="F19" s="4">
        <v>0</v>
      </c>
      <c r="G19" s="4">
        <v>0.24174000000000001</v>
      </c>
    </row>
    <row r="20" spans="1:7" ht="14.1" customHeight="1" x14ac:dyDescent="0.2">
      <c r="A20" s="50"/>
      <c r="B20" s="6" t="s">
        <v>96</v>
      </c>
      <c r="C20" s="7">
        <v>349</v>
      </c>
      <c r="D20" s="8">
        <v>34927</v>
      </c>
      <c r="E20" s="4">
        <v>5.5986945399699999E-2</v>
      </c>
      <c r="F20" s="4">
        <v>2.7900000000000001E-2</v>
      </c>
      <c r="G20" s="4">
        <v>8.4080000000000002E-2</v>
      </c>
    </row>
    <row r="21" spans="1:7" ht="14.1" customHeight="1" x14ac:dyDescent="0.2">
      <c r="A21" s="48" t="s">
        <v>210</v>
      </c>
      <c r="B21" s="6" t="s">
        <v>3</v>
      </c>
      <c r="C21" s="7" t="s">
        <v>558</v>
      </c>
      <c r="D21" s="7" t="s">
        <v>558</v>
      </c>
      <c r="E21" s="7" t="s">
        <v>558</v>
      </c>
      <c r="F21" s="7" t="s">
        <v>558</v>
      </c>
      <c r="G21" s="7" t="s">
        <v>558</v>
      </c>
    </row>
    <row r="22" spans="1:7" ht="14.1" customHeight="1" x14ac:dyDescent="0.2">
      <c r="A22" s="49"/>
      <c r="B22" s="6" t="s">
        <v>4</v>
      </c>
      <c r="C22" s="7">
        <v>207</v>
      </c>
      <c r="D22" s="8">
        <v>202769</v>
      </c>
      <c r="E22" s="4">
        <v>0.51539999999999997</v>
      </c>
      <c r="F22" s="4">
        <v>0.41308</v>
      </c>
      <c r="G22" s="4">
        <v>0.61770999999999998</v>
      </c>
    </row>
    <row r="23" spans="1:7" ht="14.1" customHeight="1" x14ac:dyDescent="0.2">
      <c r="A23" s="49"/>
      <c r="B23" s="6" t="s">
        <v>5</v>
      </c>
      <c r="C23" s="7">
        <v>94</v>
      </c>
      <c r="D23" s="8">
        <v>39430</v>
      </c>
      <c r="E23" s="4">
        <v>0.44407000000000002</v>
      </c>
      <c r="F23" s="4">
        <v>0.30096000000000001</v>
      </c>
      <c r="G23" s="4">
        <v>0.58718999999999999</v>
      </c>
    </row>
    <row r="24" spans="1:7" ht="14.1" customHeight="1" x14ac:dyDescent="0.2">
      <c r="A24" s="50"/>
      <c r="B24" s="6" t="s">
        <v>96</v>
      </c>
      <c r="C24" s="7">
        <v>349</v>
      </c>
      <c r="D24" s="8">
        <v>289178</v>
      </c>
      <c r="E24" s="4">
        <v>0.46354000000000001</v>
      </c>
      <c r="F24" s="4">
        <v>0.3858722139695</v>
      </c>
      <c r="G24" s="4">
        <v>0.54120999999999997</v>
      </c>
    </row>
    <row r="25" spans="1:7" ht="14.1" customHeight="1" x14ac:dyDescent="0.2">
      <c r="A25" s="48" t="s">
        <v>211</v>
      </c>
      <c r="B25" s="6" t="s">
        <v>3</v>
      </c>
      <c r="C25" s="7">
        <v>128</v>
      </c>
      <c r="D25" s="8">
        <v>10587</v>
      </c>
      <c r="E25" s="4">
        <v>2.9409999999999999E-2</v>
      </c>
      <c r="F25" s="4">
        <v>3.4477427631999999E-3</v>
      </c>
      <c r="G25" s="4">
        <v>5.5379999999999999E-2</v>
      </c>
    </row>
    <row r="26" spans="1:7" ht="14.1" customHeight="1" x14ac:dyDescent="0.2">
      <c r="A26" s="49"/>
      <c r="B26" s="6" t="s">
        <v>4</v>
      </c>
      <c r="C26" s="7">
        <v>732</v>
      </c>
      <c r="D26" s="8">
        <v>67058.919253550004</v>
      </c>
      <c r="E26" s="4">
        <v>5.8369999999999998E-2</v>
      </c>
      <c r="F26" s="4">
        <v>3.1879999999999999E-2</v>
      </c>
      <c r="G26" s="4">
        <v>8.4870000000000001E-2</v>
      </c>
    </row>
    <row r="27" spans="1:7" ht="14.1" customHeight="1" x14ac:dyDescent="0.2">
      <c r="A27" s="49"/>
      <c r="B27" s="6" t="s">
        <v>5</v>
      </c>
      <c r="C27" s="7">
        <v>383</v>
      </c>
      <c r="D27" s="8">
        <v>8920</v>
      </c>
      <c r="E27" s="4">
        <v>2.3910000000000001E-2</v>
      </c>
      <c r="F27" s="4">
        <v>0</v>
      </c>
      <c r="G27" s="4">
        <v>5.6129999999999999E-2</v>
      </c>
    </row>
    <row r="28" spans="1:7" ht="14.1" customHeight="1" x14ac:dyDescent="0.2">
      <c r="A28" s="50"/>
      <c r="B28" s="6" t="s">
        <v>96</v>
      </c>
      <c r="C28" s="7">
        <v>1243</v>
      </c>
      <c r="D28" s="8">
        <v>86566.141906623001</v>
      </c>
      <c r="E28" s="4">
        <v>4.5999999999999999E-2</v>
      </c>
      <c r="F28" s="4">
        <v>2.785E-2</v>
      </c>
      <c r="G28" s="4">
        <v>6.4149999999999999E-2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ht="14.1" customHeight="1" x14ac:dyDescent="0.2">
      <c r="A34" s="46" t="s">
        <v>108</v>
      </c>
      <c r="B34" s="45"/>
      <c r="C34" s="45"/>
      <c r="D34" s="45"/>
      <c r="E34" s="45"/>
      <c r="F34" s="45"/>
      <c r="G34" s="45"/>
    </row>
    <row r="35" spans="1:7" s="17" customFormat="1" ht="14.25" x14ac:dyDescent="0.2">
      <c r="A35" s="32" t="str">
        <f>HYPERLINK("#'Index'!A1","Back to Index")</f>
        <v>Back to Index</v>
      </c>
      <c r="B35" s="27"/>
    </row>
  </sheetData>
  <mergeCells count="13">
    <mergeCell ref="A1:L1"/>
    <mergeCell ref="A33:G33"/>
    <mergeCell ref="A34:G34"/>
    <mergeCell ref="A2:G2"/>
    <mergeCell ref="A30:G30"/>
    <mergeCell ref="A31:G31"/>
    <mergeCell ref="A32:G32"/>
    <mergeCell ref="A5:A8"/>
    <mergeCell ref="A9:A12"/>
    <mergeCell ref="A13:A16"/>
    <mergeCell ref="A17:A20"/>
    <mergeCell ref="A21:A24"/>
    <mergeCell ref="A25:A28"/>
  </mergeCells>
  <pageMargins left="0.05" right="0.05" top="0.5" bottom="0.5" header="0" footer="0"/>
  <pageSetup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pane ySplit="4" topLeftCell="A5" activePane="bottomLeft" state="frozen"/>
      <selection sqref="A1:H1"/>
      <selection pane="bottomLeft" sqref="A1:L1"/>
    </sheetView>
  </sheetViews>
  <sheetFormatPr defaultColWidth="10.85546875" defaultRowHeight="12" customHeight="1" x14ac:dyDescent="0.2"/>
  <cols>
    <col min="1" max="1" width="61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2" ht="15" x14ac:dyDescent="0.25">
      <c r="A1" s="44" t="s">
        <v>212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12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2" ht="14.1" customHeight="1" x14ac:dyDescent="0.2">
      <c r="A5" s="56" t="s">
        <v>206</v>
      </c>
      <c r="B5" s="9" t="s">
        <v>58</v>
      </c>
      <c r="C5" s="7">
        <v>586</v>
      </c>
      <c r="D5" s="8">
        <v>294574.25859530998</v>
      </c>
      <c r="E5" s="4">
        <v>0.33548</v>
      </c>
      <c r="F5" s="4">
        <v>0.27534999999999998</v>
      </c>
      <c r="G5" s="4">
        <v>0.39561000000000002</v>
      </c>
    </row>
    <row r="6" spans="1:12" ht="14.1" customHeight="1" x14ac:dyDescent="0.2">
      <c r="A6" s="49"/>
      <c r="B6" s="9" t="s">
        <v>7</v>
      </c>
      <c r="C6" s="7">
        <v>657</v>
      </c>
      <c r="D6" s="8">
        <v>347847</v>
      </c>
      <c r="E6" s="4">
        <v>0.34651999999999999</v>
      </c>
      <c r="F6" s="4">
        <v>0.28850999999999999</v>
      </c>
      <c r="G6" s="4">
        <v>0.40451999999999999</v>
      </c>
    </row>
    <row r="7" spans="1:12" ht="14.1" customHeight="1" x14ac:dyDescent="0.2">
      <c r="A7" s="50"/>
      <c r="B7" s="9" t="s">
        <v>96</v>
      </c>
      <c r="C7" s="7">
        <v>1243</v>
      </c>
      <c r="D7" s="8">
        <v>642421</v>
      </c>
      <c r="E7" s="4">
        <v>0.34137000000000001</v>
      </c>
      <c r="F7" s="4">
        <v>0.29959999999999998</v>
      </c>
      <c r="G7" s="4">
        <v>0.38313999999999998</v>
      </c>
    </row>
    <row r="8" spans="1:12" ht="14.1" customHeight="1" x14ac:dyDescent="0.2">
      <c r="A8" s="48" t="s">
        <v>207</v>
      </c>
      <c r="B8" s="9" t="s">
        <v>58</v>
      </c>
      <c r="C8" s="7">
        <v>153</v>
      </c>
      <c r="D8" s="8">
        <v>182486.57894827001</v>
      </c>
      <c r="E8" s="4">
        <v>0.63790000000000002</v>
      </c>
      <c r="F8" s="4">
        <v>0.53012000000000004</v>
      </c>
      <c r="G8" s="4">
        <v>0.74568000000000001</v>
      </c>
    </row>
    <row r="9" spans="1:12" ht="14.1" customHeight="1" x14ac:dyDescent="0.2">
      <c r="A9" s="49"/>
      <c r="B9" s="9" t="s">
        <v>7</v>
      </c>
      <c r="C9" s="7">
        <v>196</v>
      </c>
      <c r="D9" s="8">
        <v>212719</v>
      </c>
      <c r="E9" s="4">
        <v>0.62975999999999999</v>
      </c>
      <c r="F9" s="4">
        <v>0.52771000000000001</v>
      </c>
      <c r="G9" s="4">
        <v>0.73180999999999996</v>
      </c>
    </row>
    <row r="10" spans="1:12" ht="14.1" customHeight="1" x14ac:dyDescent="0.2">
      <c r="A10" s="50"/>
      <c r="B10" s="9" t="s">
        <v>96</v>
      </c>
      <c r="C10" s="7">
        <v>349</v>
      </c>
      <c r="D10" s="8">
        <v>395205</v>
      </c>
      <c r="E10" s="4">
        <v>0.63349999999999995</v>
      </c>
      <c r="F10" s="4">
        <v>0.55935000000000001</v>
      </c>
      <c r="G10" s="4">
        <v>0.70764000000000005</v>
      </c>
    </row>
    <row r="11" spans="1:12" ht="14.1" customHeight="1" x14ac:dyDescent="0.2">
      <c r="A11" s="48" t="s">
        <v>208</v>
      </c>
      <c r="B11" s="9" t="s">
        <v>58</v>
      </c>
      <c r="C11" s="7">
        <v>153</v>
      </c>
      <c r="D11" s="8">
        <v>219186</v>
      </c>
      <c r="E11" s="4">
        <v>0.76619000000000004</v>
      </c>
      <c r="F11" s="4">
        <v>0.66890000000000005</v>
      </c>
      <c r="G11" s="4">
        <v>0.86348000000000003</v>
      </c>
    </row>
    <row r="12" spans="1:12" ht="14.1" customHeight="1" x14ac:dyDescent="0.2">
      <c r="A12" s="49"/>
      <c r="B12" s="9" t="s">
        <v>7</v>
      </c>
      <c r="C12" s="7">
        <v>196</v>
      </c>
      <c r="D12" s="8">
        <v>250549</v>
      </c>
      <c r="E12" s="4">
        <v>0.74176207297770003</v>
      </c>
      <c r="F12" s="4">
        <v>0.64591860121839995</v>
      </c>
      <c r="G12" s="4">
        <v>0.83760999999999997</v>
      </c>
    </row>
    <row r="13" spans="1:12" ht="14.1" customHeight="1" x14ac:dyDescent="0.2">
      <c r="A13" s="50"/>
      <c r="B13" s="9" t="s">
        <v>96</v>
      </c>
      <c r="C13" s="7">
        <v>349</v>
      </c>
      <c r="D13" s="8">
        <v>469736</v>
      </c>
      <c r="E13" s="4">
        <v>0.75295999999999996</v>
      </c>
      <c r="F13" s="4">
        <v>0.68447000000000002</v>
      </c>
      <c r="G13" s="4">
        <v>0.82145999999999997</v>
      </c>
    </row>
    <row r="14" spans="1:12" ht="14.1" customHeight="1" x14ac:dyDescent="0.2">
      <c r="A14" s="48" t="s">
        <v>209</v>
      </c>
      <c r="B14" s="9" t="s">
        <v>58</v>
      </c>
      <c r="C14" s="7">
        <v>153</v>
      </c>
      <c r="D14" s="8">
        <v>17508</v>
      </c>
      <c r="E14" s="4">
        <v>6.1199999999999997E-2</v>
      </c>
      <c r="F14" s="4">
        <v>1.976E-2</v>
      </c>
      <c r="G14" s="4">
        <v>0.10264</v>
      </c>
    </row>
    <row r="15" spans="1:12" ht="14.1" customHeight="1" x14ac:dyDescent="0.2">
      <c r="A15" s="49"/>
      <c r="B15" s="9" t="s">
        <v>7</v>
      </c>
      <c r="C15" s="7">
        <v>196</v>
      </c>
      <c r="D15" s="8">
        <v>17419</v>
      </c>
      <c r="E15" s="4">
        <v>5.1569999999999998E-2</v>
      </c>
      <c r="F15" s="4">
        <v>1.3339999999999999E-2</v>
      </c>
      <c r="G15" s="4">
        <v>8.9800000000000005E-2</v>
      </c>
    </row>
    <row r="16" spans="1:12" ht="14.1" customHeight="1" x14ac:dyDescent="0.2">
      <c r="A16" s="50"/>
      <c r="B16" s="9" t="s">
        <v>96</v>
      </c>
      <c r="C16" s="7">
        <v>349</v>
      </c>
      <c r="D16" s="8">
        <v>34927</v>
      </c>
      <c r="E16" s="4">
        <v>5.5986945399699999E-2</v>
      </c>
      <c r="F16" s="4">
        <v>2.7900000000000001E-2</v>
      </c>
      <c r="G16" s="4">
        <v>8.4080000000000002E-2</v>
      </c>
    </row>
    <row r="17" spans="1:7" ht="14.1" customHeight="1" x14ac:dyDescent="0.2">
      <c r="A17" s="48" t="s">
        <v>210</v>
      </c>
      <c r="B17" s="9" t="s">
        <v>58</v>
      </c>
      <c r="C17" s="7">
        <v>153</v>
      </c>
      <c r="D17" s="8">
        <v>116278</v>
      </c>
      <c r="E17" s="4">
        <v>0.40645999999999999</v>
      </c>
      <c r="F17" s="4">
        <v>0.29707</v>
      </c>
      <c r="G17" s="4">
        <v>0.51585999999999999</v>
      </c>
    </row>
    <row r="18" spans="1:7" ht="14.1" customHeight="1" x14ac:dyDescent="0.2">
      <c r="A18" s="49"/>
      <c r="B18" s="9" t="s">
        <v>7</v>
      </c>
      <c r="C18" s="7">
        <v>196</v>
      </c>
      <c r="D18" s="8">
        <v>172900</v>
      </c>
      <c r="E18" s="4">
        <v>0.51187832157570001</v>
      </c>
      <c r="F18" s="4">
        <v>0.40381855626509999</v>
      </c>
      <c r="G18" s="4">
        <v>0.61993808688630003</v>
      </c>
    </row>
    <row r="19" spans="1:7" ht="14.1" customHeight="1" x14ac:dyDescent="0.2">
      <c r="A19" s="50"/>
      <c r="B19" s="9" t="s">
        <v>96</v>
      </c>
      <c r="C19" s="7">
        <v>349</v>
      </c>
      <c r="D19" s="8">
        <v>289178</v>
      </c>
      <c r="E19" s="4">
        <v>0.46354000000000001</v>
      </c>
      <c r="F19" s="4">
        <v>0.3858722139695</v>
      </c>
      <c r="G19" s="4">
        <v>0.54120999999999997</v>
      </c>
    </row>
    <row r="20" spans="1:7" ht="14.1" customHeight="1" x14ac:dyDescent="0.2">
      <c r="A20" s="48" t="s">
        <v>211</v>
      </c>
      <c r="B20" s="9" t="s">
        <v>58</v>
      </c>
      <c r="C20" s="7">
        <v>586</v>
      </c>
      <c r="D20" s="8">
        <v>43646</v>
      </c>
      <c r="E20" s="4">
        <v>4.9709999999999997E-2</v>
      </c>
      <c r="F20" s="4">
        <v>2.2720000000000001E-2</v>
      </c>
      <c r="G20" s="4">
        <v>7.6689999999999994E-2</v>
      </c>
    </row>
    <row r="21" spans="1:7" ht="14.1" customHeight="1" x14ac:dyDescent="0.2">
      <c r="A21" s="49"/>
      <c r="B21" s="9" t="s">
        <v>7</v>
      </c>
      <c r="C21" s="7">
        <v>657</v>
      </c>
      <c r="D21" s="8">
        <v>42920</v>
      </c>
      <c r="E21" s="4">
        <v>4.27562767225E-2</v>
      </c>
      <c r="F21" s="4">
        <v>1.8249999999999999E-2</v>
      </c>
      <c r="G21" s="4">
        <v>6.7261155222199998E-2</v>
      </c>
    </row>
    <row r="22" spans="1:7" ht="14.1" customHeight="1" x14ac:dyDescent="0.2">
      <c r="A22" s="50"/>
      <c r="B22" s="9" t="s">
        <v>96</v>
      </c>
      <c r="C22" s="7">
        <v>1243</v>
      </c>
      <c r="D22" s="8">
        <v>86566.141906623001</v>
      </c>
      <c r="E22" s="4">
        <v>4.5999999999999999E-2</v>
      </c>
      <c r="F22" s="4">
        <v>2.785E-2</v>
      </c>
      <c r="G22" s="4">
        <v>6.4149999999999999E-2</v>
      </c>
    </row>
    <row r="24" spans="1:7" ht="14.1" customHeight="1" x14ac:dyDescent="0.2">
      <c r="A24" s="46" t="s">
        <v>55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106</v>
      </c>
      <c r="B25" s="45"/>
      <c r="C25" s="45"/>
      <c r="D25" s="45"/>
      <c r="E25" s="45"/>
      <c r="F25" s="45"/>
      <c r="G25" s="45"/>
    </row>
    <row r="26" spans="1:7" ht="14.1" customHeight="1" x14ac:dyDescent="0.2">
      <c r="A26" s="46" t="s">
        <v>107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559</v>
      </c>
      <c r="B27" s="45"/>
      <c r="C27" s="45"/>
      <c r="D27" s="45"/>
      <c r="E27" s="45"/>
      <c r="F27" s="45"/>
      <c r="G27" s="45"/>
    </row>
    <row r="28" spans="1:7" s="17" customFormat="1" ht="14.25" x14ac:dyDescent="0.2">
      <c r="A28" s="32" t="str">
        <f>HYPERLINK("#'Index'!A1","Back to Index")</f>
        <v>Back to Index</v>
      </c>
      <c r="B28" s="27"/>
    </row>
  </sheetData>
  <mergeCells count="12">
    <mergeCell ref="A1:L1"/>
    <mergeCell ref="A27:G27"/>
    <mergeCell ref="A2:G2"/>
    <mergeCell ref="A24:G24"/>
    <mergeCell ref="A25:G25"/>
    <mergeCell ref="A26:G26"/>
    <mergeCell ref="A5:A7"/>
    <mergeCell ref="A8:A10"/>
    <mergeCell ref="A11:A13"/>
    <mergeCell ref="A14:A16"/>
    <mergeCell ref="A17:A19"/>
    <mergeCell ref="A20:A22"/>
  </mergeCells>
  <pageMargins left="0.05" right="0.05" top="0.5" bottom="0.5" header="0" footer="0"/>
  <pageSetup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Normal="100" workbookViewId="0">
      <pane ySplit="4" topLeftCell="A5" activePane="bottomLeft" state="frozen"/>
      <selection sqref="A1:H1"/>
      <selection pane="bottomLeft" sqref="A1:L1"/>
    </sheetView>
  </sheetViews>
  <sheetFormatPr defaultColWidth="10.85546875" defaultRowHeight="12" customHeight="1" x14ac:dyDescent="0.2"/>
  <cols>
    <col min="1" max="1" width="61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2" ht="15" x14ac:dyDescent="0.25">
      <c r="A1" s="44" t="s">
        <v>213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12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2" ht="14.1" customHeight="1" x14ac:dyDescent="0.2">
      <c r="A5" s="56" t="s">
        <v>206</v>
      </c>
      <c r="B5" s="10" t="s">
        <v>9</v>
      </c>
      <c r="C5" s="7">
        <v>941</v>
      </c>
      <c r="D5" s="8">
        <v>343414</v>
      </c>
      <c r="E5" s="4">
        <v>0.28971999999999998</v>
      </c>
      <c r="F5" s="4">
        <v>0.24231</v>
      </c>
      <c r="G5" s="4">
        <v>0.33712999999999999</v>
      </c>
    </row>
    <row r="6" spans="1:12" ht="14.1" customHeight="1" x14ac:dyDescent="0.2">
      <c r="A6" s="49"/>
      <c r="B6" s="10" t="s">
        <v>10</v>
      </c>
      <c r="C6" s="7">
        <v>72</v>
      </c>
      <c r="D6" s="8">
        <v>45229</v>
      </c>
      <c r="E6" s="4">
        <v>0.32862000000000002</v>
      </c>
      <c r="F6" s="4">
        <v>0.18584999999999999</v>
      </c>
      <c r="G6" s="4">
        <v>0.47138999999999998</v>
      </c>
    </row>
    <row r="7" spans="1:12" ht="14.1" customHeight="1" x14ac:dyDescent="0.2">
      <c r="A7" s="49"/>
      <c r="B7" s="10" t="s">
        <v>11</v>
      </c>
      <c r="C7" s="7">
        <v>90</v>
      </c>
      <c r="D7" s="8">
        <v>85762</v>
      </c>
      <c r="E7" s="4">
        <v>0.39863999999999999</v>
      </c>
      <c r="F7" s="4">
        <v>0.25668000000000002</v>
      </c>
      <c r="G7" s="4">
        <v>0.54059000000000001</v>
      </c>
    </row>
    <row r="8" spans="1:12" ht="14.1" customHeight="1" x14ac:dyDescent="0.2">
      <c r="A8" s="49"/>
      <c r="B8" s="10" t="s">
        <v>12</v>
      </c>
      <c r="C8" s="7">
        <v>140</v>
      </c>
      <c r="D8" s="8">
        <v>168017</v>
      </c>
      <c r="E8" s="4">
        <v>0.48869000000000001</v>
      </c>
      <c r="F8" s="4">
        <v>0.37365999999999999</v>
      </c>
      <c r="G8" s="4">
        <v>0.60372999999999999</v>
      </c>
    </row>
    <row r="9" spans="1:12" ht="14.1" customHeight="1" x14ac:dyDescent="0.2">
      <c r="A9" s="50"/>
      <c r="B9" s="10" t="s">
        <v>96</v>
      </c>
      <c r="C9" s="7">
        <v>1243</v>
      </c>
      <c r="D9" s="8">
        <v>642421</v>
      </c>
      <c r="E9" s="4">
        <v>0.34137000000000001</v>
      </c>
      <c r="F9" s="4">
        <v>0.29959999999999998</v>
      </c>
      <c r="G9" s="4">
        <v>0.38313999999999998</v>
      </c>
    </row>
    <row r="10" spans="1:12" ht="14.1" customHeight="1" x14ac:dyDescent="0.2">
      <c r="A10" s="48" t="s">
        <v>207</v>
      </c>
      <c r="B10" s="10" t="s">
        <v>9</v>
      </c>
      <c r="C10" s="7">
        <v>230</v>
      </c>
      <c r="D10" s="8">
        <v>209990</v>
      </c>
      <c r="E10" s="4">
        <v>0.62414000000000003</v>
      </c>
      <c r="F10" s="4">
        <v>0.53066999999999998</v>
      </c>
      <c r="G10" s="4">
        <v>0.71762000000000004</v>
      </c>
    </row>
    <row r="11" spans="1:12" ht="14.1" customHeight="1" x14ac:dyDescent="0.2">
      <c r="A11" s="49"/>
      <c r="B11" s="10" t="s">
        <v>10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12" ht="14.1" customHeight="1" x14ac:dyDescent="0.2">
      <c r="A12" s="49"/>
      <c r="B12" s="10" t="s">
        <v>11</v>
      </c>
      <c r="C12" s="7" t="s">
        <v>558</v>
      </c>
      <c r="D12" s="7" t="s">
        <v>558</v>
      </c>
      <c r="E12" s="7" t="s">
        <v>558</v>
      </c>
      <c r="F12" s="7" t="s">
        <v>558</v>
      </c>
      <c r="G12" s="7" t="s">
        <v>558</v>
      </c>
    </row>
    <row r="13" spans="1:12" ht="14.1" customHeight="1" x14ac:dyDescent="0.2">
      <c r="A13" s="49"/>
      <c r="B13" s="10" t="s">
        <v>12</v>
      </c>
      <c r="C13" s="7">
        <v>63</v>
      </c>
      <c r="D13" s="8">
        <v>96611</v>
      </c>
      <c r="E13" s="4">
        <v>0.60035000000000005</v>
      </c>
      <c r="F13" s="4">
        <v>0.43342999999999998</v>
      </c>
      <c r="G13" s="4">
        <v>0.76727999999999996</v>
      </c>
    </row>
    <row r="14" spans="1:12" ht="14.1" customHeight="1" x14ac:dyDescent="0.2">
      <c r="A14" s="50"/>
      <c r="B14" s="10" t="s">
        <v>96</v>
      </c>
      <c r="C14" s="7">
        <v>349</v>
      </c>
      <c r="D14" s="8">
        <v>395205</v>
      </c>
      <c r="E14" s="4">
        <v>0.63349999999999995</v>
      </c>
      <c r="F14" s="4">
        <v>0.55935000000000001</v>
      </c>
      <c r="G14" s="4">
        <v>0.70764000000000005</v>
      </c>
    </row>
    <row r="15" spans="1:12" ht="14.1" customHeight="1" x14ac:dyDescent="0.2">
      <c r="A15" s="48" t="s">
        <v>208</v>
      </c>
      <c r="B15" s="10" t="s">
        <v>9</v>
      </c>
      <c r="C15" s="7">
        <v>230</v>
      </c>
      <c r="D15" s="8">
        <v>272085</v>
      </c>
      <c r="E15" s="4">
        <v>0.80871000000000004</v>
      </c>
      <c r="F15" s="4">
        <v>0.74577000000000004</v>
      </c>
      <c r="G15" s="4">
        <v>0.87163999999999997</v>
      </c>
    </row>
    <row r="16" spans="1:12" ht="14.1" customHeight="1" x14ac:dyDescent="0.2">
      <c r="A16" s="49"/>
      <c r="B16" s="10" t="s">
        <v>10</v>
      </c>
      <c r="C16" s="7" t="s">
        <v>558</v>
      </c>
      <c r="D16" s="7" t="s">
        <v>558</v>
      </c>
      <c r="E16" s="7" t="s">
        <v>558</v>
      </c>
      <c r="F16" s="7" t="s">
        <v>558</v>
      </c>
      <c r="G16" s="7" t="s">
        <v>558</v>
      </c>
    </row>
    <row r="17" spans="1:7" ht="14.1" customHeight="1" x14ac:dyDescent="0.2">
      <c r="A17" s="49"/>
      <c r="B17" s="10" t="s">
        <v>11</v>
      </c>
      <c r="C17" s="7" t="s">
        <v>558</v>
      </c>
      <c r="D17" s="7" t="s">
        <v>558</v>
      </c>
      <c r="E17" s="7" t="s">
        <v>558</v>
      </c>
      <c r="F17" s="7" t="s">
        <v>558</v>
      </c>
      <c r="G17" s="7" t="s">
        <v>558</v>
      </c>
    </row>
    <row r="18" spans="1:7" ht="14.1" customHeight="1" x14ac:dyDescent="0.2">
      <c r="A18" s="49"/>
      <c r="B18" s="10" t="s">
        <v>12</v>
      </c>
      <c r="C18" s="7">
        <v>63</v>
      </c>
      <c r="D18" s="8">
        <v>113443</v>
      </c>
      <c r="E18" s="4">
        <v>0.70494999999999997</v>
      </c>
      <c r="F18" s="4">
        <v>0.53249999999999997</v>
      </c>
      <c r="G18" s="4">
        <v>0.87739999999999996</v>
      </c>
    </row>
    <row r="19" spans="1:7" ht="14.1" customHeight="1" x14ac:dyDescent="0.2">
      <c r="A19" s="50"/>
      <c r="B19" s="10" t="s">
        <v>96</v>
      </c>
      <c r="C19" s="7">
        <v>349</v>
      </c>
      <c r="D19" s="8">
        <v>469736</v>
      </c>
      <c r="E19" s="4">
        <v>0.75295999999999996</v>
      </c>
      <c r="F19" s="4">
        <v>0.68447000000000002</v>
      </c>
      <c r="G19" s="4">
        <v>0.82145999999999997</v>
      </c>
    </row>
    <row r="20" spans="1:7" ht="14.1" customHeight="1" x14ac:dyDescent="0.2">
      <c r="A20" s="48" t="s">
        <v>209</v>
      </c>
      <c r="B20" s="10" t="s">
        <v>9</v>
      </c>
      <c r="C20" s="7">
        <v>230</v>
      </c>
      <c r="D20" s="8">
        <v>11827</v>
      </c>
      <c r="E20" s="4">
        <v>3.5150000000000001E-2</v>
      </c>
      <c r="F20" s="4">
        <v>1.2290000000000001E-2</v>
      </c>
      <c r="G20" s="4">
        <v>5.8009999999999999E-2</v>
      </c>
    </row>
    <row r="21" spans="1:7" ht="14.1" customHeight="1" x14ac:dyDescent="0.2">
      <c r="A21" s="49"/>
      <c r="B21" s="10" t="s">
        <v>10</v>
      </c>
      <c r="C21" s="7" t="s">
        <v>558</v>
      </c>
      <c r="D21" s="7" t="s">
        <v>558</v>
      </c>
      <c r="E21" s="7" t="s">
        <v>558</v>
      </c>
      <c r="F21" s="7" t="s">
        <v>558</v>
      </c>
      <c r="G21" s="7" t="s">
        <v>558</v>
      </c>
    </row>
    <row r="22" spans="1:7" ht="14.1" customHeight="1" x14ac:dyDescent="0.2">
      <c r="A22" s="49"/>
      <c r="B22" s="10" t="s">
        <v>11</v>
      </c>
      <c r="C22" s="7" t="s">
        <v>558</v>
      </c>
      <c r="D22" s="7" t="s">
        <v>558</v>
      </c>
      <c r="E22" s="7" t="s">
        <v>558</v>
      </c>
      <c r="F22" s="7" t="s">
        <v>558</v>
      </c>
      <c r="G22" s="7" t="s">
        <v>558</v>
      </c>
    </row>
    <row r="23" spans="1:7" ht="14.1" customHeight="1" x14ac:dyDescent="0.2">
      <c r="A23" s="49"/>
      <c r="B23" s="10" t="s">
        <v>12</v>
      </c>
      <c r="C23" s="7">
        <v>63</v>
      </c>
      <c r="D23" s="8">
        <v>6718</v>
      </c>
      <c r="E23" s="4">
        <v>4.1750000000000002E-2</v>
      </c>
      <c r="F23" s="4">
        <v>0</v>
      </c>
      <c r="G23" s="4">
        <v>8.5279999999999995E-2</v>
      </c>
    </row>
    <row r="24" spans="1:7" ht="14.1" customHeight="1" x14ac:dyDescent="0.2">
      <c r="A24" s="50"/>
      <c r="B24" s="10" t="s">
        <v>96</v>
      </c>
      <c r="C24" s="7">
        <v>349</v>
      </c>
      <c r="D24" s="8">
        <v>34927</v>
      </c>
      <c r="E24" s="4">
        <v>5.5986945399699999E-2</v>
      </c>
      <c r="F24" s="4">
        <v>2.7900000000000001E-2</v>
      </c>
      <c r="G24" s="4">
        <v>8.4080000000000002E-2</v>
      </c>
    </row>
    <row r="25" spans="1:7" ht="14.1" customHeight="1" x14ac:dyDescent="0.2">
      <c r="A25" s="48" t="s">
        <v>210</v>
      </c>
      <c r="B25" s="10" t="s">
        <v>9</v>
      </c>
      <c r="C25" s="7">
        <v>230</v>
      </c>
      <c r="D25" s="8">
        <v>133564.50339085999</v>
      </c>
      <c r="E25" s="4">
        <v>0.39698742916989999</v>
      </c>
      <c r="F25" s="4">
        <v>0.30252000000000001</v>
      </c>
      <c r="G25" s="4">
        <v>0.49145</v>
      </c>
    </row>
    <row r="26" spans="1:7" ht="14.1" customHeight="1" x14ac:dyDescent="0.2">
      <c r="A26" s="49"/>
      <c r="B26" s="10" t="s">
        <v>10</v>
      </c>
      <c r="C26" s="7" t="s">
        <v>558</v>
      </c>
      <c r="D26" s="7" t="s">
        <v>558</v>
      </c>
      <c r="E26" s="7" t="s">
        <v>558</v>
      </c>
      <c r="F26" s="7" t="s">
        <v>558</v>
      </c>
      <c r="G26" s="7" t="s">
        <v>558</v>
      </c>
    </row>
    <row r="27" spans="1:7" ht="14.1" customHeight="1" x14ac:dyDescent="0.2">
      <c r="A27" s="49"/>
      <c r="B27" s="10" t="s">
        <v>11</v>
      </c>
      <c r="C27" s="7" t="s">
        <v>558</v>
      </c>
      <c r="D27" s="7" t="s">
        <v>558</v>
      </c>
      <c r="E27" s="7" t="s">
        <v>558</v>
      </c>
      <c r="F27" s="7" t="s">
        <v>558</v>
      </c>
      <c r="G27" s="7" t="s">
        <v>558</v>
      </c>
    </row>
    <row r="28" spans="1:7" ht="14.1" customHeight="1" x14ac:dyDescent="0.2">
      <c r="A28" s="49"/>
      <c r="B28" s="10" t="s">
        <v>12</v>
      </c>
      <c r="C28" s="7">
        <v>63</v>
      </c>
      <c r="D28" s="8">
        <v>87385</v>
      </c>
      <c r="E28" s="4">
        <v>0.54301999999999995</v>
      </c>
      <c r="F28" s="4">
        <v>0.37336000000000003</v>
      </c>
      <c r="G28" s="4">
        <v>0.71269000000000005</v>
      </c>
    </row>
    <row r="29" spans="1:7" ht="14.1" customHeight="1" x14ac:dyDescent="0.2">
      <c r="A29" s="50"/>
      <c r="B29" s="10" t="s">
        <v>96</v>
      </c>
      <c r="C29" s="7">
        <v>349</v>
      </c>
      <c r="D29" s="8">
        <v>289178</v>
      </c>
      <c r="E29" s="4">
        <v>0.46354000000000001</v>
      </c>
      <c r="F29" s="4">
        <v>0.3858722139695</v>
      </c>
      <c r="G29" s="4">
        <v>0.54120999999999997</v>
      </c>
    </row>
    <row r="30" spans="1:7" ht="14.1" customHeight="1" x14ac:dyDescent="0.2">
      <c r="A30" s="48" t="s">
        <v>211</v>
      </c>
      <c r="B30" s="10" t="s">
        <v>9</v>
      </c>
      <c r="C30" s="7">
        <v>941</v>
      </c>
      <c r="D30" s="8">
        <v>58098</v>
      </c>
      <c r="E30" s="4">
        <v>4.9009999999999998E-2</v>
      </c>
      <c r="F30" s="4">
        <v>2.5274456754500001E-2</v>
      </c>
      <c r="G30" s="4">
        <v>7.2760000000000005E-2</v>
      </c>
    </row>
    <row r="31" spans="1:7" ht="14.1" customHeight="1" x14ac:dyDescent="0.2">
      <c r="A31" s="49"/>
      <c r="B31" s="10" t="s">
        <v>10</v>
      </c>
      <c r="C31" s="7">
        <v>72</v>
      </c>
      <c r="D31" s="8">
        <v>4371</v>
      </c>
      <c r="E31" s="4">
        <v>3.1759999999999997E-2</v>
      </c>
      <c r="F31" s="4">
        <v>0</v>
      </c>
      <c r="G31" s="4">
        <v>7.2569999999999996E-2</v>
      </c>
    </row>
    <row r="32" spans="1:7" ht="14.1" customHeight="1" x14ac:dyDescent="0.2">
      <c r="A32" s="49"/>
      <c r="B32" s="10" t="s">
        <v>11</v>
      </c>
      <c r="C32" s="7">
        <v>90</v>
      </c>
      <c r="D32" s="8">
        <v>5833</v>
      </c>
      <c r="E32" s="4">
        <v>2.7109999999999999E-2</v>
      </c>
      <c r="F32" s="4">
        <v>0</v>
      </c>
      <c r="G32" s="4">
        <v>6.087E-2</v>
      </c>
    </row>
    <row r="33" spans="1:7" ht="14.1" customHeight="1" x14ac:dyDescent="0.2">
      <c r="A33" s="49"/>
      <c r="B33" s="10" t="s">
        <v>12</v>
      </c>
      <c r="C33" s="7">
        <v>140</v>
      </c>
      <c r="D33" s="8">
        <v>18264</v>
      </c>
      <c r="E33" s="4">
        <v>5.3120000000000001E-2</v>
      </c>
      <c r="F33" s="4">
        <v>4.0200000000000001E-3</v>
      </c>
      <c r="G33" s="4">
        <v>0.10223</v>
      </c>
    </row>
    <row r="34" spans="1:7" ht="14.1" customHeight="1" x14ac:dyDescent="0.2">
      <c r="A34" s="50"/>
      <c r="B34" s="10" t="s">
        <v>96</v>
      </c>
      <c r="C34" s="7">
        <v>1243</v>
      </c>
      <c r="D34" s="8">
        <v>86566.141906623001</v>
      </c>
      <c r="E34" s="4">
        <v>4.5999999999999999E-2</v>
      </c>
      <c r="F34" s="4">
        <v>2.785E-2</v>
      </c>
      <c r="G34" s="4">
        <v>6.4149999999999999E-2</v>
      </c>
    </row>
    <row r="36" spans="1:7" ht="14.1" customHeight="1" x14ac:dyDescent="0.2">
      <c r="A36" s="46" t="s">
        <v>55</v>
      </c>
      <c r="B36" s="45"/>
      <c r="C36" s="45"/>
      <c r="D36" s="45"/>
      <c r="E36" s="45"/>
      <c r="F36" s="45"/>
      <c r="G36" s="45"/>
    </row>
    <row r="37" spans="1:7" ht="14.1" customHeight="1" x14ac:dyDescent="0.2">
      <c r="A37" s="46" t="s">
        <v>106</v>
      </c>
      <c r="B37" s="45"/>
      <c r="C37" s="45"/>
      <c r="D37" s="45"/>
      <c r="E37" s="45"/>
      <c r="F37" s="45"/>
      <c r="G37" s="45"/>
    </row>
    <row r="38" spans="1:7" ht="14.1" customHeight="1" x14ac:dyDescent="0.2">
      <c r="A38" s="46" t="s">
        <v>107</v>
      </c>
      <c r="B38" s="45"/>
      <c r="C38" s="45"/>
      <c r="D38" s="45"/>
      <c r="E38" s="45"/>
      <c r="F38" s="45"/>
      <c r="G38" s="45"/>
    </row>
    <row r="39" spans="1:7" ht="14.1" customHeight="1" x14ac:dyDescent="0.2">
      <c r="A39" s="46" t="s">
        <v>559</v>
      </c>
      <c r="B39" s="45"/>
      <c r="C39" s="45"/>
      <c r="D39" s="45"/>
      <c r="E39" s="45"/>
      <c r="F39" s="45"/>
      <c r="G39" s="45"/>
    </row>
    <row r="40" spans="1:7" s="17" customFormat="1" ht="14.25" x14ac:dyDescent="0.2">
      <c r="A40" s="32" t="str">
        <f>HYPERLINK("#'Index'!A1","Back to Index")</f>
        <v>Back to Index</v>
      </c>
      <c r="B40" s="27"/>
    </row>
  </sheetData>
  <mergeCells count="12">
    <mergeCell ref="A1:L1"/>
    <mergeCell ref="A39:G39"/>
    <mergeCell ref="A2:G2"/>
    <mergeCell ref="A36:G36"/>
    <mergeCell ref="A37:G37"/>
    <mergeCell ref="A38:G38"/>
    <mergeCell ref="A5:A9"/>
    <mergeCell ref="A10:A14"/>
    <mergeCell ref="A15:A19"/>
    <mergeCell ref="A20:A24"/>
    <mergeCell ref="A25:A29"/>
    <mergeCell ref="A30:A34"/>
  </mergeCells>
  <pageMargins left="0.05" right="0.05" top="0.5" bottom="0.5" header="0" footer="0"/>
  <pageSetup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pane ySplit="4" topLeftCell="A5" activePane="bottomLeft" state="frozen"/>
      <selection sqref="A1:H1"/>
      <selection pane="bottomLeft" sqref="A1:L1"/>
    </sheetView>
  </sheetViews>
  <sheetFormatPr defaultColWidth="10.85546875" defaultRowHeight="12" customHeight="1" x14ac:dyDescent="0.2"/>
  <cols>
    <col min="1" max="1" width="61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2" ht="15" x14ac:dyDescent="0.25">
      <c r="A1" s="44" t="s">
        <v>214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12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2" ht="14.1" customHeight="1" x14ac:dyDescent="0.2">
      <c r="A5" s="56" t="s">
        <v>206</v>
      </c>
      <c r="B5" s="11" t="s">
        <v>378</v>
      </c>
      <c r="C5" s="7">
        <v>670</v>
      </c>
      <c r="D5" s="8">
        <v>380180</v>
      </c>
      <c r="E5" s="4">
        <v>0.34622999999999998</v>
      </c>
      <c r="F5" s="4">
        <v>0.28958</v>
      </c>
      <c r="G5" s="4">
        <v>0.40289000000000003</v>
      </c>
    </row>
    <row r="6" spans="1:12" ht="14.1" customHeight="1" x14ac:dyDescent="0.2">
      <c r="A6" s="49"/>
      <c r="B6" s="11" t="s">
        <v>379</v>
      </c>
      <c r="C6" s="7">
        <v>307</v>
      </c>
      <c r="D6" s="8">
        <v>150812</v>
      </c>
      <c r="E6" s="4">
        <v>0.36522458196669999</v>
      </c>
      <c r="F6" s="4">
        <v>0.27917999999999998</v>
      </c>
      <c r="G6" s="4">
        <v>0.45127</v>
      </c>
    </row>
    <row r="7" spans="1:12" ht="14.1" customHeight="1" x14ac:dyDescent="0.2">
      <c r="A7" s="49"/>
      <c r="B7" s="11" t="s">
        <v>380</v>
      </c>
      <c r="C7" s="7">
        <v>266</v>
      </c>
      <c r="D7" s="8">
        <v>111429</v>
      </c>
      <c r="E7" s="4">
        <v>0.30041000000000001</v>
      </c>
      <c r="F7" s="4">
        <v>0.21424000000000001</v>
      </c>
      <c r="G7" s="4">
        <v>0.38658999999999999</v>
      </c>
    </row>
    <row r="8" spans="1:12" ht="14.1" customHeight="1" x14ac:dyDescent="0.2">
      <c r="A8" s="50"/>
      <c r="B8" s="11" t="s">
        <v>96</v>
      </c>
      <c r="C8" s="7">
        <v>1243</v>
      </c>
      <c r="D8" s="8">
        <v>642421</v>
      </c>
      <c r="E8" s="4">
        <v>0.34137000000000001</v>
      </c>
      <c r="F8" s="4">
        <v>0.29959999999999998</v>
      </c>
      <c r="G8" s="4">
        <v>0.38313999999999998</v>
      </c>
    </row>
    <row r="9" spans="1:12" ht="14.1" customHeight="1" x14ac:dyDescent="0.2">
      <c r="A9" s="48" t="s">
        <v>207</v>
      </c>
      <c r="B9" s="11" t="s">
        <v>378</v>
      </c>
      <c r="C9" s="7">
        <v>188</v>
      </c>
      <c r="D9" s="8">
        <v>236087</v>
      </c>
      <c r="E9" s="4">
        <v>0.64248474409430001</v>
      </c>
      <c r="F9" s="4">
        <v>0.54232999999999998</v>
      </c>
      <c r="G9" s="4">
        <v>0.74263999999999997</v>
      </c>
    </row>
    <row r="10" spans="1:12" ht="14.1" customHeight="1" x14ac:dyDescent="0.2">
      <c r="A10" s="49"/>
      <c r="B10" s="11" t="s">
        <v>379</v>
      </c>
      <c r="C10" s="7">
        <v>90</v>
      </c>
      <c r="D10" s="8">
        <v>90715</v>
      </c>
      <c r="E10" s="4">
        <v>0.62005498494690003</v>
      </c>
      <c r="F10" s="4">
        <v>0.48493000000000003</v>
      </c>
      <c r="G10" s="4">
        <v>0.75517999999999996</v>
      </c>
    </row>
    <row r="11" spans="1:12" ht="14.1" customHeight="1" x14ac:dyDescent="0.2">
      <c r="A11" s="49"/>
      <c r="B11" s="11" t="s">
        <v>380</v>
      </c>
      <c r="C11" s="7">
        <v>71</v>
      </c>
      <c r="D11" s="8">
        <v>68403</v>
      </c>
      <c r="E11" s="4">
        <v>0.62134999999999996</v>
      </c>
      <c r="F11" s="4">
        <v>0.4415</v>
      </c>
      <c r="G11" s="4">
        <v>0.80120000000000002</v>
      </c>
    </row>
    <row r="12" spans="1:12" ht="14.1" customHeight="1" x14ac:dyDescent="0.2">
      <c r="A12" s="50"/>
      <c r="B12" s="11" t="s">
        <v>96</v>
      </c>
      <c r="C12" s="7">
        <v>349</v>
      </c>
      <c r="D12" s="8">
        <v>395205</v>
      </c>
      <c r="E12" s="4">
        <v>0.63349999999999995</v>
      </c>
      <c r="F12" s="4">
        <v>0.55935000000000001</v>
      </c>
      <c r="G12" s="4">
        <v>0.70764000000000005</v>
      </c>
    </row>
    <row r="13" spans="1:12" ht="14.1" customHeight="1" x14ac:dyDescent="0.2">
      <c r="A13" s="48" t="s">
        <v>208</v>
      </c>
      <c r="B13" s="11" t="s">
        <v>378</v>
      </c>
      <c r="C13" s="7">
        <v>188</v>
      </c>
      <c r="D13" s="8">
        <v>275237</v>
      </c>
      <c r="E13" s="4">
        <v>0.74902999999999997</v>
      </c>
      <c r="F13" s="4">
        <v>0.64931000000000005</v>
      </c>
      <c r="G13" s="4">
        <v>0.84875</v>
      </c>
    </row>
    <row r="14" spans="1:12" ht="14.1" customHeight="1" x14ac:dyDescent="0.2">
      <c r="A14" s="49"/>
      <c r="B14" s="11" t="s">
        <v>379</v>
      </c>
      <c r="C14" s="7">
        <v>90</v>
      </c>
      <c r="D14" s="8">
        <v>109803</v>
      </c>
      <c r="E14" s="4">
        <v>0.75053000000000003</v>
      </c>
      <c r="F14" s="4">
        <v>0.63561999999999996</v>
      </c>
      <c r="G14" s="4">
        <v>0.86543000000000003</v>
      </c>
    </row>
    <row r="15" spans="1:12" ht="14.1" customHeight="1" x14ac:dyDescent="0.2">
      <c r="A15" s="49"/>
      <c r="B15" s="11" t="s">
        <v>380</v>
      </c>
      <c r="C15" s="7">
        <v>71</v>
      </c>
      <c r="D15" s="8">
        <v>84695</v>
      </c>
      <c r="E15" s="4">
        <v>0.76934999999999998</v>
      </c>
      <c r="F15" s="4">
        <v>0.64273999999999998</v>
      </c>
      <c r="G15" s="4">
        <v>0.89595000000000002</v>
      </c>
    </row>
    <row r="16" spans="1:12" ht="14.1" customHeight="1" x14ac:dyDescent="0.2">
      <c r="A16" s="50"/>
      <c r="B16" s="11" t="s">
        <v>96</v>
      </c>
      <c r="C16" s="7">
        <v>349</v>
      </c>
      <c r="D16" s="8">
        <v>469736</v>
      </c>
      <c r="E16" s="4">
        <v>0.75295999999999996</v>
      </c>
      <c r="F16" s="4">
        <v>0.68447000000000002</v>
      </c>
      <c r="G16" s="4">
        <v>0.82145999999999997</v>
      </c>
    </row>
    <row r="17" spans="1:7" ht="14.1" customHeight="1" x14ac:dyDescent="0.2">
      <c r="A17" s="48" t="s">
        <v>209</v>
      </c>
      <c r="B17" s="11" t="s">
        <v>378</v>
      </c>
      <c r="C17" s="7">
        <v>188</v>
      </c>
      <c r="D17" s="8">
        <v>13809</v>
      </c>
      <c r="E17" s="4">
        <v>3.7580000000000002E-2</v>
      </c>
      <c r="F17" s="4">
        <v>1.082E-2</v>
      </c>
      <c r="G17" s="4">
        <v>6.43448519366E-2</v>
      </c>
    </row>
    <row r="18" spans="1:7" ht="14.1" customHeight="1" x14ac:dyDescent="0.2">
      <c r="A18" s="49"/>
      <c r="B18" s="11" t="s">
        <v>379</v>
      </c>
      <c r="C18" s="7">
        <v>90</v>
      </c>
      <c r="D18" s="8">
        <v>11188</v>
      </c>
      <c r="E18" s="4">
        <v>7.6469999999999996E-2</v>
      </c>
      <c r="F18" s="4">
        <v>0</v>
      </c>
      <c r="G18" s="4">
        <v>0.15806999999999999</v>
      </c>
    </row>
    <row r="19" spans="1:7" ht="14.1" customHeight="1" x14ac:dyDescent="0.2">
      <c r="A19" s="49"/>
      <c r="B19" s="11" t="s">
        <v>380</v>
      </c>
      <c r="C19" s="7">
        <v>71</v>
      </c>
      <c r="D19" s="8">
        <v>9930</v>
      </c>
      <c r="E19" s="4">
        <v>9.0200000000000002E-2</v>
      </c>
      <c r="F19" s="4">
        <v>1.8249999999999999E-2</v>
      </c>
      <c r="G19" s="4">
        <v>0.16215698608679999</v>
      </c>
    </row>
    <row r="20" spans="1:7" ht="14.1" customHeight="1" x14ac:dyDescent="0.2">
      <c r="A20" s="50"/>
      <c r="B20" s="11" t="s">
        <v>96</v>
      </c>
      <c r="C20" s="7">
        <v>349</v>
      </c>
      <c r="D20" s="8">
        <v>34927</v>
      </c>
      <c r="E20" s="4">
        <v>5.5986945399699999E-2</v>
      </c>
      <c r="F20" s="4">
        <v>2.7900000000000001E-2</v>
      </c>
      <c r="G20" s="4">
        <v>8.4080000000000002E-2</v>
      </c>
    </row>
    <row r="21" spans="1:7" ht="14.1" customHeight="1" x14ac:dyDescent="0.2">
      <c r="A21" s="48" t="s">
        <v>210</v>
      </c>
      <c r="B21" s="11" t="s">
        <v>378</v>
      </c>
      <c r="C21" s="7">
        <v>188</v>
      </c>
      <c r="D21" s="8">
        <v>147941</v>
      </c>
      <c r="E21" s="4">
        <v>0.40261000000000002</v>
      </c>
      <c r="F21" s="4">
        <v>0.29986000000000002</v>
      </c>
      <c r="G21" s="4">
        <v>0.50534999999999997</v>
      </c>
    </row>
    <row r="22" spans="1:7" ht="14.1" customHeight="1" x14ac:dyDescent="0.2">
      <c r="A22" s="49"/>
      <c r="B22" s="11" t="s">
        <v>379</v>
      </c>
      <c r="C22" s="7">
        <v>90</v>
      </c>
      <c r="D22" s="8">
        <v>85663</v>
      </c>
      <c r="E22" s="4">
        <v>0.58552000000000004</v>
      </c>
      <c r="F22" s="4">
        <v>0.43135000000000001</v>
      </c>
      <c r="G22" s="4">
        <v>0.73968999999999996</v>
      </c>
    </row>
    <row r="23" spans="1:7" ht="14.1" customHeight="1" x14ac:dyDescent="0.2">
      <c r="A23" s="49"/>
      <c r="B23" s="11" t="s">
        <v>380</v>
      </c>
      <c r="C23" s="7">
        <v>71</v>
      </c>
      <c r="D23" s="8">
        <v>55574</v>
      </c>
      <c r="E23" s="4">
        <v>0.50482000000000005</v>
      </c>
      <c r="F23" s="4">
        <v>0.33127000000000001</v>
      </c>
      <c r="G23" s="4">
        <v>0.67835999999999996</v>
      </c>
    </row>
    <row r="24" spans="1:7" ht="14.1" customHeight="1" x14ac:dyDescent="0.2">
      <c r="A24" s="50"/>
      <c r="B24" s="11" t="s">
        <v>96</v>
      </c>
      <c r="C24" s="7">
        <v>349</v>
      </c>
      <c r="D24" s="8">
        <v>289178</v>
      </c>
      <c r="E24" s="4">
        <v>0.46354000000000001</v>
      </c>
      <c r="F24" s="4">
        <v>0.3858722139695</v>
      </c>
      <c r="G24" s="4">
        <v>0.54120999999999997</v>
      </c>
    </row>
    <row r="25" spans="1:7" ht="14.1" customHeight="1" x14ac:dyDescent="0.2">
      <c r="A25" s="48" t="s">
        <v>211</v>
      </c>
      <c r="B25" s="11" t="s">
        <v>378</v>
      </c>
      <c r="C25" s="7">
        <v>670</v>
      </c>
      <c r="D25" s="8">
        <v>28351</v>
      </c>
      <c r="E25" s="4">
        <v>2.5819999999999999E-2</v>
      </c>
      <c r="F25" s="4">
        <v>6.9899999999999997E-3</v>
      </c>
      <c r="G25" s="4">
        <v>4.4650000000000002E-2</v>
      </c>
    </row>
    <row r="26" spans="1:7" ht="14.1" customHeight="1" x14ac:dyDescent="0.2">
      <c r="A26" s="49"/>
      <c r="B26" s="11" t="s">
        <v>379</v>
      </c>
      <c r="C26" s="7">
        <v>307</v>
      </c>
      <c r="D26" s="8">
        <v>23030</v>
      </c>
      <c r="E26" s="4">
        <v>5.577E-2</v>
      </c>
      <c r="F26" s="4">
        <v>2.452E-2</v>
      </c>
      <c r="G26" s="4">
        <v>8.7029999999999996E-2</v>
      </c>
    </row>
    <row r="27" spans="1:7" ht="14.1" customHeight="1" x14ac:dyDescent="0.2">
      <c r="A27" s="49"/>
      <c r="B27" s="11" t="s">
        <v>380</v>
      </c>
      <c r="C27" s="7">
        <v>266</v>
      </c>
      <c r="D27" s="8">
        <v>35184</v>
      </c>
      <c r="E27" s="4">
        <v>9.486E-2</v>
      </c>
      <c r="F27" s="4">
        <v>3.2039999999999999E-2</v>
      </c>
      <c r="G27" s="4">
        <v>0.15767999999999999</v>
      </c>
    </row>
    <row r="28" spans="1:7" ht="14.1" customHeight="1" x14ac:dyDescent="0.2">
      <c r="A28" s="50"/>
      <c r="B28" s="11" t="s">
        <v>96</v>
      </c>
      <c r="C28" s="7">
        <v>1243</v>
      </c>
      <c r="D28" s="8">
        <v>86566.141906623001</v>
      </c>
      <c r="E28" s="4">
        <v>4.5999999999999999E-2</v>
      </c>
      <c r="F28" s="4">
        <v>2.785E-2</v>
      </c>
      <c r="G28" s="4">
        <v>6.4149999999999999E-2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s="17" customFormat="1" ht="14.25" x14ac:dyDescent="0.2">
      <c r="A34" s="32" t="str">
        <f>HYPERLINK("#'Index'!A1","Back to Index")</f>
        <v>Back to Index</v>
      </c>
      <c r="B34" s="27"/>
    </row>
  </sheetData>
  <mergeCells count="12">
    <mergeCell ref="A1:L1"/>
    <mergeCell ref="A33:G33"/>
    <mergeCell ref="A2:G2"/>
    <mergeCell ref="A30:G30"/>
    <mergeCell ref="A31:G31"/>
    <mergeCell ref="A32:G32"/>
    <mergeCell ref="A5:A8"/>
    <mergeCell ref="A9:A12"/>
    <mergeCell ref="A13:A16"/>
    <mergeCell ref="A17:A20"/>
    <mergeCell ref="A21:A24"/>
    <mergeCell ref="A25:A28"/>
  </mergeCells>
  <pageMargins left="0.05" right="0.05" top="0.5" bottom="0.5" header="0" footer="0"/>
  <pageSetup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Normal="100" workbookViewId="0">
      <pane ySplit="4" topLeftCell="A5" activePane="bottomLeft" state="frozen"/>
      <selection sqref="A1:H1"/>
      <selection pane="bottomLeft" sqref="A1:L1"/>
    </sheetView>
  </sheetViews>
  <sheetFormatPr defaultColWidth="10.85546875" defaultRowHeight="12" customHeight="1" x14ac:dyDescent="0.2"/>
  <cols>
    <col min="1" max="1" width="61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2" ht="15" x14ac:dyDescent="0.25">
      <c r="A1" s="44" t="s">
        <v>215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12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2" ht="14.1" customHeight="1" x14ac:dyDescent="0.2">
      <c r="A5" s="56" t="s">
        <v>206</v>
      </c>
      <c r="B5" s="12" t="s">
        <v>40</v>
      </c>
      <c r="C5" s="7">
        <v>285</v>
      </c>
      <c r="D5" s="8">
        <v>221421</v>
      </c>
      <c r="E5" s="4">
        <v>0.4022</v>
      </c>
      <c r="F5" s="4">
        <v>0.31635000000000002</v>
      </c>
      <c r="G5" s="4">
        <v>0.48805999999999999</v>
      </c>
    </row>
    <row r="6" spans="1:12" ht="14.1" customHeight="1" x14ac:dyDescent="0.2">
      <c r="A6" s="49"/>
      <c r="B6" s="12" t="s">
        <v>41</v>
      </c>
      <c r="C6" s="7">
        <v>276</v>
      </c>
      <c r="D6" s="8">
        <v>152170</v>
      </c>
      <c r="E6" s="4">
        <v>0.34312999999999999</v>
      </c>
      <c r="F6" s="4">
        <v>0.25264999999999999</v>
      </c>
      <c r="G6" s="4">
        <v>0.43361</v>
      </c>
    </row>
    <row r="7" spans="1:12" ht="14.1" customHeight="1" x14ac:dyDescent="0.2">
      <c r="A7" s="49"/>
      <c r="B7" s="12" t="s">
        <v>42</v>
      </c>
      <c r="C7" s="7">
        <v>126</v>
      </c>
      <c r="D7" s="8">
        <v>67275</v>
      </c>
      <c r="E7" s="4">
        <v>0.36915999999999999</v>
      </c>
      <c r="F7" s="4">
        <v>0.23719000000000001</v>
      </c>
      <c r="G7" s="4">
        <v>0.50112999999999996</v>
      </c>
    </row>
    <row r="8" spans="1:12" ht="14.1" customHeight="1" x14ac:dyDescent="0.2">
      <c r="A8" s="49"/>
      <c r="B8" s="12" t="s">
        <v>43</v>
      </c>
      <c r="C8" s="7">
        <v>556</v>
      </c>
      <c r="D8" s="8">
        <v>201555</v>
      </c>
      <c r="E8" s="4">
        <v>0.28563</v>
      </c>
      <c r="F8" s="4">
        <v>0.22616</v>
      </c>
      <c r="G8" s="4">
        <v>0.34509000000000001</v>
      </c>
    </row>
    <row r="9" spans="1:12" ht="14.1" customHeight="1" x14ac:dyDescent="0.2">
      <c r="A9" s="50"/>
      <c r="B9" s="12" t="s">
        <v>96</v>
      </c>
      <c r="C9" s="7">
        <v>1243</v>
      </c>
      <c r="D9" s="8">
        <v>642421</v>
      </c>
      <c r="E9" s="4">
        <v>0.34137000000000001</v>
      </c>
      <c r="F9" s="4">
        <v>0.29959999999999998</v>
      </c>
      <c r="G9" s="4">
        <v>0.38313999999999998</v>
      </c>
    </row>
    <row r="10" spans="1:12" ht="14.1" customHeight="1" x14ac:dyDescent="0.2">
      <c r="A10" s="48" t="s">
        <v>207</v>
      </c>
      <c r="B10" s="12" t="s">
        <v>40</v>
      </c>
      <c r="C10" s="7">
        <v>107</v>
      </c>
      <c r="D10" s="8">
        <v>134745</v>
      </c>
      <c r="E10" s="4">
        <v>0.63527999999999996</v>
      </c>
      <c r="F10" s="4">
        <v>0.50868338109709998</v>
      </c>
      <c r="G10" s="4">
        <v>0.76187000000000005</v>
      </c>
    </row>
    <row r="11" spans="1:12" ht="14.1" customHeight="1" x14ac:dyDescent="0.2">
      <c r="A11" s="49"/>
      <c r="B11" s="12" t="s">
        <v>41</v>
      </c>
      <c r="C11" s="7">
        <v>73</v>
      </c>
      <c r="D11" s="8">
        <v>97748</v>
      </c>
      <c r="E11" s="4">
        <v>0.64236054234359996</v>
      </c>
      <c r="F11" s="4">
        <v>0.47605999999999998</v>
      </c>
      <c r="G11" s="4">
        <v>0.80866000000000005</v>
      </c>
    </row>
    <row r="12" spans="1:12" ht="14.1" customHeight="1" x14ac:dyDescent="0.2">
      <c r="A12" s="49"/>
      <c r="B12" s="12" t="s">
        <v>42</v>
      </c>
      <c r="C12" s="7" t="s">
        <v>558</v>
      </c>
      <c r="D12" s="7" t="s">
        <v>558</v>
      </c>
      <c r="E12" s="7" t="s">
        <v>558</v>
      </c>
      <c r="F12" s="7" t="s">
        <v>558</v>
      </c>
      <c r="G12" s="7" t="s">
        <v>558</v>
      </c>
    </row>
    <row r="13" spans="1:12" ht="14.1" customHeight="1" x14ac:dyDescent="0.2">
      <c r="A13" s="49"/>
      <c r="B13" s="12" t="s">
        <v>43</v>
      </c>
      <c r="C13" s="7">
        <v>128</v>
      </c>
      <c r="D13" s="8">
        <v>129539</v>
      </c>
      <c r="E13" s="4">
        <v>0.66635999999999995</v>
      </c>
      <c r="F13" s="4">
        <v>0.55937999999999999</v>
      </c>
      <c r="G13" s="4">
        <v>0.77334999999999998</v>
      </c>
    </row>
    <row r="14" spans="1:12" ht="14.1" customHeight="1" x14ac:dyDescent="0.2">
      <c r="A14" s="50"/>
      <c r="B14" s="12" t="s">
        <v>96</v>
      </c>
      <c r="C14" s="7">
        <v>349</v>
      </c>
      <c r="D14" s="8">
        <v>395205</v>
      </c>
      <c r="E14" s="4">
        <v>0.63349999999999995</v>
      </c>
      <c r="F14" s="4">
        <v>0.55935000000000001</v>
      </c>
      <c r="G14" s="4">
        <v>0.70764000000000005</v>
      </c>
    </row>
    <row r="15" spans="1:12" ht="14.1" customHeight="1" x14ac:dyDescent="0.2">
      <c r="A15" s="48" t="s">
        <v>208</v>
      </c>
      <c r="B15" s="12" t="s">
        <v>40</v>
      </c>
      <c r="C15" s="7">
        <v>107</v>
      </c>
      <c r="D15" s="8">
        <v>153096</v>
      </c>
      <c r="E15" s="4">
        <v>0.7218</v>
      </c>
      <c r="F15" s="4">
        <v>0.59211000000000003</v>
      </c>
      <c r="G15" s="4">
        <v>0.85148999999999997</v>
      </c>
    </row>
    <row r="16" spans="1:12" ht="14.1" customHeight="1" x14ac:dyDescent="0.2">
      <c r="A16" s="49"/>
      <c r="B16" s="12" t="s">
        <v>41</v>
      </c>
      <c r="C16" s="7">
        <v>73</v>
      </c>
      <c r="D16" s="8">
        <v>123348</v>
      </c>
      <c r="E16" s="4">
        <v>0.81059000000000003</v>
      </c>
      <c r="F16" s="4">
        <v>0.69462999999999997</v>
      </c>
      <c r="G16" s="4">
        <v>0.92654999999999998</v>
      </c>
    </row>
    <row r="17" spans="1:7" ht="14.1" customHeight="1" x14ac:dyDescent="0.2">
      <c r="A17" s="49"/>
      <c r="B17" s="12" t="s">
        <v>42</v>
      </c>
      <c r="C17" s="7" t="s">
        <v>558</v>
      </c>
      <c r="D17" s="7" t="s">
        <v>558</v>
      </c>
      <c r="E17" s="7" t="s">
        <v>558</v>
      </c>
      <c r="F17" s="7" t="s">
        <v>558</v>
      </c>
      <c r="G17" s="7" t="s">
        <v>558</v>
      </c>
    </row>
    <row r="18" spans="1:7" ht="14.1" customHeight="1" x14ac:dyDescent="0.2">
      <c r="A18" s="49"/>
      <c r="B18" s="12" t="s">
        <v>43</v>
      </c>
      <c r="C18" s="7">
        <v>128</v>
      </c>
      <c r="D18" s="8">
        <v>159847</v>
      </c>
      <c r="E18" s="4">
        <v>0.82226999999999995</v>
      </c>
      <c r="F18" s="4">
        <v>0.74441000000000002</v>
      </c>
      <c r="G18" s="4">
        <v>0.90012000000000003</v>
      </c>
    </row>
    <row r="19" spans="1:7" ht="14.1" customHeight="1" x14ac:dyDescent="0.2">
      <c r="A19" s="50"/>
      <c r="B19" s="12" t="s">
        <v>96</v>
      </c>
      <c r="C19" s="7">
        <v>349</v>
      </c>
      <c r="D19" s="8">
        <v>469736</v>
      </c>
      <c r="E19" s="4">
        <v>0.75295999999999996</v>
      </c>
      <c r="F19" s="4">
        <v>0.68447000000000002</v>
      </c>
      <c r="G19" s="4">
        <v>0.82145999999999997</v>
      </c>
    </row>
    <row r="20" spans="1:7" ht="14.1" customHeight="1" x14ac:dyDescent="0.2">
      <c r="A20" s="48" t="s">
        <v>209</v>
      </c>
      <c r="B20" s="12" t="s">
        <v>40</v>
      </c>
      <c r="C20" s="7">
        <v>107</v>
      </c>
      <c r="D20" s="8">
        <v>20259</v>
      </c>
      <c r="E20" s="4">
        <v>9.5509999999999998E-2</v>
      </c>
      <c r="F20" s="4">
        <v>2.8809999999999999E-2</v>
      </c>
      <c r="G20" s="4">
        <v>0.16222</v>
      </c>
    </row>
    <row r="21" spans="1:7" ht="14.1" customHeight="1" x14ac:dyDescent="0.2">
      <c r="A21" s="49"/>
      <c r="B21" s="12" t="s">
        <v>41</v>
      </c>
      <c r="C21" s="7">
        <v>73</v>
      </c>
      <c r="D21" s="8">
        <v>4222</v>
      </c>
      <c r="E21" s="4">
        <v>2.7740000000000001E-2</v>
      </c>
      <c r="F21" s="4">
        <v>0</v>
      </c>
      <c r="G21" s="4">
        <v>6.3890000000000002E-2</v>
      </c>
    </row>
    <row r="22" spans="1:7" ht="14.1" customHeight="1" x14ac:dyDescent="0.2">
      <c r="A22" s="49"/>
      <c r="B22" s="12" t="s">
        <v>42</v>
      </c>
      <c r="C22" s="7" t="s">
        <v>558</v>
      </c>
      <c r="D22" s="7" t="s">
        <v>558</v>
      </c>
      <c r="E22" s="7" t="s">
        <v>558</v>
      </c>
      <c r="F22" s="7" t="s">
        <v>558</v>
      </c>
      <c r="G22" s="7" t="s">
        <v>558</v>
      </c>
    </row>
    <row r="23" spans="1:7" ht="14.1" customHeight="1" x14ac:dyDescent="0.2">
      <c r="A23" s="49"/>
      <c r="B23" s="12" t="s">
        <v>43</v>
      </c>
      <c r="C23" s="7">
        <v>128</v>
      </c>
      <c r="D23" s="8">
        <v>8092</v>
      </c>
      <c r="E23" s="4">
        <v>4.163E-2</v>
      </c>
      <c r="F23" s="4">
        <v>1.7700000000000001E-3</v>
      </c>
      <c r="G23" s="4">
        <v>8.1479999999999997E-2</v>
      </c>
    </row>
    <row r="24" spans="1:7" ht="14.1" customHeight="1" x14ac:dyDescent="0.2">
      <c r="A24" s="50"/>
      <c r="B24" s="12" t="s">
        <v>96</v>
      </c>
      <c r="C24" s="7">
        <v>349</v>
      </c>
      <c r="D24" s="8">
        <v>34927</v>
      </c>
      <c r="E24" s="4">
        <v>5.5986945399699999E-2</v>
      </c>
      <c r="F24" s="4">
        <v>2.7900000000000001E-2</v>
      </c>
      <c r="G24" s="4">
        <v>8.4080000000000002E-2</v>
      </c>
    </row>
    <row r="25" spans="1:7" ht="14.1" customHeight="1" x14ac:dyDescent="0.2">
      <c r="A25" s="48" t="s">
        <v>210</v>
      </c>
      <c r="B25" s="12" t="s">
        <v>40</v>
      </c>
      <c r="C25" s="7">
        <v>107</v>
      </c>
      <c r="D25" s="8">
        <v>120499</v>
      </c>
      <c r="E25" s="4">
        <v>0.56811</v>
      </c>
      <c r="F25" s="4">
        <v>0.43267</v>
      </c>
      <c r="G25" s="4">
        <v>0.70355999999999996</v>
      </c>
    </row>
    <row r="26" spans="1:7" ht="14.1" customHeight="1" x14ac:dyDescent="0.2">
      <c r="A26" s="49"/>
      <c r="B26" s="12" t="s">
        <v>41</v>
      </c>
      <c r="C26" s="7">
        <v>73</v>
      </c>
      <c r="D26" s="8">
        <v>70276</v>
      </c>
      <c r="E26" s="4">
        <v>0.46182000000000001</v>
      </c>
      <c r="F26" s="4">
        <v>0.29171000000000002</v>
      </c>
      <c r="G26" s="4">
        <v>0.63192999999999999</v>
      </c>
    </row>
    <row r="27" spans="1:7" ht="14.1" customHeight="1" x14ac:dyDescent="0.2">
      <c r="A27" s="49"/>
      <c r="B27" s="12" t="s">
        <v>42</v>
      </c>
      <c r="C27" s="7" t="s">
        <v>558</v>
      </c>
      <c r="D27" s="7" t="s">
        <v>558</v>
      </c>
      <c r="E27" s="7" t="s">
        <v>558</v>
      </c>
      <c r="F27" s="7" t="s">
        <v>558</v>
      </c>
      <c r="G27" s="7" t="s">
        <v>558</v>
      </c>
    </row>
    <row r="28" spans="1:7" ht="14.1" customHeight="1" x14ac:dyDescent="0.2">
      <c r="A28" s="49"/>
      <c r="B28" s="12" t="s">
        <v>43</v>
      </c>
      <c r="C28" s="7">
        <v>128</v>
      </c>
      <c r="D28" s="8">
        <v>73719</v>
      </c>
      <c r="E28" s="4">
        <v>0.37922</v>
      </c>
      <c r="F28" s="4">
        <v>0.26140999999999998</v>
      </c>
      <c r="G28" s="4">
        <v>0.49703000000000003</v>
      </c>
    </row>
    <row r="29" spans="1:7" ht="14.1" customHeight="1" x14ac:dyDescent="0.2">
      <c r="A29" s="50"/>
      <c r="B29" s="12" t="s">
        <v>96</v>
      </c>
      <c r="C29" s="7">
        <v>349</v>
      </c>
      <c r="D29" s="8">
        <v>289178</v>
      </c>
      <c r="E29" s="4">
        <v>0.46354000000000001</v>
      </c>
      <c r="F29" s="4">
        <v>0.3858722139695</v>
      </c>
      <c r="G29" s="4">
        <v>0.54120999999999997</v>
      </c>
    </row>
    <row r="30" spans="1:7" ht="14.1" customHeight="1" x14ac:dyDescent="0.2">
      <c r="A30" s="48" t="s">
        <v>211</v>
      </c>
      <c r="B30" s="12" t="s">
        <v>40</v>
      </c>
      <c r="C30" s="7">
        <v>285</v>
      </c>
      <c r="D30" s="8">
        <v>43080</v>
      </c>
      <c r="E30" s="4">
        <v>7.825E-2</v>
      </c>
      <c r="F30" s="4">
        <v>3.3279999999999997E-2</v>
      </c>
      <c r="G30" s="4">
        <v>0.12323000000000001</v>
      </c>
    </row>
    <row r="31" spans="1:7" ht="14.1" customHeight="1" x14ac:dyDescent="0.2">
      <c r="A31" s="49"/>
      <c r="B31" s="12" t="s">
        <v>41</v>
      </c>
      <c r="C31" s="7">
        <v>276</v>
      </c>
      <c r="D31" s="8">
        <v>17275</v>
      </c>
      <c r="E31" s="4">
        <v>3.8949999999999999E-2</v>
      </c>
      <c r="F31" s="4">
        <v>1.09E-3</v>
      </c>
      <c r="G31" s="4">
        <v>7.6819999999999999E-2</v>
      </c>
    </row>
    <row r="32" spans="1:7" ht="14.1" customHeight="1" x14ac:dyDescent="0.2">
      <c r="A32" s="49"/>
      <c r="B32" s="12" t="s">
        <v>42</v>
      </c>
      <c r="C32" s="7">
        <v>126</v>
      </c>
      <c r="D32" s="8">
        <v>857</v>
      </c>
      <c r="E32" s="4">
        <v>4.7000000000000002E-3</v>
      </c>
      <c r="F32" s="4">
        <v>0</v>
      </c>
      <c r="G32" s="4">
        <v>1.397E-2</v>
      </c>
    </row>
    <row r="33" spans="1:7" ht="14.1" customHeight="1" x14ac:dyDescent="0.2">
      <c r="A33" s="49"/>
      <c r="B33" s="12" t="s">
        <v>43</v>
      </c>
      <c r="C33" s="7">
        <v>556</v>
      </c>
      <c r="D33" s="8">
        <v>25354</v>
      </c>
      <c r="E33" s="4">
        <v>3.5929999999999997E-2</v>
      </c>
      <c r="F33" s="4">
        <v>1.312E-2</v>
      </c>
      <c r="G33" s="4">
        <v>5.8740000000000001E-2</v>
      </c>
    </row>
    <row r="34" spans="1:7" ht="14.1" customHeight="1" x14ac:dyDescent="0.2">
      <c r="A34" s="50"/>
      <c r="B34" s="12" t="s">
        <v>96</v>
      </c>
      <c r="C34" s="7">
        <v>1243</v>
      </c>
      <c r="D34" s="8">
        <v>86566.141906623001</v>
      </c>
      <c r="E34" s="4">
        <v>4.5999999999999999E-2</v>
      </c>
      <c r="F34" s="4">
        <v>2.785E-2</v>
      </c>
      <c r="G34" s="4">
        <v>6.4149999999999999E-2</v>
      </c>
    </row>
    <row r="36" spans="1:7" ht="14.1" customHeight="1" x14ac:dyDescent="0.2">
      <c r="A36" s="46" t="s">
        <v>55</v>
      </c>
      <c r="B36" s="45"/>
      <c r="C36" s="45"/>
      <c r="D36" s="45"/>
      <c r="E36" s="45"/>
      <c r="F36" s="45"/>
      <c r="G36" s="45"/>
    </row>
    <row r="37" spans="1:7" ht="14.1" customHeight="1" x14ac:dyDescent="0.2">
      <c r="A37" s="46" t="s">
        <v>106</v>
      </c>
      <c r="B37" s="45"/>
      <c r="C37" s="45"/>
      <c r="D37" s="45"/>
      <c r="E37" s="45"/>
      <c r="F37" s="45"/>
      <c r="G37" s="45"/>
    </row>
    <row r="38" spans="1:7" ht="14.1" customHeight="1" x14ac:dyDescent="0.2">
      <c r="A38" s="46" t="s">
        <v>107</v>
      </c>
      <c r="B38" s="45"/>
      <c r="C38" s="45"/>
      <c r="D38" s="45"/>
      <c r="E38" s="45"/>
      <c r="F38" s="45"/>
      <c r="G38" s="45"/>
    </row>
    <row r="39" spans="1:7" ht="14.1" customHeight="1" x14ac:dyDescent="0.2">
      <c r="A39" s="46" t="s">
        <v>559</v>
      </c>
      <c r="B39" s="45"/>
      <c r="C39" s="45"/>
      <c r="D39" s="45"/>
      <c r="E39" s="45"/>
      <c r="F39" s="45"/>
      <c r="G39" s="45"/>
    </row>
    <row r="40" spans="1:7" s="17" customFormat="1" ht="14.25" x14ac:dyDescent="0.2">
      <c r="A40" s="32" t="str">
        <f>HYPERLINK("#'Index'!A1","Back to Index")</f>
        <v>Back to Index</v>
      </c>
      <c r="B40" s="27"/>
    </row>
  </sheetData>
  <mergeCells count="12">
    <mergeCell ref="A1:L1"/>
    <mergeCell ref="A39:G39"/>
    <mergeCell ref="A2:G2"/>
    <mergeCell ref="A36:G36"/>
    <mergeCell ref="A37:G37"/>
    <mergeCell ref="A38:G38"/>
    <mergeCell ref="A5:A9"/>
    <mergeCell ref="A10:A14"/>
    <mergeCell ref="A15:A19"/>
    <mergeCell ref="A20:A24"/>
    <mergeCell ref="A25:A29"/>
    <mergeCell ref="A30:A34"/>
  </mergeCells>
  <pageMargins left="0.05" right="0.05" top="0.5" bottom="0.5" header="0" footer="0"/>
  <pageSetup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zoomScaleNormal="100" workbookViewId="0">
      <pane ySplit="4" topLeftCell="A5" activePane="bottomLeft" state="frozen"/>
      <selection sqref="A1:H1"/>
      <selection pane="bottomLeft" sqref="A1:L1"/>
    </sheetView>
  </sheetViews>
  <sheetFormatPr defaultColWidth="10.85546875" defaultRowHeight="12" customHeight="1" x14ac:dyDescent="0.2"/>
  <cols>
    <col min="1" max="1" width="61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2" ht="15" x14ac:dyDescent="0.25">
      <c r="A1" s="44" t="s">
        <v>216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12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2" ht="14.1" customHeight="1" x14ac:dyDescent="0.2">
      <c r="A5" s="56" t="s">
        <v>206</v>
      </c>
      <c r="B5" s="9" t="s">
        <v>47</v>
      </c>
      <c r="C5" s="7">
        <v>175</v>
      </c>
      <c r="D5" s="8">
        <v>87791</v>
      </c>
      <c r="E5" s="4">
        <v>0.33796999999999999</v>
      </c>
      <c r="F5" s="4">
        <v>0.22509000000000001</v>
      </c>
      <c r="G5" s="4">
        <v>0.45085198598699999</v>
      </c>
    </row>
    <row r="6" spans="1:12" ht="14.1" customHeight="1" x14ac:dyDescent="0.2">
      <c r="A6" s="49"/>
      <c r="B6" s="9" t="s">
        <v>48</v>
      </c>
      <c r="C6" s="7">
        <v>159</v>
      </c>
      <c r="D6" s="8">
        <v>63103</v>
      </c>
      <c r="E6" s="4">
        <v>0.25135999999999997</v>
      </c>
      <c r="F6" s="4">
        <v>0.16477</v>
      </c>
      <c r="G6" s="4">
        <v>0.33794999999999997</v>
      </c>
    </row>
    <row r="7" spans="1:12" ht="14.1" customHeight="1" x14ac:dyDescent="0.2">
      <c r="A7" s="49"/>
      <c r="B7" s="9" t="s">
        <v>49</v>
      </c>
      <c r="C7" s="7">
        <v>236</v>
      </c>
      <c r="D7" s="8">
        <v>144450</v>
      </c>
      <c r="E7" s="4">
        <v>0.35619000000000001</v>
      </c>
      <c r="F7" s="4">
        <v>0.25363000000000002</v>
      </c>
      <c r="G7" s="4">
        <v>0.45874999999999999</v>
      </c>
    </row>
    <row r="8" spans="1:12" ht="14.1" customHeight="1" x14ac:dyDescent="0.2">
      <c r="A8" s="49"/>
      <c r="B8" s="9" t="s">
        <v>50</v>
      </c>
      <c r="C8" s="7">
        <v>119</v>
      </c>
      <c r="D8" s="8">
        <v>47891</v>
      </c>
      <c r="E8" s="4">
        <v>0.27052999999999999</v>
      </c>
      <c r="F8" s="4">
        <v>0.15221000000000001</v>
      </c>
      <c r="G8" s="4">
        <v>0.38885999999999998</v>
      </c>
    </row>
    <row r="9" spans="1:12" ht="14.1" customHeight="1" x14ac:dyDescent="0.2">
      <c r="A9" s="49"/>
      <c r="B9" s="9" t="s">
        <v>51</v>
      </c>
      <c r="C9" s="7">
        <v>234</v>
      </c>
      <c r="D9" s="8">
        <v>187365</v>
      </c>
      <c r="E9" s="4">
        <v>0.44083</v>
      </c>
      <c r="F9" s="4">
        <v>0.34688999999999998</v>
      </c>
      <c r="G9" s="4">
        <v>0.53478000000000003</v>
      </c>
    </row>
    <row r="10" spans="1:12" ht="14.1" customHeight="1" x14ac:dyDescent="0.2">
      <c r="A10" s="49"/>
      <c r="B10" s="9" t="s">
        <v>52</v>
      </c>
      <c r="C10" s="7">
        <v>149</v>
      </c>
      <c r="D10" s="8">
        <v>46157</v>
      </c>
      <c r="E10" s="4">
        <v>0.23777000000000001</v>
      </c>
      <c r="F10" s="4">
        <v>0.14341000000000001</v>
      </c>
      <c r="G10" s="4">
        <v>0.33213495517219999</v>
      </c>
    </row>
    <row r="11" spans="1:12" ht="14.1" customHeight="1" x14ac:dyDescent="0.2">
      <c r="A11" s="49"/>
      <c r="B11" s="9" t="s">
        <v>53</v>
      </c>
      <c r="C11" s="7">
        <v>81</v>
      </c>
      <c r="D11" s="8">
        <v>33262</v>
      </c>
      <c r="E11" s="4">
        <v>0.34645999999999999</v>
      </c>
      <c r="F11" s="4">
        <v>0.17404</v>
      </c>
      <c r="G11" s="4">
        <v>0.51888999999999996</v>
      </c>
    </row>
    <row r="12" spans="1:12" ht="14.1" customHeight="1" x14ac:dyDescent="0.2">
      <c r="A12" s="49"/>
      <c r="B12" s="9" t="s">
        <v>54</v>
      </c>
      <c r="C12" s="7">
        <v>90</v>
      </c>
      <c r="D12" s="8">
        <v>32401.616217975999</v>
      </c>
      <c r="E12" s="4">
        <v>0.44163000000000002</v>
      </c>
      <c r="F12" s="4">
        <v>0.26074999999999998</v>
      </c>
      <c r="G12" s="4">
        <v>0.62251999999999996</v>
      </c>
    </row>
    <row r="13" spans="1:12" ht="14.1" customHeight="1" x14ac:dyDescent="0.2">
      <c r="A13" s="50"/>
      <c r="B13" s="9" t="s">
        <v>96</v>
      </c>
      <c r="C13" s="7">
        <v>1243</v>
      </c>
      <c r="D13" s="8">
        <v>642421</v>
      </c>
      <c r="E13" s="4">
        <v>0.34137000000000001</v>
      </c>
      <c r="F13" s="4">
        <v>0.29959999999999998</v>
      </c>
      <c r="G13" s="4">
        <v>0.38313999999999998</v>
      </c>
    </row>
    <row r="14" spans="1:12" ht="14.1" customHeight="1" x14ac:dyDescent="0.2">
      <c r="A14" s="48" t="s">
        <v>207</v>
      </c>
      <c r="B14" s="9" t="s">
        <v>47</v>
      </c>
      <c r="C14" s="7" t="s">
        <v>558</v>
      </c>
      <c r="D14" s="7" t="s">
        <v>558</v>
      </c>
      <c r="E14" s="7" t="s">
        <v>558</v>
      </c>
      <c r="F14" s="7" t="s">
        <v>558</v>
      </c>
      <c r="G14" s="7" t="s">
        <v>558</v>
      </c>
    </row>
    <row r="15" spans="1:12" ht="14.1" customHeight="1" x14ac:dyDescent="0.2">
      <c r="A15" s="49"/>
      <c r="B15" s="9" t="s">
        <v>48</v>
      </c>
      <c r="C15" s="7" t="s">
        <v>558</v>
      </c>
      <c r="D15" s="7" t="s">
        <v>558</v>
      </c>
      <c r="E15" s="7" t="s">
        <v>558</v>
      </c>
      <c r="F15" s="7" t="s">
        <v>558</v>
      </c>
      <c r="G15" s="7" t="s">
        <v>558</v>
      </c>
    </row>
    <row r="16" spans="1:12" ht="14.1" customHeight="1" x14ac:dyDescent="0.2">
      <c r="A16" s="49"/>
      <c r="B16" s="9" t="s">
        <v>49</v>
      </c>
      <c r="C16" s="7">
        <v>66</v>
      </c>
      <c r="D16" s="8">
        <v>103369</v>
      </c>
      <c r="E16" s="4">
        <v>0.71560000000000001</v>
      </c>
      <c r="F16" s="4">
        <v>0.56540000000000001</v>
      </c>
      <c r="G16" s="4">
        <v>0.86580000000000001</v>
      </c>
    </row>
    <row r="17" spans="1:7" ht="14.1" customHeight="1" x14ac:dyDescent="0.2">
      <c r="A17" s="49"/>
      <c r="B17" s="9" t="s">
        <v>50</v>
      </c>
      <c r="C17" s="7" t="s">
        <v>558</v>
      </c>
      <c r="D17" s="7" t="s">
        <v>558</v>
      </c>
      <c r="E17" s="7" t="s">
        <v>558</v>
      </c>
      <c r="F17" s="7" t="s">
        <v>558</v>
      </c>
      <c r="G17" s="7" t="s">
        <v>558</v>
      </c>
    </row>
    <row r="18" spans="1:7" ht="14.1" customHeight="1" x14ac:dyDescent="0.2">
      <c r="A18" s="49"/>
      <c r="B18" s="9" t="s">
        <v>51</v>
      </c>
      <c r="C18" s="7">
        <v>81</v>
      </c>
      <c r="D18" s="8">
        <v>118607</v>
      </c>
      <c r="E18" s="4">
        <v>0.64873999999999998</v>
      </c>
      <c r="F18" s="4">
        <v>0.49908000000000002</v>
      </c>
      <c r="G18" s="4">
        <v>0.7984</v>
      </c>
    </row>
    <row r="19" spans="1:7" ht="14.1" customHeight="1" x14ac:dyDescent="0.2">
      <c r="A19" s="49"/>
      <c r="B19" s="9" t="s">
        <v>52</v>
      </c>
      <c r="C19" s="7" t="s">
        <v>558</v>
      </c>
      <c r="D19" s="7" t="s">
        <v>558</v>
      </c>
      <c r="E19" s="7" t="s">
        <v>558</v>
      </c>
      <c r="F19" s="7" t="s">
        <v>558</v>
      </c>
      <c r="G19" s="7" t="s">
        <v>558</v>
      </c>
    </row>
    <row r="20" spans="1:7" ht="14.1" customHeight="1" x14ac:dyDescent="0.2">
      <c r="A20" s="49"/>
      <c r="B20" s="9" t="s">
        <v>53</v>
      </c>
      <c r="C20" s="7" t="s">
        <v>558</v>
      </c>
      <c r="D20" s="7" t="s">
        <v>558</v>
      </c>
      <c r="E20" s="7" t="s">
        <v>558</v>
      </c>
      <c r="F20" s="7" t="s">
        <v>558</v>
      </c>
      <c r="G20" s="7" t="s">
        <v>558</v>
      </c>
    </row>
    <row r="21" spans="1:7" ht="14.1" customHeight="1" x14ac:dyDescent="0.2">
      <c r="A21" s="49"/>
      <c r="B21" s="9" t="s">
        <v>54</v>
      </c>
      <c r="C21" s="7" t="s">
        <v>558</v>
      </c>
      <c r="D21" s="7" t="s">
        <v>558</v>
      </c>
      <c r="E21" s="7" t="s">
        <v>558</v>
      </c>
      <c r="F21" s="7" t="s">
        <v>558</v>
      </c>
      <c r="G21" s="7" t="s">
        <v>558</v>
      </c>
    </row>
    <row r="22" spans="1:7" ht="14.1" customHeight="1" x14ac:dyDescent="0.2">
      <c r="A22" s="50"/>
      <c r="B22" s="9" t="s">
        <v>96</v>
      </c>
      <c r="C22" s="7">
        <v>349</v>
      </c>
      <c r="D22" s="8">
        <v>395205</v>
      </c>
      <c r="E22" s="4">
        <v>0.63349999999999995</v>
      </c>
      <c r="F22" s="4">
        <v>0.55935000000000001</v>
      </c>
      <c r="G22" s="4">
        <v>0.70764000000000005</v>
      </c>
    </row>
    <row r="23" spans="1:7" ht="14.1" customHeight="1" x14ac:dyDescent="0.2">
      <c r="A23" s="48" t="s">
        <v>208</v>
      </c>
      <c r="B23" s="9" t="s">
        <v>47</v>
      </c>
      <c r="C23" s="7" t="s">
        <v>558</v>
      </c>
      <c r="D23" s="7" t="s">
        <v>558</v>
      </c>
      <c r="E23" s="7" t="s">
        <v>558</v>
      </c>
      <c r="F23" s="7" t="s">
        <v>558</v>
      </c>
      <c r="G23" s="7" t="s">
        <v>558</v>
      </c>
    </row>
    <row r="24" spans="1:7" ht="14.1" customHeight="1" x14ac:dyDescent="0.2">
      <c r="A24" s="49"/>
      <c r="B24" s="9" t="s">
        <v>48</v>
      </c>
      <c r="C24" s="7" t="s">
        <v>558</v>
      </c>
      <c r="D24" s="7" t="s">
        <v>558</v>
      </c>
      <c r="E24" s="7" t="s">
        <v>558</v>
      </c>
      <c r="F24" s="7" t="s">
        <v>558</v>
      </c>
      <c r="G24" s="7" t="s">
        <v>558</v>
      </c>
    </row>
    <row r="25" spans="1:7" ht="14.1" customHeight="1" x14ac:dyDescent="0.2">
      <c r="A25" s="49"/>
      <c r="B25" s="9" t="s">
        <v>49</v>
      </c>
      <c r="C25" s="7">
        <v>66</v>
      </c>
      <c r="D25" s="8">
        <v>113417</v>
      </c>
      <c r="E25" s="4">
        <v>0.78515999999999997</v>
      </c>
      <c r="F25" s="4">
        <v>0.62556</v>
      </c>
      <c r="G25" s="4">
        <v>0.94477</v>
      </c>
    </row>
    <row r="26" spans="1:7" ht="14.1" customHeight="1" x14ac:dyDescent="0.2">
      <c r="A26" s="49"/>
      <c r="B26" s="9" t="s">
        <v>50</v>
      </c>
      <c r="C26" s="7" t="s">
        <v>558</v>
      </c>
      <c r="D26" s="7" t="s">
        <v>558</v>
      </c>
      <c r="E26" s="7" t="s">
        <v>558</v>
      </c>
      <c r="F26" s="7" t="s">
        <v>558</v>
      </c>
      <c r="G26" s="7" t="s">
        <v>558</v>
      </c>
    </row>
    <row r="27" spans="1:7" ht="14.1" customHeight="1" x14ac:dyDescent="0.2">
      <c r="A27" s="49"/>
      <c r="B27" s="9" t="s">
        <v>51</v>
      </c>
      <c r="C27" s="7">
        <v>81</v>
      </c>
      <c r="D27" s="8">
        <v>133343</v>
      </c>
      <c r="E27" s="4">
        <v>0.72933999999999999</v>
      </c>
      <c r="F27" s="4">
        <v>0.59131999999999996</v>
      </c>
      <c r="G27" s="4">
        <v>0.86736000000000002</v>
      </c>
    </row>
    <row r="28" spans="1:7" ht="14.1" customHeight="1" x14ac:dyDescent="0.2">
      <c r="A28" s="49"/>
      <c r="B28" s="9" t="s">
        <v>52</v>
      </c>
      <c r="C28" s="7" t="s">
        <v>558</v>
      </c>
      <c r="D28" s="7" t="s">
        <v>558</v>
      </c>
      <c r="E28" s="7" t="s">
        <v>558</v>
      </c>
      <c r="F28" s="7" t="s">
        <v>558</v>
      </c>
      <c r="G28" s="7" t="s">
        <v>558</v>
      </c>
    </row>
    <row r="29" spans="1:7" ht="14.1" customHeight="1" x14ac:dyDescent="0.2">
      <c r="A29" s="49"/>
      <c r="B29" s="9" t="s">
        <v>53</v>
      </c>
      <c r="C29" s="7" t="s">
        <v>558</v>
      </c>
      <c r="D29" s="7" t="s">
        <v>558</v>
      </c>
      <c r="E29" s="7" t="s">
        <v>558</v>
      </c>
      <c r="F29" s="7" t="s">
        <v>558</v>
      </c>
      <c r="G29" s="7" t="s">
        <v>558</v>
      </c>
    </row>
    <row r="30" spans="1:7" ht="14.1" customHeight="1" x14ac:dyDescent="0.2">
      <c r="A30" s="49"/>
      <c r="B30" s="9" t="s">
        <v>54</v>
      </c>
      <c r="C30" s="7" t="s">
        <v>558</v>
      </c>
      <c r="D30" s="7" t="s">
        <v>558</v>
      </c>
      <c r="E30" s="7" t="s">
        <v>558</v>
      </c>
      <c r="F30" s="7" t="s">
        <v>558</v>
      </c>
      <c r="G30" s="7" t="s">
        <v>558</v>
      </c>
    </row>
    <row r="31" spans="1:7" ht="14.1" customHeight="1" x14ac:dyDescent="0.2">
      <c r="A31" s="50"/>
      <c r="B31" s="9" t="s">
        <v>96</v>
      </c>
      <c r="C31" s="7">
        <v>349</v>
      </c>
      <c r="D31" s="8">
        <v>469736</v>
      </c>
      <c r="E31" s="4">
        <v>0.75295999999999996</v>
      </c>
      <c r="F31" s="4">
        <v>0.68447000000000002</v>
      </c>
      <c r="G31" s="4">
        <v>0.82145999999999997</v>
      </c>
    </row>
    <row r="32" spans="1:7" ht="14.1" customHeight="1" x14ac:dyDescent="0.2">
      <c r="A32" s="48" t="s">
        <v>209</v>
      </c>
      <c r="B32" s="9" t="s">
        <v>47</v>
      </c>
      <c r="C32" s="7" t="s">
        <v>558</v>
      </c>
      <c r="D32" s="7" t="s">
        <v>558</v>
      </c>
      <c r="E32" s="7" t="s">
        <v>558</v>
      </c>
      <c r="F32" s="7" t="s">
        <v>558</v>
      </c>
      <c r="G32" s="7" t="s">
        <v>558</v>
      </c>
    </row>
    <row r="33" spans="1:7" ht="14.1" customHeight="1" x14ac:dyDescent="0.2">
      <c r="A33" s="49"/>
      <c r="B33" s="9" t="s">
        <v>48</v>
      </c>
      <c r="C33" s="7" t="s">
        <v>558</v>
      </c>
      <c r="D33" s="7" t="s">
        <v>558</v>
      </c>
      <c r="E33" s="7" t="s">
        <v>558</v>
      </c>
      <c r="F33" s="7" t="s">
        <v>558</v>
      </c>
      <c r="G33" s="7" t="s">
        <v>558</v>
      </c>
    </row>
    <row r="34" spans="1:7" ht="14.1" customHeight="1" x14ac:dyDescent="0.2">
      <c r="A34" s="49"/>
      <c r="B34" s="9" t="s">
        <v>49</v>
      </c>
      <c r="C34" s="7">
        <v>66</v>
      </c>
      <c r="D34" s="8">
        <v>4297</v>
      </c>
      <c r="E34" s="4">
        <v>2.9749999999999999E-2</v>
      </c>
      <c r="F34" s="4">
        <v>0</v>
      </c>
      <c r="G34" s="4">
        <v>7.6170000000000002E-2</v>
      </c>
    </row>
    <row r="35" spans="1:7" ht="14.1" customHeight="1" x14ac:dyDescent="0.2">
      <c r="A35" s="49"/>
      <c r="B35" s="9" t="s">
        <v>50</v>
      </c>
      <c r="C35" s="7" t="s">
        <v>558</v>
      </c>
      <c r="D35" s="7" t="s">
        <v>558</v>
      </c>
      <c r="E35" s="7" t="s">
        <v>558</v>
      </c>
      <c r="F35" s="7" t="s">
        <v>558</v>
      </c>
      <c r="G35" s="7" t="s">
        <v>558</v>
      </c>
    </row>
    <row r="36" spans="1:7" ht="14.1" customHeight="1" x14ac:dyDescent="0.2">
      <c r="A36" s="49"/>
      <c r="B36" s="9" t="s">
        <v>51</v>
      </c>
      <c r="C36" s="7">
        <v>81</v>
      </c>
      <c r="D36" s="8">
        <v>15308</v>
      </c>
      <c r="E36" s="4">
        <v>8.3729999999999999E-2</v>
      </c>
      <c r="F36" s="4">
        <v>2.6679999999999999E-2</v>
      </c>
      <c r="G36" s="4">
        <v>0.14077999999999999</v>
      </c>
    </row>
    <row r="37" spans="1:7" ht="14.1" customHeight="1" x14ac:dyDescent="0.2">
      <c r="A37" s="49"/>
      <c r="B37" s="9" t="s">
        <v>52</v>
      </c>
      <c r="C37" s="7" t="s">
        <v>558</v>
      </c>
      <c r="D37" s="7" t="s">
        <v>558</v>
      </c>
      <c r="E37" s="7" t="s">
        <v>558</v>
      </c>
      <c r="F37" s="7" t="s">
        <v>558</v>
      </c>
      <c r="G37" s="7" t="s">
        <v>558</v>
      </c>
    </row>
    <row r="38" spans="1:7" ht="14.1" customHeight="1" x14ac:dyDescent="0.2">
      <c r="A38" s="49"/>
      <c r="B38" s="9" t="s">
        <v>53</v>
      </c>
      <c r="C38" s="7" t="s">
        <v>558</v>
      </c>
      <c r="D38" s="7" t="s">
        <v>558</v>
      </c>
      <c r="E38" s="7" t="s">
        <v>558</v>
      </c>
      <c r="F38" s="7" t="s">
        <v>558</v>
      </c>
      <c r="G38" s="7" t="s">
        <v>558</v>
      </c>
    </row>
    <row r="39" spans="1:7" ht="14.1" customHeight="1" x14ac:dyDescent="0.2">
      <c r="A39" s="49"/>
      <c r="B39" s="9" t="s">
        <v>54</v>
      </c>
      <c r="C39" s="7" t="s">
        <v>558</v>
      </c>
      <c r="D39" s="7" t="s">
        <v>558</v>
      </c>
      <c r="E39" s="7" t="s">
        <v>558</v>
      </c>
      <c r="F39" s="7" t="s">
        <v>558</v>
      </c>
      <c r="G39" s="7" t="s">
        <v>558</v>
      </c>
    </row>
    <row r="40" spans="1:7" ht="14.1" customHeight="1" x14ac:dyDescent="0.2">
      <c r="A40" s="50"/>
      <c r="B40" s="9" t="s">
        <v>96</v>
      </c>
      <c r="C40" s="7">
        <v>349</v>
      </c>
      <c r="D40" s="8">
        <v>34927</v>
      </c>
      <c r="E40" s="4">
        <v>5.5986945399699999E-2</v>
      </c>
      <c r="F40" s="4">
        <v>2.7900000000000001E-2</v>
      </c>
      <c r="G40" s="4">
        <v>8.4080000000000002E-2</v>
      </c>
    </row>
    <row r="41" spans="1:7" ht="14.1" customHeight="1" x14ac:dyDescent="0.2">
      <c r="A41" s="48" t="s">
        <v>210</v>
      </c>
      <c r="B41" s="9" t="s">
        <v>47</v>
      </c>
      <c r="C41" s="7" t="s">
        <v>558</v>
      </c>
      <c r="D41" s="7" t="s">
        <v>558</v>
      </c>
      <c r="E41" s="7" t="s">
        <v>558</v>
      </c>
      <c r="F41" s="7" t="s">
        <v>558</v>
      </c>
      <c r="G41" s="7" t="s">
        <v>558</v>
      </c>
    </row>
    <row r="42" spans="1:7" ht="14.1" customHeight="1" x14ac:dyDescent="0.2">
      <c r="A42" s="49"/>
      <c r="B42" s="9" t="s">
        <v>48</v>
      </c>
      <c r="C42" s="7" t="s">
        <v>558</v>
      </c>
      <c r="D42" s="7" t="s">
        <v>558</v>
      </c>
      <c r="E42" s="7" t="s">
        <v>558</v>
      </c>
      <c r="F42" s="7" t="s">
        <v>558</v>
      </c>
      <c r="G42" s="7" t="s">
        <v>558</v>
      </c>
    </row>
    <row r="43" spans="1:7" ht="14.1" customHeight="1" x14ac:dyDescent="0.2">
      <c r="A43" s="49"/>
      <c r="B43" s="9" t="s">
        <v>49</v>
      </c>
      <c r="C43" s="7">
        <v>66</v>
      </c>
      <c r="D43" s="8">
        <v>82191</v>
      </c>
      <c r="E43" s="4">
        <v>0.56899</v>
      </c>
      <c r="F43" s="4">
        <v>0.38011</v>
      </c>
      <c r="G43" s="4">
        <v>0.75787000000000004</v>
      </c>
    </row>
    <row r="44" spans="1:7" ht="14.1" customHeight="1" x14ac:dyDescent="0.2">
      <c r="A44" s="49"/>
      <c r="B44" s="9" t="s">
        <v>50</v>
      </c>
      <c r="C44" s="7" t="s">
        <v>558</v>
      </c>
      <c r="D44" s="7" t="s">
        <v>558</v>
      </c>
      <c r="E44" s="7" t="s">
        <v>558</v>
      </c>
      <c r="F44" s="7" t="s">
        <v>558</v>
      </c>
      <c r="G44" s="7" t="s">
        <v>558</v>
      </c>
    </row>
    <row r="45" spans="1:7" ht="14.1" customHeight="1" x14ac:dyDescent="0.2">
      <c r="A45" s="49"/>
      <c r="B45" s="9" t="s">
        <v>51</v>
      </c>
      <c r="C45" s="7">
        <v>81</v>
      </c>
      <c r="D45" s="8">
        <v>93448</v>
      </c>
      <c r="E45" s="4">
        <v>0.51112999999999997</v>
      </c>
      <c r="F45" s="4">
        <v>0.36086000000000001</v>
      </c>
      <c r="G45" s="4">
        <v>0.66139000000000003</v>
      </c>
    </row>
    <row r="46" spans="1:7" ht="14.1" customHeight="1" x14ac:dyDescent="0.2">
      <c r="A46" s="49"/>
      <c r="B46" s="9" t="s">
        <v>52</v>
      </c>
      <c r="C46" s="7" t="s">
        <v>558</v>
      </c>
      <c r="D46" s="7" t="s">
        <v>558</v>
      </c>
      <c r="E46" s="7" t="s">
        <v>558</v>
      </c>
      <c r="F46" s="7" t="s">
        <v>558</v>
      </c>
      <c r="G46" s="7" t="s">
        <v>558</v>
      </c>
    </row>
    <row r="47" spans="1:7" ht="14.1" customHeight="1" x14ac:dyDescent="0.2">
      <c r="A47" s="49"/>
      <c r="B47" s="9" t="s">
        <v>53</v>
      </c>
      <c r="C47" s="7" t="s">
        <v>558</v>
      </c>
      <c r="D47" s="7" t="s">
        <v>558</v>
      </c>
      <c r="E47" s="7" t="s">
        <v>558</v>
      </c>
      <c r="F47" s="7" t="s">
        <v>558</v>
      </c>
      <c r="G47" s="7" t="s">
        <v>558</v>
      </c>
    </row>
    <row r="48" spans="1:7" ht="14.1" customHeight="1" x14ac:dyDescent="0.2">
      <c r="A48" s="49"/>
      <c r="B48" s="9" t="s">
        <v>54</v>
      </c>
      <c r="C48" s="7" t="s">
        <v>558</v>
      </c>
      <c r="D48" s="7" t="s">
        <v>558</v>
      </c>
      <c r="E48" s="7" t="s">
        <v>558</v>
      </c>
      <c r="F48" s="7" t="s">
        <v>558</v>
      </c>
      <c r="G48" s="7" t="s">
        <v>558</v>
      </c>
    </row>
    <row r="49" spans="1:7" ht="14.1" customHeight="1" x14ac:dyDescent="0.2">
      <c r="A49" s="50"/>
      <c r="B49" s="9" t="s">
        <v>96</v>
      </c>
      <c r="C49" s="7">
        <v>349</v>
      </c>
      <c r="D49" s="8">
        <v>289178</v>
      </c>
      <c r="E49" s="4">
        <v>0.46354000000000001</v>
      </c>
      <c r="F49" s="4">
        <v>0.3858722139695</v>
      </c>
      <c r="G49" s="4">
        <v>0.54120999999999997</v>
      </c>
    </row>
    <row r="50" spans="1:7" ht="14.1" customHeight="1" x14ac:dyDescent="0.2">
      <c r="A50" s="48" t="s">
        <v>211</v>
      </c>
      <c r="B50" s="9" t="s">
        <v>47</v>
      </c>
      <c r="C50" s="7">
        <v>175</v>
      </c>
      <c r="D50" s="8">
        <v>28588</v>
      </c>
      <c r="E50" s="4">
        <v>0.11006000000000001</v>
      </c>
      <c r="F50" s="4">
        <v>2.657E-2</v>
      </c>
      <c r="G50" s="4">
        <v>0.19353999999999999</v>
      </c>
    </row>
    <row r="51" spans="1:7" ht="14.1" customHeight="1" x14ac:dyDescent="0.2">
      <c r="A51" s="49"/>
      <c r="B51" s="9" t="s">
        <v>48</v>
      </c>
      <c r="C51" s="7">
        <v>159</v>
      </c>
      <c r="D51" s="8">
        <v>11709.545450629999</v>
      </c>
      <c r="E51" s="4">
        <v>4.6640000000000001E-2</v>
      </c>
      <c r="F51" s="4">
        <v>6.3299999999999997E-3</v>
      </c>
      <c r="G51" s="4">
        <v>8.6959999999999996E-2</v>
      </c>
    </row>
    <row r="52" spans="1:7" ht="14.1" customHeight="1" x14ac:dyDescent="0.2">
      <c r="A52" s="49"/>
      <c r="B52" s="9" t="s">
        <v>49</v>
      </c>
      <c r="C52" s="7">
        <v>236</v>
      </c>
      <c r="D52" s="8">
        <v>25309</v>
      </c>
      <c r="E52" s="4">
        <v>6.241E-2</v>
      </c>
      <c r="F52" s="4">
        <v>1.2070000000000001E-2</v>
      </c>
      <c r="G52" s="4">
        <v>0.11274000000000001</v>
      </c>
    </row>
    <row r="53" spans="1:7" ht="14.1" customHeight="1" x14ac:dyDescent="0.2">
      <c r="A53" s="49"/>
      <c r="B53" s="9" t="s">
        <v>50</v>
      </c>
      <c r="C53" s="7">
        <v>119</v>
      </c>
      <c r="D53" s="8">
        <v>4727</v>
      </c>
      <c r="E53" s="4">
        <v>2.6700000000000002E-2</v>
      </c>
      <c r="F53" s="4">
        <v>0</v>
      </c>
      <c r="G53" s="4">
        <v>5.722E-2</v>
      </c>
    </row>
    <row r="54" spans="1:7" ht="14.1" customHeight="1" x14ac:dyDescent="0.2">
      <c r="A54" s="49"/>
      <c r="B54" s="9" t="s">
        <v>51</v>
      </c>
      <c r="C54" s="7">
        <v>234</v>
      </c>
      <c r="D54" s="8">
        <v>7794</v>
      </c>
      <c r="E54" s="4">
        <v>1.8339999999999999E-2</v>
      </c>
      <c r="F54" s="4">
        <v>3.3999999999999998E-3</v>
      </c>
      <c r="G54" s="4">
        <v>3.3279999999999997E-2</v>
      </c>
    </row>
    <row r="55" spans="1:7" ht="14.1" customHeight="1" x14ac:dyDescent="0.2">
      <c r="A55" s="49"/>
      <c r="B55" s="9" t="s">
        <v>52</v>
      </c>
      <c r="C55" s="7">
        <v>149</v>
      </c>
      <c r="D55" s="8">
        <v>4620.2844886355997</v>
      </c>
      <c r="E55" s="4">
        <v>2.3800000000000002E-2</v>
      </c>
      <c r="F55" s="4">
        <v>0</v>
      </c>
      <c r="G55" s="4">
        <v>5.3940000000000002E-2</v>
      </c>
    </row>
    <row r="56" spans="1:7" ht="14.1" customHeight="1" x14ac:dyDescent="0.2">
      <c r="A56" s="49"/>
      <c r="B56" s="9" t="s">
        <v>53</v>
      </c>
      <c r="C56" s="7">
        <v>81</v>
      </c>
      <c r="D56" s="8">
        <v>2520</v>
      </c>
      <c r="E56" s="4">
        <v>2.6239999999999999E-2</v>
      </c>
      <c r="F56" s="4">
        <v>0</v>
      </c>
      <c r="G56" s="4">
        <v>6.4490000000000006E-2</v>
      </c>
    </row>
    <row r="57" spans="1:7" ht="14.1" customHeight="1" x14ac:dyDescent="0.2">
      <c r="A57" s="49"/>
      <c r="B57" s="9" t="s">
        <v>54</v>
      </c>
      <c r="C57" s="7">
        <v>90</v>
      </c>
      <c r="D57" s="8">
        <v>1299</v>
      </c>
      <c r="E57" s="4">
        <v>1.771E-2</v>
      </c>
      <c r="F57" s="4">
        <v>0</v>
      </c>
      <c r="G57" s="4">
        <v>5.237E-2</v>
      </c>
    </row>
    <row r="58" spans="1:7" ht="14.1" customHeight="1" x14ac:dyDescent="0.2">
      <c r="A58" s="50"/>
      <c r="B58" s="9" t="s">
        <v>96</v>
      </c>
      <c r="C58" s="7">
        <v>1243</v>
      </c>
      <c r="D58" s="8">
        <v>86566.141906623001</v>
      </c>
      <c r="E58" s="4">
        <v>4.5999999999999999E-2</v>
      </c>
      <c r="F58" s="4">
        <v>2.785E-2</v>
      </c>
      <c r="G58" s="4">
        <v>6.4149999999999999E-2</v>
      </c>
    </row>
    <row r="60" spans="1:7" ht="14.1" customHeight="1" x14ac:dyDescent="0.2">
      <c r="A60" s="46" t="s">
        <v>55</v>
      </c>
      <c r="B60" s="45"/>
      <c r="C60" s="45"/>
      <c r="D60" s="45"/>
      <c r="E60" s="45"/>
      <c r="F60" s="45"/>
      <c r="G60" s="45"/>
    </row>
    <row r="61" spans="1:7" ht="14.1" customHeight="1" x14ac:dyDescent="0.2">
      <c r="A61" s="46" t="s">
        <v>106</v>
      </c>
      <c r="B61" s="45"/>
      <c r="C61" s="45"/>
      <c r="D61" s="45"/>
      <c r="E61" s="45"/>
      <c r="F61" s="45"/>
      <c r="G61" s="45"/>
    </row>
    <row r="62" spans="1:7" ht="14.1" customHeight="1" x14ac:dyDescent="0.2">
      <c r="A62" s="46" t="s">
        <v>107</v>
      </c>
      <c r="B62" s="45"/>
      <c r="C62" s="45"/>
      <c r="D62" s="45"/>
      <c r="E62" s="45"/>
      <c r="F62" s="45"/>
      <c r="G62" s="45"/>
    </row>
    <row r="63" spans="1:7" ht="14.1" customHeight="1" x14ac:dyDescent="0.2">
      <c r="A63" s="46" t="s">
        <v>559</v>
      </c>
      <c r="B63" s="45"/>
      <c r="C63" s="45"/>
      <c r="D63" s="45"/>
      <c r="E63" s="45"/>
      <c r="F63" s="45"/>
      <c r="G63" s="45"/>
    </row>
    <row r="64" spans="1:7" s="17" customFormat="1" ht="14.25" x14ac:dyDescent="0.2">
      <c r="A64" s="32" t="str">
        <f>HYPERLINK("#'Index'!A1","Back to Index")</f>
        <v>Back to Index</v>
      </c>
      <c r="B64" s="27"/>
    </row>
  </sheetData>
  <mergeCells count="12">
    <mergeCell ref="A1:L1"/>
    <mergeCell ref="A63:G63"/>
    <mergeCell ref="A2:G2"/>
    <mergeCell ref="A60:G60"/>
    <mergeCell ref="A61:G61"/>
    <mergeCell ref="A62:G62"/>
    <mergeCell ref="A5:A13"/>
    <mergeCell ref="A14:A22"/>
    <mergeCell ref="A23:A31"/>
    <mergeCell ref="A32:A40"/>
    <mergeCell ref="A41:A49"/>
    <mergeCell ref="A50:A58"/>
  </mergeCells>
  <pageMargins left="0.05" right="0.05" top="0.5" bottom="0.5" header="0" footer="0"/>
  <pageSetup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pane ySplit="4" topLeftCell="A5" activePane="bottomLeft" state="frozen"/>
      <selection sqref="A1:H1"/>
      <selection pane="bottomLeft" sqref="A1:L1"/>
    </sheetView>
  </sheetViews>
  <sheetFormatPr defaultColWidth="10.85546875" defaultRowHeight="12" customHeight="1" x14ac:dyDescent="0.2"/>
  <cols>
    <col min="1" max="1" width="61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2" ht="15" x14ac:dyDescent="0.25">
      <c r="A1" s="44" t="s">
        <v>217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12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2" ht="14.1" customHeight="1" x14ac:dyDescent="0.2">
      <c r="A5" s="56" t="s">
        <v>206</v>
      </c>
      <c r="B5" s="14" t="s">
        <v>168</v>
      </c>
      <c r="C5" s="7">
        <v>61</v>
      </c>
      <c r="D5" s="8">
        <v>79132.020179836007</v>
      </c>
      <c r="E5" s="4">
        <v>0.47166999999999998</v>
      </c>
      <c r="F5" s="4">
        <v>0.29548999999999997</v>
      </c>
      <c r="G5" s="4">
        <v>0.64785258874609997</v>
      </c>
    </row>
    <row r="6" spans="1:12" ht="14.1" customHeight="1" x14ac:dyDescent="0.2">
      <c r="A6" s="49"/>
      <c r="B6" s="14" t="s">
        <v>169</v>
      </c>
      <c r="C6" s="7">
        <v>1182</v>
      </c>
      <c r="D6" s="8">
        <v>563289</v>
      </c>
      <c r="E6" s="4">
        <v>0.32862000000000002</v>
      </c>
      <c r="F6" s="4">
        <v>0.28610000000000002</v>
      </c>
      <c r="G6" s="4">
        <v>0.37113000000000002</v>
      </c>
    </row>
    <row r="7" spans="1:12" ht="14.1" customHeight="1" x14ac:dyDescent="0.2">
      <c r="A7" s="50"/>
      <c r="B7" s="14" t="s">
        <v>96</v>
      </c>
      <c r="C7" s="7">
        <v>1243</v>
      </c>
      <c r="D7" s="8">
        <v>642421</v>
      </c>
      <c r="E7" s="4">
        <v>0.34137000000000001</v>
      </c>
      <c r="F7" s="4">
        <v>0.29959999999999998</v>
      </c>
      <c r="G7" s="4">
        <v>0.38313999999999998</v>
      </c>
    </row>
    <row r="8" spans="1:12" ht="14.1" customHeight="1" x14ac:dyDescent="0.2">
      <c r="A8" s="48" t="s">
        <v>207</v>
      </c>
      <c r="B8" s="14" t="s">
        <v>168</v>
      </c>
      <c r="C8" s="7" t="s">
        <v>558</v>
      </c>
      <c r="D8" s="7" t="s">
        <v>558</v>
      </c>
      <c r="E8" s="7" t="s">
        <v>558</v>
      </c>
      <c r="F8" s="7" t="s">
        <v>558</v>
      </c>
      <c r="G8" s="7" t="s">
        <v>558</v>
      </c>
    </row>
    <row r="9" spans="1:12" ht="14.1" customHeight="1" x14ac:dyDescent="0.2">
      <c r="A9" s="49"/>
      <c r="B9" s="14" t="s">
        <v>169</v>
      </c>
      <c r="C9" s="7">
        <v>321</v>
      </c>
      <c r="D9" s="8">
        <v>357339.76754714001</v>
      </c>
      <c r="E9" s="4">
        <v>0.65473999999999999</v>
      </c>
      <c r="F9" s="4">
        <v>0.57996000000000003</v>
      </c>
      <c r="G9" s="4">
        <v>0.72951999999999995</v>
      </c>
    </row>
    <row r="10" spans="1:12" ht="14.1" customHeight="1" x14ac:dyDescent="0.2">
      <c r="A10" s="50"/>
      <c r="B10" s="14" t="s">
        <v>96</v>
      </c>
      <c r="C10" s="7">
        <v>349</v>
      </c>
      <c r="D10" s="8">
        <v>395205</v>
      </c>
      <c r="E10" s="4">
        <v>0.63349999999999995</v>
      </c>
      <c r="F10" s="4">
        <v>0.55935000000000001</v>
      </c>
      <c r="G10" s="4">
        <v>0.70764000000000005</v>
      </c>
    </row>
    <row r="11" spans="1:12" ht="14.1" customHeight="1" x14ac:dyDescent="0.2">
      <c r="A11" s="48" t="s">
        <v>208</v>
      </c>
      <c r="B11" s="14" t="s">
        <v>168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12" ht="14.1" customHeight="1" x14ac:dyDescent="0.2">
      <c r="A12" s="49"/>
      <c r="B12" s="14" t="s">
        <v>169</v>
      </c>
      <c r="C12" s="7">
        <v>321</v>
      </c>
      <c r="D12" s="8">
        <v>432697.15565172001</v>
      </c>
      <c r="E12" s="4">
        <v>0.79281000000000001</v>
      </c>
      <c r="F12" s="4">
        <v>0.72850000000000004</v>
      </c>
      <c r="G12" s="4">
        <v>0.85712390332959998</v>
      </c>
    </row>
    <row r="13" spans="1:12" ht="14.1" customHeight="1" x14ac:dyDescent="0.2">
      <c r="A13" s="50"/>
      <c r="B13" s="14" t="s">
        <v>96</v>
      </c>
      <c r="C13" s="7">
        <v>349</v>
      </c>
      <c r="D13" s="8">
        <v>469736</v>
      </c>
      <c r="E13" s="4">
        <v>0.75295999999999996</v>
      </c>
      <c r="F13" s="4">
        <v>0.68447000000000002</v>
      </c>
      <c r="G13" s="4">
        <v>0.82145999999999997</v>
      </c>
    </row>
    <row r="14" spans="1:12" ht="14.1" customHeight="1" x14ac:dyDescent="0.2">
      <c r="A14" s="48" t="s">
        <v>209</v>
      </c>
      <c r="B14" s="14" t="s">
        <v>168</v>
      </c>
      <c r="C14" s="7" t="s">
        <v>558</v>
      </c>
      <c r="D14" s="7" t="s">
        <v>558</v>
      </c>
      <c r="E14" s="7" t="s">
        <v>558</v>
      </c>
      <c r="F14" s="7" t="s">
        <v>558</v>
      </c>
      <c r="G14" s="7" t="s">
        <v>558</v>
      </c>
    </row>
    <row r="15" spans="1:12" ht="14.1" customHeight="1" x14ac:dyDescent="0.2">
      <c r="A15" s="49"/>
      <c r="B15" s="14" t="s">
        <v>169</v>
      </c>
      <c r="C15" s="7">
        <v>321</v>
      </c>
      <c r="D15" s="8">
        <v>31977</v>
      </c>
      <c r="E15" s="4">
        <v>5.8590000000000003E-2</v>
      </c>
      <c r="F15" s="4">
        <v>2.7521492846200001E-2</v>
      </c>
      <c r="G15" s="4">
        <v>8.9659144699300003E-2</v>
      </c>
    </row>
    <row r="16" spans="1:12" ht="14.1" customHeight="1" x14ac:dyDescent="0.2">
      <c r="A16" s="50"/>
      <c r="B16" s="14" t="s">
        <v>96</v>
      </c>
      <c r="C16" s="7">
        <v>349</v>
      </c>
      <c r="D16" s="8">
        <v>34927</v>
      </c>
      <c r="E16" s="4">
        <v>5.5986945399699999E-2</v>
      </c>
      <c r="F16" s="4">
        <v>2.7900000000000001E-2</v>
      </c>
      <c r="G16" s="4">
        <v>8.4080000000000002E-2</v>
      </c>
    </row>
    <row r="17" spans="1:7" ht="14.1" customHeight="1" x14ac:dyDescent="0.2">
      <c r="A17" s="48" t="s">
        <v>210</v>
      </c>
      <c r="B17" s="14" t="s">
        <v>168</v>
      </c>
      <c r="C17" s="7" t="s">
        <v>558</v>
      </c>
      <c r="D17" s="7" t="s">
        <v>558</v>
      </c>
      <c r="E17" s="7" t="s">
        <v>558</v>
      </c>
      <c r="F17" s="7" t="s">
        <v>558</v>
      </c>
      <c r="G17" s="7" t="s">
        <v>558</v>
      </c>
    </row>
    <row r="18" spans="1:7" ht="14.1" customHeight="1" x14ac:dyDescent="0.2">
      <c r="A18" s="49"/>
      <c r="B18" s="14" t="s">
        <v>169</v>
      </c>
      <c r="C18" s="7">
        <v>321</v>
      </c>
      <c r="D18" s="8">
        <v>253305.54273754</v>
      </c>
      <c r="E18" s="4">
        <v>0.46412038748989998</v>
      </c>
      <c r="F18" s="4">
        <v>0.38252735085799999</v>
      </c>
      <c r="G18" s="4">
        <v>0.54571000000000003</v>
      </c>
    </row>
    <row r="19" spans="1:7" ht="14.1" customHeight="1" x14ac:dyDescent="0.2">
      <c r="A19" s="50"/>
      <c r="B19" s="14" t="s">
        <v>96</v>
      </c>
      <c r="C19" s="7">
        <v>349</v>
      </c>
      <c r="D19" s="8">
        <v>289178</v>
      </c>
      <c r="E19" s="4">
        <v>0.46354000000000001</v>
      </c>
      <c r="F19" s="4">
        <v>0.3858722139695</v>
      </c>
      <c r="G19" s="4">
        <v>0.54120999999999997</v>
      </c>
    </row>
    <row r="20" spans="1:7" ht="14.1" customHeight="1" x14ac:dyDescent="0.2">
      <c r="A20" s="48" t="s">
        <v>211</v>
      </c>
      <c r="B20" s="14" t="s">
        <v>168</v>
      </c>
      <c r="C20" s="7">
        <v>61</v>
      </c>
      <c r="D20" s="8">
        <v>8395</v>
      </c>
      <c r="E20" s="4">
        <v>5.0040000000000001E-2</v>
      </c>
      <c r="F20" s="4">
        <v>0</v>
      </c>
      <c r="G20" s="4">
        <v>0.13205</v>
      </c>
    </row>
    <row r="21" spans="1:7" ht="14.1" customHeight="1" x14ac:dyDescent="0.2">
      <c r="A21" s="49"/>
      <c r="B21" s="14" t="s">
        <v>169</v>
      </c>
      <c r="C21" s="7">
        <v>1182</v>
      </c>
      <c r="D21" s="8">
        <v>78171</v>
      </c>
      <c r="E21" s="4">
        <v>4.5600000000000002E-2</v>
      </c>
      <c r="F21" s="4">
        <v>2.7369999999999998E-2</v>
      </c>
      <c r="G21" s="4">
        <v>6.3839999999999994E-2</v>
      </c>
    </row>
    <row r="22" spans="1:7" ht="14.1" customHeight="1" x14ac:dyDescent="0.2">
      <c r="A22" s="50"/>
      <c r="B22" s="14" t="s">
        <v>96</v>
      </c>
      <c r="C22" s="7">
        <v>1243</v>
      </c>
      <c r="D22" s="8">
        <v>86566.141906623001</v>
      </c>
      <c r="E22" s="4">
        <v>4.5999999999999999E-2</v>
      </c>
      <c r="F22" s="4">
        <v>2.785E-2</v>
      </c>
      <c r="G22" s="4">
        <v>6.4149999999999999E-2</v>
      </c>
    </row>
    <row r="24" spans="1:7" ht="14.1" customHeight="1" x14ac:dyDescent="0.2">
      <c r="A24" s="46" t="s">
        <v>55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106</v>
      </c>
      <c r="B25" s="45"/>
      <c r="C25" s="45"/>
      <c r="D25" s="45"/>
      <c r="E25" s="45"/>
      <c r="F25" s="45"/>
      <c r="G25" s="45"/>
    </row>
    <row r="26" spans="1:7" ht="14.1" customHeight="1" x14ac:dyDescent="0.2">
      <c r="A26" s="46" t="s">
        <v>107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559</v>
      </c>
      <c r="B27" s="45"/>
      <c r="C27" s="45"/>
      <c r="D27" s="45"/>
      <c r="E27" s="45"/>
      <c r="F27" s="45"/>
      <c r="G27" s="45"/>
    </row>
    <row r="28" spans="1:7" s="17" customFormat="1" ht="14.25" x14ac:dyDescent="0.2">
      <c r="A28" s="32" t="str">
        <f>HYPERLINK("#'Index'!A1","Back to Index")</f>
        <v>Back to Index</v>
      </c>
      <c r="B28" s="27"/>
    </row>
  </sheetData>
  <mergeCells count="12">
    <mergeCell ref="A1:L1"/>
    <mergeCell ref="A27:G27"/>
    <mergeCell ref="A2:G2"/>
    <mergeCell ref="A24:G24"/>
    <mergeCell ref="A25:G25"/>
    <mergeCell ref="A26:G26"/>
    <mergeCell ref="A5:A7"/>
    <mergeCell ref="A8:A10"/>
    <mergeCell ref="A11:A13"/>
    <mergeCell ref="A14:A16"/>
    <mergeCell ref="A17:A19"/>
    <mergeCell ref="A20:A22"/>
  </mergeCells>
  <pageMargins left="0.05" right="0.05" top="0.5" bottom="0.5" header="0" footer="0"/>
  <pageSetup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pane ySplit="4" topLeftCell="A5" activePane="bottomLeft" state="frozen"/>
      <selection sqref="A1:H1"/>
      <selection pane="bottomLeft" sqref="A1:L1"/>
    </sheetView>
  </sheetViews>
  <sheetFormatPr defaultColWidth="10.85546875" defaultRowHeight="12" customHeight="1" x14ac:dyDescent="0.2"/>
  <cols>
    <col min="1" max="1" width="61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2" ht="15" x14ac:dyDescent="0.25">
      <c r="A1" s="44" t="s">
        <v>218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12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2" ht="14.1" customHeight="1" x14ac:dyDescent="0.2">
      <c r="A5" s="56" t="s">
        <v>206</v>
      </c>
      <c r="B5" s="15" t="s">
        <v>171</v>
      </c>
      <c r="C5" s="7" t="s">
        <v>558</v>
      </c>
      <c r="D5" s="7" t="s">
        <v>558</v>
      </c>
      <c r="E5" s="7" t="s">
        <v>558</v>
      </c>
      <c r="F5" s="7" t="s">
        <v>558</v>
      </c>
      <c r="G5" s="7" t="s">
        <v>558</v>
      </c>
    </row>
    <row r="6" spans="1:12" ht="14.1" customHeight="1" x14ac:dyDescent="0.2">
      <c r="A6" s="49"/>
      <c r="B6" s="15" t="s">
        <v>172</v>
      </c>
      <c r="C6" s="7">
        <v>1226</v>
      </c>
      <c r="D6" s="8">
        <v>626124</v>
      </c>
      <c r="E6" s="4">
        <v>0.34154000000000001</v>
      </c>
      <c r="F6" s="4">
        <v>0.29926999999999998</v>
      </c>
      <c r="G6" s="4">
        <v>0.38381999999999999</v>
      </c>
    </row>
    <row r="7" spans="1:12" ht="14.1" customHeight="1" x14ac:dyDescent="0.2">
      <c r="A7" s="50"/>
      <c r="B7" s="15" t="s">
        <v>96</v>
      </c>
      <c r="C7" s="7">
        <v>1243</v>
      </c>
      <c r="D7" s="8">
        <v>642421</v>
      </c>
      <c r="E7" s="4">
        <v>0.34137000000000001</v>
      </c>
      <c r="F7" s="4">
        <v>0.29959999999999998</v>
      </c>
      <c r="G7" s="4">
        <v>0.38313999999999998</v>
      </c>
    </row>
    <row r="8" spans="1:12" ht="14.1" customHeight="1" x14ac:dyDescent="0.2">
      <c r="A8" s="48" t="s">
        <v>207</v>
      </c>
      <c r="B8" s="15" t="s">
        <v>171</v>
      </c>
      <c r="C8" s="7" t="s">
        <v>558</v>
      </c>
      <c r="D8" s="7" t="s">
        <v>558</v>
      </c>
      <c r="E8" s="7" t="s">
        <v>558</v>
      </c>
      <c r="F8" s="7" t="s">
        <v>558</v>
      </c>
      <c r="G8" s="7" t="s">
        <v>558</v>
      </c>
    </row>
    <row r="9" spans="1:12" ht="14.1" customHeight="1" x14ac:dyDescent="0.2">
      <c r="A9" s="49"/>
      <c r="B9" s="15" t="s">
        <v>172</v>
      </c>
      <c r="C9" s="7">
        <v>342</v>
      </c>
      <c r="D9" s="8">
        <v>384926</v>
      </c>
      <c r="E9" s="4">
        <v>0.63246999999999998</v>
      </c>
      <c r="F9" s="4">
        <v>0.55722000000000005</v>
      </c>
      <c r="G9" s="4">
        <v>0.70770999999999995</v>
      </c>
    </row>
    <row r="10" spans="1:12" ht="14.1" customHeight="1" x14ac:dyDescent="0.2">
      <c r="A10" s="50"/>
      <c r="B10" s="15" t="s">
        <v>96</v>
      </c>
      <c r="C10" s="7">
        <v>349</v>
      </c>
      <c r="D10" s="8">
        <v>395205</v>
      </c>
      <c r="E10" s="4">
        <v>0.63349999999999995</v>
      </c>
      <c r="F10" s="4">
        <v>0.55935000000000001</v>
      </c>
      <c r="G10" s="4">
        <v>0.70764000000000005</v>
      </c>
    </row>
    <row r="11" spans="1:12" ht="14.1" customHeight="1" x14ac:dyDescent="0.2">
      <c r="A11" s="48" t="s">
        <v>208</v>
      </c>
      <c r="B11" s="15" t="s">
        <v>171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12" ht="14.1" customHeight="1" x14ac:dyDescent="0.2">
      <c r="A12" s="49"/>
      <c r="B12" s="15" t="s">
        <v>172</v>
      </c>
      <c r="C12" s="7">
        <v>342</v>
      </c>
      <c r="D12" s="8">
        <v>461338</v>
      </c>
      <c r="E12" s="4">
        <v>0.75802000000000003</v>
      </c>
      <c r="F12" s="4">
        <v>0.68871000000000004</v>
      </c>
      <c r="G12" s="4">
        <v>0.82732000000000006</v>
      </c>
    </row>
    <row r="13" spans="1:12" ht="14.1" customHeight="1" x14ac:dyDescent="0.2">
      <c r="A13" s="50"/>
      <c r="B13" s="15" t="s">
        <v>96</v>
      </c>
      <c r="C13" s="7">
        <v>349</v>
      </c>
      <c r="D13" s="8">
        <v>469736</v>
      </c>
      <c r="E13" s="4">
        <v>0.75295999999999996</v>
      </c>
      <c r="F13" s="4">
        <v>0.68447000000000002</v>
      </c>
      <c r="G13" s="4">
        <v>0.82145999999999997</v>
      </c>
    </row>
    <row r="14" spans="1:12" ht="14.1" customHeight="1" x14ac:dyDescent="0.2">
      <c r="A14" s="48" t="s">
        <v>209</v>
      </c>
      <c r="B14" s="15" t="s">
        <v>171</v>
      </c>
      <c r="C14" s="7" t="s">
        <v>558</v>
      </c>
      <c r="D14" s="7" t="s">
        <v>558</v>
      </c>
      <c r="E14" s="7" t="s">
        <v>558</v>
      </c>
      <c r="F14" s="7" t="s">
        <v>558</v>
      </c>
      <c r="G14" s="7" t="s">
        <v>558</v>
      </c>
    </row>
    <row r="15" spans="1:12" ht="14.1" customHeight="1" x14ac:dyDescent="0.2">
      <c r="A15" s="49"/>
      <c r="B15" s="15" t="s">
        <v>172</v>
      </c>
      <c r="C15" s="7">
        <v>342</v>
      </c>
      <c r="D15" s="8">
        <v>34927</v>
      </c>
      <c r="E15" s="4">
        <v>5.7389999999999997E-2</v>
      </c>
      <c r="F15" s="4">
        <v>2.86E-2</v>
      </c>
      <c r="G15" s="4">
        <v>8.6180000000000007E-2</v>
      </c>
    </row>
    <row r="16" spans="1:12" ht="14.1" customHeight="1" x14ac:dyDescent="0.2">
      <c r="A16" s="50"/>
      <c r="B16" s="15" t="s">
        <v>96</v>
      </c>
      <c r="C16" s="7">
        <v>349</v>
      </c>
      <c r="D16" s="8">
        <v>34927</v>
      </c>
      <c r="E16" s="4">
        <v>5.5986945399699999E-2</v>
      </c>
      <c r="F16" s="4">
        <v>2.7900000000000001E-2</v>
      </c>
      <c r="G16" s="4">
        <v>8.4080000000000002E-2</v>
      </c>
    </row>
    <row r="17" spans="1:7" ht="14.1" customHeight="1" x14ac:dyDescent="0.2">
      <c r="A17" s="48" t="s">
        <v>210</v>
      </c>
      <c r="B17" s="15" t="s">
        <v>171</v>
      </c>
      <c r="C17" s="7" t="s">
        <v>558</v>
      </c>
      <c r="D17" s="7" t="s">
        <v>558</v>
      </c>
      <c r="E17" s="7" t="s">
        <v>558</v>
      </c>
      <c r="F17" s="7" t="s">
        <v>558</v>
      </c>
      <c r="G17" s="7" t="s">
        <v>558</v>
      </c>
    </row>
    <row r="18" spans="1:7" ht="14.1" customHeight="1" x14ac:dyDescent="0.2">
      <c r="A18" s="49"/>
      <c r="B18" s="15" t="s">
        <v>172</v>
      </c>
      <c r="C18" s="7">
        <v>342</v>
      </c>
      <c r="D18" s="8">
        <v>286502</v>
      </c>
      <c r="E18" s="4">
        <v>0.47075</v>
      </c>
      <c r="F18" s="4">
        <v>0.39176</v>
      </c>
      <c r="G18" s="4">
        <v>0.54973423419419998</v>
      </c>
    </row>
    <row r="19" spans="1:7" ht="14.1" customHeight="1" x14ac:dyDescent="0.2">
      <c r="A19" s="50"/>
      <c r="B19" s="15" t="s">
        <v>96</v>
      </c>
      <c r="C19" s="7">
        <v>349</v>
      </c>
      <c r="D19" s="8">
        <v>289178</v>
      </c>
      <c r="E19" s="4">
        <v>0.46354000000000001</v>
      </c>
      <c r="F19" s="4">
        <v>0.3858722139695</v>
      </c>
      <c r="G19" s="4">
        <v>0.54120999999999997</v>
      </c>
    </row>
    <row r="20" spans="1:7" ht="14.1" customHeight="1" x14ac:dyDescent="0.2">
      <c r="A20" s="48" t="s">
        <v>211</v>
      </c>
      <c r="B20" s="15" t="s">
        <v>171</v>
      </c>
      <c r="C20" s="7" t="s">
        <v>558</v>
      </c>
      <c r="D20" s="7" t="s">
        <v>558</v>
      </c>
      <c r="E20" s="7" t="s">
        <v>558</v>
      </c>
      <c r="F20" s="7" t="s">
        <v>558</v>
      </c>
      <c r="G20" s="7" t="s">
        <v>558</v>
      </c>
    </row>
    <row r="21" spans="1:7" ht="14.1" customHeight="1" x14ac:dyDescent="0.2">
      <c r="A21" s="49"/>
      <c r="B21" s="15" t="s">
        <v>172</v>
      </c>
      <c r="C21" s="7">
        <v>1226</v>
      </c>
      <c r="D21" s="8">
        <v>86566.141906623001</v>
      </c>
      <c r="E21" s="4">
        <v>4.7219999999999998E-2</v>
      </c>
      <c r="F21" s="4">
        <v>2.861E-2</v>
      </c>
      <c r="G21" s="4">
        <v>6.5839999999999996E-2</v>
      </c>
    </row>
    <row r="22" spans="1:7" ht="14.1" customHeight="1" x14ac:dyDescent="0.2">
      <c r="A22" s="50"/>
      <c r="B22" s="15" t="s">
        <v>96</v>
      </c>
      <c r="C22" s="7">
        <v>1243</v>
      </c>
      <c r="D22" s="8">
        <v>86566.141906623001</v>
      </c>
      <c r="E22" s="4">
        <v>4.5999999999999999E-2</v>
      </c>
      <c r="F22" s="4">
        <v>2.785E-2</v>
      </c>
      <c r="G22" s="4">
        <v>6.4149999999999999E-2</v>
      </c>
    </row>
    <row r="24" spans="1:7" ht="14.1" customHeight="1" x14ac:dyDescent="0.2">
      <c r="A24" s="46" t="s">
        <v>55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106</v>
      </c>
      <c r="B25" s="45"/>
      <c r="C25" s="45"/>
      <c r="D25" s="45"/>
      <c r="E25" s="45"/>
      <c r="F25" s="45"/>
      <c r="G25" s="45"/>
    </row>
    <row r="26" spans="1:7" ht="14.1" customHeight="1" x14ac:dyDescent="0.2">
      <c r="A26" s="46" t="s">
        <v>107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559</v>
      </c>
      <c r="B27" s="45"/>
      <c r="C27" s="45"/>
      <c r="D27" s="45"/>
      <c r="E27" s="45"/>
      <c r="F27" s="45"/>
      <c r="G27" s="45"/>
    </row>
    <row r="28" spans="1:7" s="17" customFormat="1" ht="14.25" x14ac:dyDescent="0.2">
      <c r="A28" s="32" t="str">
        <f>HYPERLINK("#'Index'!A1","Back to Index")</f>
        <v>Back to Index</v>
      </c>
      <c r="B28" s="27"/>
    </row>
  </sheetData>
  <mergeCells count="12">
    <mergeCell ref="A1:L1"/>
    <mergeCell ref="A27:G27"/>
    <mergeCell ref="A2:G2"/>
    <mergeCell ref="A24:G24"/>
    <mergeCell ref="A25:G25"/>
    <mergeCell ref="A26:G26"/>
    <mergeCell ref="A5:A7"/>
    <mergeCell ref="A8:A10"/>
    <mergeCell ref="A11:A13"/>
    <mergeCell ref="A14:A16"/>
    <mergeCell ref="A17:A19"/>
    <mergeCell ref="A20:A22"/>
  </mergeCells>
  <pageMargins left="0.05" right="0.05" top="0.5" bottom="0.5" header="0" footer="0"/>
  <pageSetup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pane ySplit="4" topLeftCell="A5" activePane="bottomLeft" state="frozen"/>
      <selection sqref="A1:H1"/>
      <selection pane="bottomLeft" sqref="A1:L1"/>
    </sheetView>
  </sheetViews>
  <sheetFormatPr defaultColWidth="10.85546875" defaultRowHeight="12" customHeight="1" x14ac:dyDescent="0.2"/>
  <cols>
    <col min="1" max="1" width="61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2" ht="15" x14ac:dyDescent="0.25">
      <c r="A1" s="44" t="s">
        <v>219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12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2" ht="14.1" customHeight="1" x14ac:dyDescent="0.2">
      <c r="A5" s="56" t="s">
        <v>206</v>
      </c>
      <c r="B5" s="13" t="s">
        <v>24</v>
      </c>
      <c r="C5" s="7">
        <v>382</v>
      </c>
      <c r="D5" s="8">
        <v>210247</v>
      </c>
      <c r="E5" s="4">
        <v>0.376</v>
      </c>
      <c r="F5" s="4">
        <v>0.29846</v>
      </c>
      <c r="G5" s="4">
        <v>0.45352999999999999</v>
      </c>
    </row>
    <row r="6" spans="1:12" ht="14.1" customHeight="1" x14ac:dyDescent="0.2">
      <c r="A6" s="49"/>
      <c r="B6" s="13" t="s">
        <v>25</v>
      </c>
      <c r="C6" s="7">
        <v>472</v>
      </c>
      <c r="D6" s="8">
        <v>150314</v>
      </c>
      <c r="E6" s="4">
        <v>0.27661999999999998</v>
      </c>
      <c r="F6" s="4">
        <v>0.21837999999999999</v>
      </c>
      <c r="G6" s="4">
        <v>0.33487</v>
      </c>
    </row>
    <row r="7" spans="1:12" ht="14.1" customHeight="1" x14ac:dyDescent="0.2">
      <c r="A7" s="49"/>
      <c r="B7" s="13" t="s">
        <v>26</v>
      </c>
      <c r="C7" s="7">
        <v>389</v>
      </c>
      <c r="D7" s="8">
        <v>281860</v>
      </c>
      <c r="E7" s="4">
        <v>0.36166999999999999</v>
      </c>
      <c r="F7" s="4">
        <v>0.28904999999999997</v>
      </c>
      <c r="G7" s="4">
        <v>0.43428827421760002</v>
      </c>
    </row>
    <row r="8" spans="1:12" ht="14.1" customHeight="1" x14ac:dyDescent="0.2">
      <c r="A8" s="50"/>
      <c r="B8" s="13" t="s">
        <v>96</v>
      </c>
      <c r="C8" s="7">
        <v>1243</v>
      </c>
      <c r="D8" s="8">
        <v>642421</v>
      </c>
      <c r="E8" s="4">
        <v>0.34137000000000001</v>
      </c>
      <c r="F8" s="4">
        <v>0.29959999999999998</v>
      </c>
      <c r="G8" s="4">
        <v>0.38313999999999998</v>
      </c>
    </row>
    <row r="9" spans="1:12" ht="14.1" customHeight="1" x14ac:dyDescent="0.2">
      <c r="A9" s="48" t="s">
        <v>207</v>
      </c>
      <c r="B9" s="13" t="s">
        <v>24</v>
      </c>
      <c r="C9" s="7">
        <v>109</v>
      </c>
      <c r="D9" s="8">
        <v>142646</v>
      </c>
      <c r="E9" s="4">
        <v>0.69252000000000002</v>
      </c>
      <c r="F9" s="4">
        <v>0.56981999999999999</v>
      </c>
      <c r="G9" s="4">
        <v>0.8152276362202</v>
      </c>
    </row>
    <row r="10" spans="1:12" ht="14.1" customHeight="1" x14ac:dyDescent="0.2">
      <c r="A10" s="49"/>
      <c r="B10" s="13" t="s">
        <v>25</v>
      </c>
      <c r="C10" s="7">
        <v>125</v>
      </c>
      <c r="D10" s="8">
        <v>98240</v>
      </c>
      <c r="E10" s="4">
        <v>0.65800000000000003</v>
      </c>
      <c r="F10" s="4">
        <v>0.54766000000000004</v>
      </c>
      <c r="G10" s="4">
        <v>0.76834000000000002</v>
      </c>
    </row>
    <row r="11" spans="1:12" ht="14.1" customHeight="1" x14ac:dyDescent="0.2">
      <c r="A11" s="49"/>
      <c r="B11" s="13" t="s">
        <v>26</v>
      </c>
      <c r="C11" s="7">
        <v>115</v>
      </c>
      <c r="D11" s="8">
        <v>154319</v>
      </c>
      <c r="E11" s="4">
        <v>0.57460038052969997</v>
      </c>
      <c r="F11" s="4">
        <v>0.44513999999999998</v>
      </c>
      <c r="G11" s="4">
        <v>0.70406000000000002</v>
      </c>
    </row>
    <row r="12" spans="1:12" ht="14.1" customHeight="1" x14ac:dyDescent="0.2">
      <c r="A12" s="50"/>
      <c r="B12" s="13" t="s">
        <v>96</v>
      </c>
      <c r="C12" s="7">
        <v>349</v>
      </c>
      <c r="D12" s="8">
        <v>395205</v>
      </c>
      <c r="E12" s="4">
        <v>0.63349999999999995</v>
      </c>
      <c r="F12" s="4">
        <v>0.55935000000000001</v>
      </c>
      <c r="G12" s="4">
        <v>0.70764000000000005</v>
      </c>
    </row>
    <row r="13" spans="1:12" ht="14.1" customHeight="1" x14ac:dyDescent="0.2">
      <c r="A13" s="48" t="s">
        <v>208</v>
      </c>
      <c r="B13" s="13" t="s">
        <v>24</v>
      </c>
      <c r="C13" s="7">
        <v>109</v>
      </c>
      <c r="D13" s="8">
        <v>154379</v>
      </c>
      <c r="E13" s="4">
        <v>0.74948999999999999</v>
      </c>
      <c r="F13" s="4">
        <v>0.62431999999999999</v>
      </c>
      <c r="G13" s="4">
        <v>0.87465000000000004</v>
      </c>
    </row>
    <row r="14" spans="1:12" ht="14.1" customHeight="1" x14ac:dyDescent="0.2">
      <c r="A14" s="49"/>
      <c r="B14" s="13" t="s">
        <v>25</v>
      </c>
      <c r="C14" s="7">
        <v>125</v>
      </c>
      <c r="D14" s="8">
        <v>117893</v>
      </c>
      <c r="E14" s="4">
        <v>0.78963000000000005</v>
      </c>
      <c r="F14" s="4">
        <v>0.70765</v>
      </c>
      <c r="G14" s="4">
        <v>0.87161</v>
      </c>
    </row>
    <row r="15" spans="1:12" ht="14.1" customHeight="1" x14ac:dyDescent="0.2">
      <c r="A15" s="49"/>
      <c r="B15" s="13" t="s">
        <v>26</v>
      </c>
      <c r="C15" s="7">
        <v>115</v>
      </c>
      <c r="D15" s="8">
        <v>197464</v>
      </c>
      <c r="E15" s="4">
        <v>0.73524999999999996</v>
      </c>
      <c r="F15" s="4">
        <v>0.61767000000000005</v>
      </c>
      <c r="G15" s="4">
        <v>0.85282999999999998</v>
      </c>
    </row>
    <row r="16" spans="1:12" ht="14.1" customHeight="1" x14ac:dyDescent="0.2">
      <c r="A16" s="50"/>
      <c r="B16" s="13" t="s">
        <v>96</v>
      </c>
      <c r="C16" s="7">
        <v>349</v>
      </c>
      <c r="D16" s="8">
        <v>469736</v>
      </c>
      <c r="E16" s="4">
        <v>0.75295999999999996</v>
      </c>
      <c r="F16" s="4">
        <v>0.68447000000000002</v>
      </c>
      <c r="G16" s="4">
        <v>0.82145999999999997</v>
      </c>
    </row>
    <row r="17" spans="1:7" ht="14.1" customHeight="1" x14ac:dyDescent="0.2">
      <c r="A17" s="48" t="s">
        <v>209</v>
      </c>
      <c r="B17" s="13" t="s">
        <v>24</v>
      </c>
      <c r="C17" s="7">
        <v>109</v>
      </c>
      <c r="D17" s="8">
        <v>9226</v>
      </c>
      <c r="E17" s="4">
        <v>4.4790000000000003E-2</v>
      </c>
      <c r="F17" s="4">
        <v>1.2610080964999999E-3</v>
      </c>
      <c r="G17" s="4">
        <v>8.8319999999999996E-2</v>
      </c>
    </row>
    <row r="18" spans="1:7" ht="14.1" customHeight="1" x14ac:dyDescent="0.2">
      <c r="A18" s="49"/>
      <c r="B18" s="13" t="s">
        <v>25</v>
      </c>
      <c r="C18" s="7">
        <v>125</v>
      </c>
      <c r="D18" s="8">
        <v>17125</v>
      </c>
      <c r="E18" s="4">
        <v>0.1146984888872</v>
      </c>
      <c r="F18" s="4">
        <v>3.0640000000000001E-2</v>
      </c>
      <c r="G18" s="4">
        <v>0.19875000000000001</v>
      </c>
    </row>
    <row r="19" spans="1:7" ht="14.1" customHeight="1" x14ac:dyDescent="0.2">
      <c r="A19" s="49"/>
      <c r="B19" s="13" t="s">
        <v>26</v>
      </c>
      <c r="C19" s="7">
        <v>115</v>
      </c>
      <c r="D19" s="8">
        <v>8577</v>
      </c>
      <c r="E19" s="4">
        <v>3.193E-2</v>
      </c>
      <c r="F19" s="4">
        <v>5.28E-3</v>
      </c>
      <c r="G19" s="4">
        <v>5.8590000000000003E-2</v>
      </c>
    </row>
    <row r="20" spans="1:7" ht="14.1" customHeight="1" x14ac:dyDescent="0.2">
      <c r="A20" s="50"/>
      <c r="B20" s="13" t="s">
        <v>96</v>
      </c>
      <c r="C20" s="7">
        <v>349</v>
      </c>
      <c r="D20" s="8">
        <v>34927</v>
      </c>
      <c r="E20" s="4">
        <v>5.5986945399699999E-2</v>
      </c>
      <c r="F20" s="4">
        <v>2.7900000000000001E-2</v>
      </c>
      <c r="G20" s="4">
        <v>8.4080000000000002E-2</v>
      </c>
    </row>
    <row r="21" spans="1:7" ht="14.1" customHeight="1" x14ac:dyDescent="0.2">
      <c r="A21" s="48" t="s">
        <v>210</v>
      </c>
      <c r="B21" s="13" t="s">
        <v>24</v>
      </c>
      <c r="C21" s="7">
        <v>109</v>
      </c>
      <c r="D21" s="8">
        <v>106004.25078014001</v>
      </c>
      <c r="E21" s="4">
        <v>0.51463000000000003</v>
      </c>
      <c r="F21" s="4">
        <v>0.37697000000000003</v>
      </c>
      <c r="G21" s="4">
        <v>0.65229999999999999</v>
      </c>
    </row>
    <row r="22" spans="1:7" ht="14.1" customHeight="1" x14ac:dyDescent="0.2">
      <c r="A22" s="49"/>
      <c r="B22" s="13" t="s">
        <v>25</v>
      </c>
      <c r="C22" s="7">
        <v>125</v>
      </c>
      <c r="D22" s="8">
        <v>91751</v>
      </c>
      <c r="E22" s="4">
        <v>0.61453000000000002</v>
      </c>
      <c r="F22" s="4">
        <v>0.50124999999999997</v>
      </c>
      <c r="G22" s="4">
        <v>0.72782000000000002</v>
      </c>
    </row>
    <row r="23" spans="1:7" ht="14.1" customHeight="1" x14ac:dyDescent="0.2">
      <c r="A23" s="49"/>
      <c r="B23" s="13" t="s">
        <v>26</v>
      </c>
      <c r="C23" s="7">
        <v>115</v>
      </c>
      <c r="D23" s="8">
        <v>91423</v>
      </c>
      <c r="E23" s="4">
        <v>0.34041060926939998</v>
      </c>
      <c r="F23" s="4">
        <v>0.22444</v>
      </c>
      <c r="G23" s="4">
        <v>0.45638000000000001</v>
      </c>
    </row>
    <row r="24" spans="1:7" ht="14.1" customHeight="1" x14ac:dyDescent="0.2">
      <c r="A24" s="50"/>
      <c r="B24" s="13" t="s">
        <v>96</v>
      </c>
      <c r="C24" s="7">
        <v>349</v>
      </c>
      <c r="D24" s="8">
        <v>289178</v>
      </c>
      <c r="E24" s="4">
        <v>0.46354000000000001</v>
      </c>
      <c r="F24" s="4">
        <v>0.3858722139695</v>
      </c>
      <c r="G24" s="4">
        <v>0.54120999999999997</v>
      </c>
    </row>
    <row r="25" spans="1:7" ht="14.1" customHeight="1" x14ac:dyDescent="0.2">
      <c r="A25" s="48" t="s">
        <v>211</v>
      </c>
      <c r="B25" s="13" t="s">
        <v>24</v>
      </c>
      <c r="C25" s="7">
        <v>382</v>
      </c>
      <c r="D25" s="8">
        <v>27283</v>
      </c>
      <c r="E25" s="4">
        <v>4.879E-2</v>
      </c>
      <c r="F25" s="4">
        <v>1.754E-2</v>
      </c>
      <c r="G25" s="4">
        <v>8.0049999999999996E-2</v>
      </c>
    </row>
    <row r="26" spans="1:7" ht="14.1" customHeight="1" x14ac:dyDescent="0.2">
      <c r="A26" s="49"/>
      <c r="B26" s="13" t="s">
        <v>25</v>
      </c>
      <c r="C26" s="7">
        <v>472</v>
      </c>
      <c r="D26" s="8">
        <v>33393.568906521003</v>
      </c>
      <c r="E26" s="4">
        <v>6.1449999999999998E-2</v>
      </c>
      <c r="F26" s="4">
        <v>2.2679999999999999E-2</v>
      </c>
      <c r="G26" s="4">
        <v>0.10023</v>
      </c>
    </row>
    <row r="27" spans="1:7" ht="14.1" customHeight="1" x14ac:dyDescent="0.2">
      <c r="A27" s="49"/>
      <c r="B27" s="13" t="s">
        <v>26</v>
      </c>
      <c r="C27" s="7">
        <v>389</v>
      </c>
      <c r="D27" s="8">
        <v>25889</v>
      </c>
      <c r="E27" s="4">
        <v>3.322E-2</v>
      </c>
      <c r="F27" s="4">
        <v>7.28E-3</v>
      </c>
      <c r="G27" s="4">
        <v>5.9156002254900003E-2</v>
      </c>
    </row>
    <row r="28" spans="1:7" ht="14.1" customHeight="1" x14ac:dyDescent="0.2">
      <c r="A28" s="50"/>
      <c r="B28" s="13" t="s">
        <v>96</v>
      </c>
      <c r="C28" s="7">
        <v>1243</v>
      </c>
      <c r="D28" s="8">
        <v>86566.141906623001</v>
      </c>
      <c r="E28" s="4">
        <v>4.5999999999999999E-2</v>
      </c>
      <c r="F28" s="4">
        <v>2.785E-2</v>
      </c>
      <c r="G28" s="4">
        <v>6.4149999999999999E-2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s="17" customFormat="1" ht="14.25" x14ac:dyDescent="0.2">
      <c r="A34" s="32" t="str">
        <f>HYPERLINK("#'Index'!A1","Back to Index")</f>
        <v>Back to Index</v>
      </c>
      <c r="B34" s="27"/>
    </row>
  </sheetData>
  <mergeCells count="12">
    <mergeCell ref="A1:L1"/>
    <mergeCell ref="A33:G33"/>
    <mergeCell ref="A2:G2"/>
    <mergeCell ref="A30:G30"/>
    <mergeCell ref="A31:G31"/>
    <mergeCell ref="A32:G32"/>
    <mergeCell ref="A5:A8"/>
    <mergeCell ref="A9:A12"/>
    <mergeCell ref="A13:A16"/>
    <mergeCell ref="A17:A20"/>
    <mergeCell ref="A21:A24"/>
    <mergeCell ref="A25:A28"/>
  </mergeCells>
  <pageMargins left="0.05" right="0.05" top="0.5" bottom="0.5" header="0" footer="0"/>
  <pageSetup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Normal="100" workbookViewId="0">
      <pane ySplit="4" topLeftCell="A41" activePane="bottomLeft" state="frozen"/>
      <selection sqref="A1:L1"/>
      <selection pane="bottomLeft" sqref="A1:K1"/>
    </sheetView>
  </sheetViews>
  <sheetFormatPr defaultColWidth="10.85546875" defaultRowHeight="12" customHeight="1" x14ac:dyDescent="0.2"/>
  <cols>
    <col min="1" max="1" width="53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1" ht="15" x14ac:dyDescent="0.25">
      <c r="A1" s="44" t="s">
        <v>220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1</v>
      </c>
      <c r="B2" s="45"/>
      <c r="C2" s="45"/>
      <c r="D2" s="45"/>
      <c r="E2" s="45"/>
      <c r="F2" s="45"/>
      <c r="G2" s="45"/>
    </row>
    <row r="4" spans="1:11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1" ht="14.1" customHeight="1" x14ac:dyDescent="0.2">
      <c r="A5" s="56" t="s">
        <v>221</v>
      </c>
      <c r="B5" s="6" t="s">
        <v>3</v>
      </c>
      <c r="C5" s="7">
        <v>529</v>
      </c>
      <c r="D5" s="8">
        <v>201924</v>
      </c>
      <c r="E5" s="4">
        <v>0.13955000000000001</v>
      </c>
      <c r="F5" s="4">
        <v>9.9570000000000006E-2</v>
      </c>
      <c r="G5" s="4">
        <v>0.17953</v>
      </c>
    </row>
    <row r="6" spans="1:11" ht="14.1" customHeight="1" x14ac:dyDescent="0.2">
      <c r="A6" s="49"/>
      <c r="B6" s="6" t="s">
        <v>4</v>
      </c>
      <c r="C6" s="7">
        <v>3058</v>
      </c>
      <c r="D6" s="8">
        <v>1420812.3299122001</v>
      </c>
      <c r="E6" s="4">
        <v>0.33084999999999998</v>
      </c>
      <c r="F6" s="4">
        <v>0.30503999999999998</v>
      </c>
      <c r="G6" s="4">
        <v>0.35666999999999999</v>
      </c>
    </row>
    <row r="7" spans="1:11" ht="14.1" customHeight="1" x14ac:dyDescent="0.2">
      <c r="A7" s="49"/>
      <c r="B7" s="6" t="s">
        <v>5</v>
      </c>
      <c r="C7" s="7">
        <v>1286</v>
      </c>
      <c r="D7" s="8">
        <v>240290</v>
      </c>
      <c r="E7" s="4">
        <v>0.20699999999999999</v>
      </c>
      <c r="F7" s="4">
        <v>0.16803999999999999</v>
      </c>
      <c r="G7" s="4">
        <v>0.24596000000000001</v>
      </c>
    </row>
    <row r="8" spans="1:11" ht="14.1" customHeight="1" x14ac:dyDescent="0.2">
      <c r="A8" s="50"/>
      <c r="B8" s="6" t="s">
        <v>96</v>
      </c>
      <c r="C8" s="7">
        <v>4873</v>
      </c>
      <c r="D8" s="8">
        <v>1863027</v>
      </c>
      <c r="E8" s="4">
        <v>0.26991999999999999</v>
      </c>
      <c r="F8" s="4">
        <v>0.25028646830869999</v>
      </c>
      <c r="G8" s="4">
        <v>0.28954999999999997</v>
      </c>
    </row>
    <row r="9" spans="1:11" ht="14.1" customHeight="1" x14ac:dyDescent="0.2">
      <c r="A9" s="48" t="s">
        <v>222</v>
      </c>
      <c r="B9" s="6" t="s">
        <v>3</v>
      </c>
      <c r="C9" s="7">
        <v>529</v>
      </c>
      <c r="D9" s="8">
        <v>65642</v>
      </c>
      <c r="E9" s="4">
        <v>4.5370000000000001E-2</v>
      </c>
      <c r="F9" s="4">
        <v>1.8960000000000001E-2</v>
      </c>
      <c r="G9" s="4">
        <v>7.177E-2</v>
      </c>
    </row>
    <row r="10" spans="1:11" ht="14.1" customHeight="1" x14ac:dyDescent="0.2">
      <c r="A10" s="49"/>
      <c r="B10" s="6" t="s">
        <v>4</v>
      </c>
      <c r="C10" s="7">
        <v>3058</v>
      </c>
      <c r="D10" s="8">
        <v>446622</v>
      </c>
      <c r="E10" s="4">
        <v>0.104</v>
      </c>
      <c r="F10" s="4">
        <v>8.7970000000000007E-2</v>
      </c>
      <c r="G10" s="4">
        <v>0.12003</v>
      </c>
    </row>
    <row r="11" spans="1:11" ht="14.1" customHeight="1" x14ac:dyDescent="0.2">
      <c r="A11" s="49"/>
      <c r="B11" s="6" t="s">
        <v>5</v>
      </c>
      <c r="C11" s="7">
        <v>1286</v>
      </c>
      <c r="D11" s="8">
        <v>18265</v>
      </c>
      <c r="E11" s="4">
        <v>1.5730000000000001E-2</v>
      </c>
      <c r="F11" s="4">
        <v>8.7200000000000003E-3</v>
      </c>
      <c r="G11" s="4">
        <v>2.2749999999999999E-2</v>
      </c>
    </row>
    <row r="12" spans="1:11" ht="14.1" customHeight="1" x14ac:dyDescent="0.2">
      <c r="A12" s="50"/>
      <c r="B12" s="6" t="s">
        <v>96</v>
      </c>
      <c r="C12" s="7">
        <v>4873</v>
      </c>
      <c r="D12" s="8">
        <v>530530</v>
      </c>
      <c r="E12" s="4">
        <v>7.6859999999999998E-2</v>
      </c>
      <c r="F12" s="4">
        <v>6.5329999999999999E-2</v>
      </c>
      <c r="G12" s="4">
        <v>8.8400000000000006E-2</v>
      </c>
    </row>
    <row r="13" spans="1:11" ht="14.1" customHeight="1" x14ac:dyDescent="0.2">
      <c r="A13" s="48" t="s">
        <v>223</v>
      </c>
      <c r="B13" s="6" t="s">
        <v>3</v>
      </c>
      <c r="C13" s="7">
        <v>529</v>
      </c>
      <c r="D13" s="8">
        <v>19415</v>
      </c>
      <c r="E13" s="4">
        <v>1.342E-2</v>
      </c>
      <c r="F13" s="4">
        <v>3.3E-3</v>
      </c>
      <c r="G13" s="4">
        <v>2.3539999999999998E-2</v>
      </c>
    </row>
    <row r="14" spans="1:11" ht="14.1" customHeight="1" x14ac:dyDescent="0.2">
      <c r="A14" s="49"/>
      <c r="B14" s="6" t="s">
        <v>4</v>
      </c>
      <c r="C14" s="7">
        <v>3058</v>
      </c>
      <c r="D14" s="8">
        <v>267950</v>
      </c>
      <c r="E14" s="4">
        <v>6.2395461011399998E-2</v>
      </c>
      <c r="F14" s="4">
        <v>4.8419999999999998E-2</v>
      </c>
      <c r="G14" s="4">
        <v>7.6369999999999993E-2</v>
      </c>
    </row>
    <row r="15" spans="1:11" ht="14.1" customHeight="1" x14ac:dyDescent="0.2">
      <c r="A15" s="49"/>
      <c r="B15" s="6" t="s">
        <v>5</v>
      </c>
      <c r="C15" s="7">
        <v>1286</v>
      </c>
      <c r="D15" s="8">
        <v>17305</v>
      </c>
      <c r="E15" s="4">
        <v>1.491E-2</v>
      </c>
      <c r="F15" s="4">
        <v>3.7599999999999999E-3</v>
      </c>
      <c r="G15" s="4">
        <v>2.605E-2</v>
      </c>
    </row>
    <row r="16" spans="1:11" ht="14.1" customHeight="1" x14ac:dyDescent="0.2">
      <c r="A16" s="50"/>
      <c r="B16" s="6" t="s">
        <v>96</v>
      </c>
      <c r="C16" s="7">
        <v>4873</v>
      </c>
      <c r="D16" s="8">
        <v>304670</v>
      </c>
      <c r="E16" s="4">
        <v>4.4139999999999999E-2</v>
      </c>
      <c r="F16" s="4">
        <v>3.4909999999999997E-2</v>
      </c>
      <c r="G16" s="4">
        <v>5.3379999999999997E-2</v>
      </c>
    </row>
    <row r="17" spans="1:7" ht="14.1" customHeight="1" x14ac:dyDescent="0.2">
      <c r="A17" s="48" t="s">
        <v>224</v>
      </c>
      <c r="B17" s="6" t="s">
        <v>3</v>
      </c>
      <c r="C17" s="7">
        <v>529</v>
      </c>
      <c r="D17" s="8">
        <v>68543</v>
      </c>
      <c r="E17" s="4">
        <v>4.7370000000000002E-2</v>
      </c>
      <c r="F17" s="4">
        <v>2.3253325974E-2</v>
      </c>
      <c r="G17" s="4">
        <v>7.1489999999999998E-2</v>
      </c>
    </row>
    <row r="18" spans="1:7" ht="14.1" customHeight="1" x14ac:dyDescent="0.2">
      <c r="A18" s="49"/>
      <c r="B18" s="6" t="s">
        <v>4</v>
      </c>
      <c r="C18" s="7">
        <v>3058</v>
      </c>
      <c r="D18" s="8">
        <v>498406</v>
      </c>
      <c r="E18" s="4">
        <v>0.11606</v>
      </c>
      <c r="F18" s="4">
        <v>9.8589999999999997E-2</v>
      </c>
      <c r="G18" s="4">
        <v>0.13353999999999999</v>
      </c>
    </row>
    <row r="19" spans="1:7" ht="14.1" customHeight="1" x14ac:dyDescent="0.2">
      <c r="A19" s="49"/>
      <c r="B19" s="6" t="s">
        <v>5</v>
      </c>
      <c r="C19" s="7">
        <v>1286</v>
      </c>
      <c r="D19" s="8">
        <v>30891</v>
      </c>
      <c r="E19" s="4">
        <v>2.6611490611199998E-2</v>
      </c>
      <c r="F19" s="4">
        <v>1.257E-2</v>
      </c>
      <c r="G19" s="4">
        <v>4.0649999999999999E-2</v>
      </c>
    </row>
    <row r="20" spans="1:7" ht="14.1" customHeight="1" x14ac:dyDescent="0.2">
      <c r="A20" s="50"/>
      <c r="B20" s="6" t="s">
        <v>96</v>
      </c>
      <c r="C20" s="7">
        <v>4873</v>
      </c>
      <c r="D20" s="8">
        <v>597841</v>
      </c>
      <c r="E20" s="4">
        <v>8.6620000000000003E-2</v>
      </c>
      <c r="F20" s="4">
        <v>7.4279999999999999E-2</v>
      </c>
      <c r="G20" s="4">
        <v>9.8949999999999996E-2</v>
      </c>
    </row>
    <row r="21" spans="1:7" ht="14.1" customHeight="1" x14ac:dyDescent="0.2">
      <c r="A21" s="48" t="s">
        <v>225</v>
      </c>
      <c r="B21" s="6" t="s">
        <v>3</v>
      </c>
      <c r="C21" s="7">
        <v>529</v>
      </c>
      <c r="D21" s="8">
        <v>94889</v>
      </c>
      <c r="E21" s="4">
        <v>6.5579999999999999E-2</v>
      </c>
      <c r="F21" s="4">
        <v>3.4099999999999998E-2</v>
      </c>
      <c r="G21" s="4">
        <v>9.7059999999999994E-2</v>
      </c>
    </row>
    <row r="22" spans="1:7" ht="14.1" customHeight="1" x14ac:dyDescent="0.2">
      <c r="A22" s="49"/>
      <c r="B22" s="6" t="s">
        <v>4</v>
      </c>
      <c r="C22" s="7">
        <v>3058</v>
      </c>
      <c r="D22" s="8">
        <v>878959</v>
      </c>
      <c r="E22" s="4">
        <v>0.20468</v>
      </c>
      <c r="F22" s="4">
        <v>0.18203</v>
      </c>
      <c r="G22" s="4">
        <v>0.22731999999999999</v>
      </c>
    </row>
    <row r="23" spans="1:7" ht="14.1" customHeight="1" x14ac:dyDescent="0.2">
      <c r="A23" s="49"/>
      <c r="B23" s="6" t="s">
        <v>5</v>
      </c>
      <c r="C23" s="7">
        <v>1286</v>
      </c>
      <c r="D23" s="8">
        <v>174751</v>
      </c>
      <c r="E23" s="4">
        <v>0.15054000000000001</v>
      </c>
      <c r="F23" s="4">
        <v>0.11577999999999999</v>
      </c>
      <c r="G23" s="4">
        <v>0.18529999999999999</v>
      </c>
    </row>
    <row r="24" spans="1:7" ht="14.1" customHeight="1" x14ac:dyDescent="0.2">
      <c r="A24" s="50"/>
      <c r="B24" s="6" t="s">
        <v>96</v>
      </c>
      <c r="C24" s="7">
        <v>4873</v>
      </c>
      <c r="D24" s="8">
        <v>1148598.9282819999</v>
      </c>
      <c r="E24" s="4">
        <v>0.16641</v>
      </c>
      <c r="F24" s="4">
        <v>0.14960000000000001</v>
      </c>
      <c r="G24" s="4">
        <v>0.1832256722125</v>
      </c>
    </row>
    <row r="25" spans="1:7" ht="14.1" customHeight="1" x14ac:dyDescent="0.2">
      <c r="A25" s="48" t="s">
        <v>226</v>
      </c>
      <c r="B25" s="6" t="s">
        <v>3</v>
      </c>
      <c r="C25" s="7">
        <v>529</v>
      </c>
      <c r="D25" s="8">
        <v>49645</v>
      </c>
      <c r="E25" s="4">
        <v>3.431E-2</v>
      </c>
      <c r="F25" s="4">
        <v>1.064E-2</v>
      </c>
      <c r="G25" s="4">
        <v>5.7979999999999997E-2</v>
      </c>
    </row>
    <row r="26" spans="1:7" ht="14.1" customHeight="1" x14ac:dyDescent="0.2">
      <c r="A26" s="49"/>
      <c r="B26" s="6" t="s">
        <v>4</v>
      </c>
      <c r="C26" s="7">
        <v>3058</v>
      </c>
      <c r="D26" s="8">
        <v>489939</v>
      </c>
      <c r="E26" s="4">
        <v>0.11409</v>
      </c>
      <c r="F26" s="4">
        <v>9.6607091481200003E-2</v>
      </c>
      <c r="G26" s="4">
        <v>0.13156999999999999</v>
      </c>
    </row>
    <row r="27" spans="1:7" ht="14.1" customHeight="1" x14ac:dyDescent="0.2">
      <c r="A27" s="49"/>
      <c r="B27" s="6" t="s">
        <v>5</v>
      </c>
      <c r="C27" s="7">
        <v>1286</v>
      </c>
      <c r="D27" s="8">
        <v>65442</v>
      </c>
      <c r="E27" s="4">
        <v>5.638E-2</v>
      </c>
      <c r="F27" s="4">
        <v>3.5950000000000003E-2</v>
      </c>
      <c r="G27" s="4">
        <v>7.6799999999999993E-2</v>
      </c>
    </row>
    <row r="28" spans="1:7" ht="14.1" customHeight="1" x14ac:dyDescent="0.2">
      <c r="A28" s="50"/>
      <c r="B28" s="6" t="s">
        <v>96</v>
      </c>
      <c r="C28" s="7">
        <v>4873</v>
      </c>
      <c r="D28" s="8">
        <v>605026</v>
      </c>
      <c r="E28" s="4">
        <v>8.7660000000000002E-2</v>
      </c>
      <c r="F28" s="4">
        <v>7.5139999999999998E-2</v>
      </c>
      <c r="G28" s="4">
        <v>0.10018000000000001</v>
      </c>
    </row>
    <row r="29" spans="1:7" ht="14.1" customHeight="1" x14ac:dyDescent="0.2">
      <c r="A29" s="48" t="s">
        <v>227</v>
      </c>
      <c r="B29" s="6" t="s">
        <v>3</v>
      </c>
      <c r="C29" s="7">
        <v>529</v>
      </c>
      <c r="D29" s="8">
        <v>57323</v>
      </c>
      <c r="E29" s="4">
        <v>3.9620000000000002E-2</v>
      </c>
      <c r="F29" s="4">
        <v>1.976E-2</v>
      </c>
      <c r="G29" s="4">
        <v>5.9470000000000002E-2</v>
      </c>
    </row>
    <row r="30" spans="1:7" ht="14.1" customHeight="1" x14ac:dyDescent="0.2">
      <c r="A30" s="49"/>
      <c r="B30" s="6" t="s">
        <v>4</v>
      </c>
      <c r="C30" s="7">
        <v>3058</v>
      </c>
      <c r="D30" s="8">
        <v>236918</v>
      </c>
      <c r="E30" s="4">
        <v>5.5169999999999997E-2</v>
      </c>
      <c r="F30" s="4">
        <v>4.34470558677E-2</v>
      </c>
      <c r="G30" s="4">
        <v>6.6890000000000005E-2</v>
      </c>
    </row>
    <row r="31" spans="1:7" ht="14.1" customHeight="1" x14ac:dyDescent="0.2">
      <c r="A31" s="49"/>
      <c r="B31" s="6" t="s">
        <v>5</v>
      </c>
      <c r="C31" s="7">
        <v>1286</v>
      </c>
      <c r="D31" s="8">
        <v>7824</v>
      </c>
      <c r="E31" s="4">
        <v>6.7400000000000003E-3</v>
      </c>
      <c r="F31" s="4">
        <v>2.5699999999999998E-3</v>
      </c>
      <c r="G31" s="4">
        <v>1.091E-2</v>
      </c>
    </row>
    <row r="32" spans="1:7" ht="14.1" customHeight="1" x14ac:dyDescent="0.2">
      <c r="A32" s="50"/>
      <c r="B32" s="6" t="s">
        <v>96</v>
      </c>
      <c r="C32" s="7">
        <v>4873</v>
      </c>
      <c r="D32" s="8">
        <v>302064.32282808999</v>
      </c>
      <c r="E32" s="4">
        <v>4.376E-2</v>
      </c>
      <c r="F32" s="4">
        <v>3.5310000000000001E-2</v>
      </c>
      <c r="G32" s="4">
        <v>5.2220000000000003E-2</v>
      </c>
    </row>
    <row r="33" spans="1:7" ht="14.1" customHeight="1" x14ac:dyDescent="0.2">
      <c r="A33" s="48" t="s">
        <v>228</v>
      </c>
      <c r="B33" s="6" t="s">
        <v>3</v>
      </c>
      <c r="C33" s="7">
        <v>529</v>
      </c>
      <c r="D33" s="8">
        <v>54250</v>
      </c>
      <c r="E33" s="4">
        <v>3.7490000000000002E-2</v>
      </c>
      <c r="F33" s="4">
        <v>1.805E-2</v>
      </c>
      <c r="G33" s="4">
        <v>5.6939999999999998E-2</v>
      </c>
    </row>
    <row r="34" spans="1:7" ht="14.1" customHeight="1" x14ac:dyDescent="0.2">
      <c r="A34" s="49"/>
      <c r="B34" s="6" t="s">
        <v>4</v>
      </c>
      <c r="C34" s="7">
        <v>3058</v>
      </c>
      <c r="D34" s="8">
        <v>228992</v>
      </c>
      <c r="E34" s="4">
        <v>5.3319999999999999E-2</v>
      </c>
      <c r="F34" s="4">
        <v>4.1770000000000002E-2</v>
      </c>
      <c r="G34" s="4">
        <v>6.4869999999999997E-2</v>
      </c>
    </row>
    <row r="35" spans="1:7" ht="14.1" customHeight="1" x14ac:dyDescent="0.2">
      <c r="A35" s="49"/>
      <c r="B35" s="6" t="s">
        <v>5</v>
      </c>
      <c r="C35" s="7">
        <v>1286</v>
      </c>
      <c r="D35" s="8">
        <v>6465</v>
      </c>
      <c r="E35" s="4">
        <v>5.5700000000000003E-3</v>
      </c>
      <c r="F35" s="4">
        <v>1.66E-3</v>
      </c>
      <c r="G35" s="4">
        <v>9.4800000000000006E-3</v>
      </c>
    </row>
    <row r="36" spans="1:7" ht="14.1" customHeight="1" x14ac:dyDescent="0.2">
      <c r="A36" s="50"/>
      <c r="B36" s="6" t="s">
        <v>96</v>
      </c>
      <c r="C36" s="7">
        <v>4873</v>
      </c>
      <c r="D36" s="8">
        <v>289707</v>
      </c>
      <c r="E36" s="4">
        <v>4.197E-2</v>
      </c>
      <c r="F36" s="4">
        <v>3.3660000000000002E-2</v>
      </c>
      <c r="G36" s="4">
        <v>5.0290000000000001E-2</v>
      </c>
    </row>
    <row r="37" spans="1:7" ht="14.1" customHeight="1" x14ac:dyDescent="0.2">
      <c r="A37" s="48" t="s">
        <v>229</v>
      </c>
      <c r="B37" s="6" t="s">
        <v>3</v>
      </c>
      <c r="C37" s="7">
        <v>529</v>
      </c>
      <c r="D37" s="8">
        <v>3356</v>
      </c>
      <c r="E37" s="4">
        <v>2.32E-3</v>
      </c>
      <c r="F37" s="4">
        <v>0</v>
      </c>
      <c r="G37" s="4">
        <v>6.4999999999999997E-3</v>
      </c>
    </row>
    <row r="38" spans="1:7" ht="14.1" customHeight="1" x14ac:dyDescent="0.2">
      <c r="A38" s="49"/>
      <c r="B38" s="6" t="s">
        <v>4</v>
      </c>
      <c r="C38" s="7">
        <v>3058</v>
      </c>
      <c r="D38" s="8">
        <v>30088</v>
      </c>
      <c r="E38" s="4">
        <v>7.0063074378000001E-3</v>
      </c>
      <c r="F38" s="4">
        <v>3.3500000000000001E-3</v>
      </c>
      <c r="G38" s="4">
        <v>1.0659999999999999E-2</v>
      </c>
    </row>
    <row r="39" spans="1:7" ht="14.1" customHeight="1" x14ac:dyDescent="0.2">
      <c r="A39" s="49"/>
      <c r="B39" s="6" t="s">
        <v>5</v>
      </c>
      <c r="C39" s="7">
        <v>1286</v>
      </c>
      <c r="D39" s="8">
        <v>1359</v>
      </c>
      <c r="E39" s="4">
        <v>1.17E-3</v>
      </c>
      <c r="F39" s="4">
        <v>0</v>
      </c>
      <c r="G39" s="4">
        <v>2.5899999999999999E-3</v>
      </c>
    </row>
    <row r="40" spans="1:7" ht="14.1" customHeight="1" x14ac:dyDescent="0.2">
      <c r="A40" s="50"/>
      <c r="B40" s="6" t="s">
        <v>96</v>
      </c>
      <c r="C40" s="7">
        <v>4873</v>
      </c>
      <c r="D40" s="8">
        <v>34803</v>
      </c>
      <c r="E40" s="4">
        <v>5.0400000000000002E-3</v>
      </c>
      <c r="F40" s="4">
        <v>2.5925689742000001E-3</v>
      </c>
      <c r="G40" s="4">
        <v>7.4900000000000001E-3</v>
      </c>
    </row>
    <row r="41" spans="1:7" ht="14.1" customHeight="1" x14ac:dyDescent="0.2">
      <c r="A41" s="48" t="s">
        <v>230</v>
      </c>
      <c r="B41" s="6" t="s">
        <v>3</v>
      </c>
      <c r="C41" s="7">
        <v>529</v>
      </c>
      <c r="D41" s="8">
        <v>45681</v>
      </c>
      <c r="E41" s="4">
        <v>3.1570000000000001E-2</v>
      </c>
      <c r="F41" s="4">
        <v>1.217E-2</v>
      </c>
      <c r="G41" s="4">
        <v>5.0979999999999998E-2</v>
      </c>
    </row>
    <row r="42" spans="1:7" ht="14.1" customHeight="1" x14ac:dyDescent="0.2">
      <c r="A42" s="49"/>
      <c r="B42" s="6" t="s">
        <v>4</v>
      </c>
      <c r="C42" s="7">
        <v>3058</v>
      </c>
      <c r="D42" s="8">
        <v>245751</v>
      </c>
      <c r="E42" s="4">
        <v>5.7230000000000003E-2</v>
      </c>
      <c r="F42" s="4">
        <v>4.4810000000000003E-2</v>
      </c>
      <c r="G42" s="4">
        <v>6.9650000000000004E-2</v>
      </c>
    </row>
    <row r="43" spans="1:7" ht="14.1" customHeight="1" x14ac:dyDescent="0.2">
      <c r="A43" s="49"/>
      <c r="B43" s="6" t="s">
        <v>5</v>
      </c>
      <c r="C43" s="7">
        <v>1286</v>
      </c>
      <c r="D43" s="8">
        <v>36847</v>
      </c>
      <c r="E43" s="4">
        <v>3.1742580715299999E-2</v>
      </c>
      <c r="F43" s="4">
        <v>1.0240000000000001E-2</v>
      </c>
      <c r="G43" s="4">
        <v>5.3249999999999999E-2</v>
      </c>
    </row>
    <row r="44" spans="1:7" ht="14.1" customHeight="1" x14ac:dyDescent="0.2">
      <c r="A44" s="50"/>
      <c r="B44" s="6" t="s">
        <v>96</v>
      </c>
      <c r="C44" s="7">
        <v>4873</v>
      </c>
      <c r="D44" s="8">
        <v>328279</v>
      </c>
      <c r="E44" s="4">
        <v>4.7559999999999998E-2</v>
      </c>
      <c r="F44" s="4">
        <v>3.8109999999999998E-2</v>
      </c>
      <c r="G44" s="4">
        <v>5.7020000000000001E-2</v>
      </c>
    </row>
    <row r="45" spans="1:7" ht="14.1" customHeight="1" x14ac:dyDescent="0.2">
      <c r="A45" s="48" t="s">
        <v>231</v>
      </c>
      <c r="B45" s="6" t="s">
        <v>3</v>
      </c>
      <c r="C45" s="7">
        <v>529</v>
      </c>
      <c r="D45" s="8">
        <v>45935</v>
      </c>
      <c r="E45" s="4">
        <v>3.175E-2</v>
      </c>
      <c r="F45" s="4">
        <v>1.609E-2</v>
      </c>
      <c r="G45" s="4">
        <v>4.7410000000000001E-2</v>
      </c>
    </row>
    <row r="46" spans="1:7" ht="14.1" customHeight="1" x14ac:dyDescent="0.2">
      <c r="A46" s="49"/>
      <c r="B46" s="6" t="s">
        <v>4</v>
      </c>
      <c r="C46" s="7">
        <v>3058</v>
      </c>
      <c r="D46" s="8">
        <v>513824</v>
      </c>
      <c r="E46" s="4">
        <v>0.11965000000000001</v>
      </c>
      <c r="F46" s="4">
        <v>0.10120999999999999</v>
      </c>
      <c r="G46" s="4">
        <v>0.13808999999999999</v>
      </c>
    </row>
    <row r="47" spans="1:7" ht="14.1" customHeight="1" x14ac:dyDescent="0.2">
      <c r="A47" s="49"/>
      <c r="B47" s="6" t="s">
        <v>5</v>
      </c>
      <c r="C47" s="7">
        <v>1286</v>
      </c>
      <c r="D47" s="8">
        <v>74428</v>
      </c>
      <c r="E47" s="4">
        <v>6.4117031214900005E-2</v>
      </c>
      <c r="F47" s="4">
        <v>4.4659999999999998E-2</v>
      </c>
      <c r="G47" s="4">
        <v>8.3575096471800003E-2</v>
      </c>
    </row>
    <row r="48" spans="1:7" ht="14.1" customHeight="1" x14ac:dyDescent="0.2">
      <c r="A48" s="50"/>
      <c r="B48" s="6" t="s">
        <v>96</v>
      </c>
      <c r="C48" s="7">
        <v>4873</v>
      </c>
      <c r="D48" s="8">
        <v>634186</v>
      </c>
      <c r="E48" s="4">
        <v>9.1880000000000003E-2</v>
      </c>
      <c r="F48" s="4">
        <v>7.9310000000000005E-2</v>
      </c>
      <c r="G48" s="4">
        <v>0.10445</v>
      </c>
    </row>
    <row r="49" spans="1:7" ht="14.1" customHeight="1" x14ac:dyDescent="0.2">
      <c r="A49" s="48" t="s">
        <v>232</v>
      </c>
      <c r="B49" s="6" t="s">
        <v>3</v>
      </c>
      <c r="C49" s="7">
        <v>529</v>
      </c>
      <c r="D49" s="8">
        <v>831009</v>
      </c>
      <c r="E49" s="4">
        <v>0.57432000000000005</v>
      </c>
      <c r="F49" s="4">
        <v>0.52107000000000003</v>
      </c>
      <c r="G49" s="4">
        <v>0.62756000000000001</v>
      </c>
    </row>
    <row r="50" spans="1:7" ht="14.1" customHeight="1" x14ac:dyDescent="0.2">
      <c r="A50" s="49"/>
      <c r="B50" s="6" t="s">
        <v>4</v>
      </c>
      <c r="C50" s="7">
        <v>3058</v>
      </c>
      <c r="D50" s="8">
        <v>2168216</v>
      </c>
      <c r="E50" s="4">
        <v>0.50490000000000002</v>
      </c>
      <c r="F50" s="4">
        <v>0.47816999999999998</v>
      </c>
      <c r="G50" s="4">
        <v>0.53162149215309995</v>
      </c>
    </row>
    <row r="51" spans="1:7" ht="14.1" customHeight="1" x14ac:dyDescent="0.2">
      <c r="A51" s="49"/>
      <c r="B51" s="6" t="s">
        <v>5</v>
      </c>
      <c r="C51" s="7">
        <v>1286</v>
      </c>
      <c r="D51" s="8">
        <v>597755</v>
      </c>
      <c r="E51" s="4">
        <v>0.51493999999999995</v>
      </c>
      <c r="F51" s="4">
        <v>0.47149999999999997</v>
      </c>
      <c r="G51" s="4">
        <v>0.55839000000000005</v>
      </c>
    </row>
    <row r="52" spans="1:7" ht="14.1" customHeight="1" x14ac:dyDescent="0.2">
      <c r="A52" s="50"/>
      <c r="B52" s="6" t="s">
        <v>96</v>
      </c>
      <c r="C52" s="7">
        <v>4873</v>
      </c>
      <c r="D52" s="8">
        <v>3596981</v>
      </c>
      <c r="E52" s="4">
        <v>0.52114000000000005</v>
      </c>
      <c r="F52" s="4">
        <v>0.49968000000000001</v>
      </c>
      <c r="G52" s="4">
        <v>0.54259999999999997</v>
      </c>
    </row>
    <row r="53" spans="1:7" ht="14.1" customHeight="1" x14ac:dyDescent="0.2">
      <c r="A53" s="48" t="s">
        <v>233</v>
      </c>
      <c r="B53" s="6" t="s">
        <v>3</v>
      </c>
      <c r="C53" s="7">
        <v>529</v>
      </c>
      <c r="D53" s="8">
        <v>463075</v>
      </c>
      <c r="E53" s="4">
        <v>0.32002999999999998</v>
      </c>
      <c r="F53" s="4">
        <v>0.2677405968653</v>
      </c>
      <c r="G53" s="4">
        <v>0.37232999999999999</v>
      </c>
    </row>
    <row r="54" spans="1:7" ht="14.1" customHeight="1" x14ac:dyDescent="0.2">
      <c r="A54" s="49"/>
      <c r="B54" s="6" t="s">
        <v>4</v>
      </c>
      <c r="C54" s="7">
        <v>3058</v>
      </c>
      <c r="D54" s="8">
        <v>1155337.6634153</v>
      </c>
      <c r="E54" s="4">
        <v>0.2690350292616</v>
      </c>
      <c r="F54" s="4">
        <v>0.24642</v>
      </c>
      <c r="G54" s="4">
        <v>0.29165000000000002</v>
      </c>
    </row>
    <row r="55" spans="1:7" ht="14.1" customHeight="1" x14ac:dyDescent="0.2">
      <c r="A55" s="49"/>
      <c r="B55" s="6" t="s">
        <v>5</v>
      </c>
      <c r="C55" s="7">
        <v>1286</v>
      </c>
      <c r="D55" s="8">
        <v>292815</v>
      </c>
      <c r="E55" s="4">
        <v>0.25224999999999997</v>
      </c>
      <c r="F55" s="4">
        <v>0.21794185481059999</v>
      </c>
      <c r="G55" s="4">
        <v>0.28655693848769997</v>
      </c>
    </row>
    <row r="56" spans="1:7" ht="14.1" customHeight="1" x14ac:dyDescent="0.2">
      <c r="A56" s="50"/>
      <c r="B56" s="6" t="s">
        <v>96</v>
      </c>
      <c r="C56" s="7">
        <v>4873</v>
      </c>
      <c r="D56" s="8">
        <v>1911227</v>
      </c>
      <c r="E56" s="4">
        <v>0.27690324022020002</v>
      </c>
      <c r="F56" s="4">
        <v>0.25805</v>
      </c>
      <c r="G56" s="4">
        <v>0.29576000000000002</v>
      </c>
    </row>
    <row r="57" spans="1:7" ht="14.1" customHeight="1" x14ac:dyDescent="0.2">
      <c r="A57" s="48" t="s">
        <v>234</v>
      </c>
      <c r="B57" s="6" t="s">
        <v>3</v>
      </c>
      <c r="C57" s="7">
        <v>524</v>
      </c>
      <c r="D57" s="8">
        <v>931418</v>
      </c>
      <c r="E57" s="4">
        <v>0.65422000000000002</v>
      </c>
      <c r="F57" s="4">
        <v>0.60224</v>
      </c>
      <c r="G57" s="4">
        <v>0.70621</v>
      </c>
    </row>
    <row r="58" spans="1:7" ht="14.1" customHeight="1" x14ac:dyDescent="0.2">
      <c r="A58" s="49"/>
      <c r="B58" s="6" t="s">
        <v>4</v>
      </c>
      <c r="C58" s="7">
        <v>2984</v>
      </c>
      <c r="D58" s="8">
        <v>2781832</v>
      </c>
      <c r="E58" s="4">
        <v>0.67540999999999995</v>
      </c>
      <c r="F58" s="4">
        <v>0.64890000000000003</v>
      </c>
      <c r="G58" s="4">
        <v>0.70191000000000003</v>
      </c>
    </row>
    <row r="59" spans="1:7" ht="14.1" customHeight="1" x14ac:dyDescent="0.2">
      <c r="A59" s="49"/>
      <c r="B59" s="6" t="s">
        <v>5</v>
      </c>
      <c r="C59" s="7">
        <v>1284</v>
      </c>
      <c r="D59" s="8">
        <v>631227</v>
      </c>
      <c r="E59" s="4">
        <v>0.54441519252420001</v>
      </c>
      <c r="F59" s="4">
        <v>0.50077000000000005</v>
      </c>
      <c r="G59" s="4">
        <v>0.58806000000000003</v>
      </c>
    </row>
    <row r="60" spans="1:7" ht="14.1" customHeight="1" x14ac:dyDescent="0.2">
      <c r="A60" s="50"/>
      <c r="B60" s="6" t="s">
        <v>96</v>
      </c>
      <c r="C60" s="7">
        <v>4792</v>
      </c>
      <c r="D60" s="8">
        <v>4344477</v>
      </c>
      <c r="E60" s="4">
        <v>0.64824000000000004</v>
      </c>
      <c r="F60" s="4">
        <v>0.62710999999999995</v>
      </c>
      <c r="G60" s="4">
        <v>0.66937999999999998</v>
      </c>
    </row>
    <row r="61" spans="1:7" ht="14.1" customHeight="1" x14ac:dyDescent="0.2">
      <c r="A61" s="48" t="s">
        <v>235</v>
      </c>
      <c r="B61" s="6" t="s">
        <v>3</v>
      </c>
      <c r="C61" s="7">
        <v>373</v>
      </c>
      <c r="D61" s="8">
        <v>371356</v>
      </c>
      <c r="E61" s="4">
        <v>0.37901000000000001</v>
      </c>
      <c r="F61" s="4">
        <v>0.31397000000000003</v>
      </c>
      <c r="G61" s="4">
        <v>0.44403999999999999</v>
      </c>
    </row>
    <row r="62" spans="1:7" ht="14.1" customHeight="1" x14ac:dyDescent="0.2">
      <c r="A62" s="49"/>
      <c r="B62" s="6" t="s">
        <v>4</v>
      </c>
      <c r="C62" s="7">
        <v>2240</v>
      </c>
      <c r="D62" s="8">
        <v>1066895</v>
      </c>
      <c r="E62" s="4">
        <v>0.37053000000000003</v>
      </c>
      <c r="F62" s="4">
        <v>0.34100000000000003</v>
      </c>
      <c r="G62" s="4">
        <v>0.40006000000000003</v>
      </c>
    </row>
    <row r="63" spans="1:7" ht="14.1" customHeight="1" x14ac:dyDescent="0.2">
      <c r="A63" s="49"/>
      <c r="B63" s="6" t="s">
        <v>5</v>
      </c>
      <c r="C63" s="7">
        <v>470</v>
      </c>
      <c r="D63" s="8">
        <v>92024</v>
      </c>
      <c r="E63" s="4">
        <v>0.21318000000000001</v>
      </c>
      <c r="F63" s="4">
        <v>0.15295</v>
      </c>
      <c r="G63" s="4">
        <v>0.27340999999999999</v>
      </c>
    </row>
    <row r="64" spans="1:7" ht="14.1" customHeight="1" x14ac:dyDescent="0.2">
      <c r="A64" s="50"/>
      <c r="B64" s="6" t="s">
        <v>96</v>
      </c>
      <c r="C64" s="7">
        <v>3083</v>
      </c>
      <c r="D64" s="8">
        <v>1530274</v>
      </c>
      <c r="E64" s="4">
        <v>0.35664000000000001</v>
      </c>
      <c r="F64" s="4">
        <v>0.33102111122549999</v>
      </c>
      <c r="G64" s="4">
        <v>0.38224999999999998</v>
      </c>
    </row>
    <row r="66" spans="1:7" ht="14.1" customHeight="1" x14ac:dyDescent="0.2">
      <c r="A66" s="46" t="s">
        <v>55</v>
      </c>
      <c r="B66" s="45"/>
      <c r="C66" s="45"/>
      <c r="D66" s="45"/>
      <c r="E66" s="45"/>
      <c r="F66" s="45"/>
      <c r="G66" s="45"/>
    </row>
    <row r="67" spans="1:7" ht="14.1" customHeight="1" x14ac:dyDescent="0.2">
      <c r="A67" s="46" t="s">
        <v>106</v>
      </c>
      <c r="B67" s="45"/>
      <c r="C67" s="45"/>
      <c r="D67" s="45"/>
      <c r="E67" s="45"/>
      <c r="F67" s="45"/>
      <c r="G67" s="45"/>
    </row>
    <row r="68" spans="1:7" ht="14.1" customHeight="1" x14ac:dyDescent="0.2">
      <c r="A68" s="46" t="s">
        <v>107</v>
      </c>
      <c r="B68" s="45"/>
      <c r="C68" s="45"/>
      <c r="D68" s="45"/>
      <c r="E68" s="45"/>
      <c r="F68" s="45"/>
      <c r="G68" s="45"/>
    </row>
    <row r="69" spans="1:7" ht="14.1" customHeight="1" x14ac:dyDescent="0.2">
      <c r="A69" s="46" t="s">
        <v>559</v>
      </c>
      <c r="B69" s="45"/>
      <c r="C69" s="45"/>
      <c r="D69" s="45"/>
      <c r="E69" s="45"/>
      <c r="F69" s="45"/>
      <c r="G69" s="45"/>
    </row>
    <row r="70" spans="1:7" ht="14.1" customHeight="1" x14ac:dyDescent="0.2">
      <c r="A70" s="46" t="s">
        <v>108</v>
      </c>
      <c r="B70" s="45"/>
      <c r="C70" s="45"/>
      <c r="D70" s="45"/>
      <c r="E70" s="45"/>
      <c r="F70" s="45"/>
      <c r="G70" s="45"/>
    </row>
    <row r="71" spans="1:7" s="17" customFormat="1" ht="14.25" x14ac:dyDescent="0.2">
      <c r="A71" s="32" t="str">
        <f>HYPERLINK("#'Index'!A1","Back to Index")</f>
        <v>Back to Index</v>
      </c>
      <c r="B71" s="27"/>
    </row>
  </sheetData>
  <mergeCells count="22">
    <mergeCell ref="A57:A60"/>
    <mergeCell ref="A1:K1"/>
    <mergeCell ref="A41:A44"/>
    <mergeCell ref="A45:A48"/>
    <mergeCell ref="A49:A52"/>
    <mergeCell ref="A53:A56"/>
    <mergeCell ref="A69:G69"/>
    <mergeCell ref="A70:G70"/>
    <mergeCell ref="A2:G2"/>
    <mergeCell ref="A66:G66"/>
    <mergeCell ref="A67:G67"/>
    <mergeCell ref="A68:G68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61:A64"/>
  </mergeCells>
  <pageMargins left="0.05" right="0.05" top="0.5" bottom="0.5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ySplit="4" topLeftCell="A5" activePane="bottomLeft" state="frozen"/>
      <selection activeCell="A45" sqref="A45"/>
      <selection pane="bottomLeft" sqref="A1:K1"/>
    </sheetView>
  </sheetViews>
  <sheetFormatPr defaultColWidth="10.85546875" defaultRowHeight="12" customHeight="1" x14ac:dyDescent="0.2"/>
  <cols>
    <col min="1" max="1" width="27.140625" customWidth="1"/>
    <col min="2" max="2" width="33.5703125" bestFit="1" customWidth="1"/>
    <col min="3" max="3" width="7.28515625" customWidth="1"/>
    <col min="4" max="5" width="9.140625" bestFit="1" customWidth="1"/>
    <col min="6" max="6" width="9.28515625" bestFit="1" customWidth="1"/>
    <col min="7" max="7" width="10.5703125" customWidth="1"/>
  </cols>
  <sheetData>
    <row r="1" spans="1:11" ht="15" x14ac:dyDescent="0.25">
      <c r="A1" s="44" t="s">
        <v>65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11" ht="38.25" x14ac:dyDescent="0.2">
      <c r="A4" s="1"/>
      <c r="B4" s="1"/>
      <c r="C4" s="2" t="s">
        <v>67</v>
      </c>
      <c r="D4" s="2" t="s">
        <v>68</v>
      </c>
      <c r="E4" s="2" t="s">
        <v>69</v>
      </c>
      <c r="F4" s="2" t="s">
        <v>70</v>
      </c>
      <c r="G4" s="2" t="s">
        <v>2</v>
      </c>
    </row>
    <row r="5" spans="1:11" ht="14.1" customHeight="1" x14ac:dyDescent="0.2">
      <c r="A5" s="54" t="s">
        <v>384</v>
      </c>
      <c r="B5" s="3" t="s">
        <v>3</v>
      </c>
      <c r="C5" s="4">
        <v>0.19589999999999999</v>
      </c>
      <c r="D5" s="4">
        <v>0.18310000000000001</v>
      </c>
      <c r="E5" s="4">
        <v>0.20050000000000001</v>
      </c>
      <c r="F5" s="4">
        <v>0.22650000000000001</v>
      </c>
      <c r="G5" s="4">
        <v>0.20960000000000001</v>
      </c>
    </row>
    <row r="6" spans="1:11" ht="14.1" customHeight="1" x14ac:dyDescent="0.2">
      <c r="A6" s="52"/>
      <c r="B6" s="3" t="s">
        <v>4</v>
      </c>
      <c r="C6" s="4">
        <v>0.59340000000000004</v>
      </c>
      <c r="D6" s="4">
        <v>0.61019999999999996</v>
      </c>
      <c r="E6" s="4">
        <v>0.63809994909029999</v>
      </c>
      <c r="F6" s="4">
        <v>0.63370000000000004</v>
      </c>
      <c r="G6" s="4">
        <v>0.62219999999999998</v>
      </c>
    </row>
    <row r="7" spans="1:11" ht="14.1" customHeight="1" x14ac:dyDescent="0.2">
      <c r="A7" s="53"/>
      <c r="B7" s="3" t="s">
        <v>5</v>
      </c>
      <c r="C7" s="4">
        <v>0.2107</v>
      </c>
      <c r="D7" s="4">
        <v>0.20669999999999999</v>
      </c>
      <c r="E7" s="4">
        <v>0.16139999999999999</v>
      </c>
      <c r="F7" s="4">
        <v>0.13980000000000001</v>
      </c>
      <c r="G7" s="4">
        <v>0.16819999999999999</v>
      </c>
    </row>
    <row r="8" spans="1:11" ht="14.1" customHeight="1" x14ac:dyDescent="0.2">
      <c r="A8" s="25" t="s">
        <v>6</v>
      </c>
      <c r="B8" s="3" t="s">
        <v>7</v>
      </c>
      <c r="C8" s="4">
        <v>0.51911100878159999</v>
      </c>
      <c r="D8" s="4">
        <v>0.57689999999999997</v>
      </c>
      <c r="E8" s="4">
        <v>0.4607</v>
      </c>
      <c r="F8" s="4">
        <v>0.50370000000000004</v>
      </c>
      <c r="G8" s="4">
        <v>0.51539999999999997</v>
      </c>
    </row>
    <row r="9" spans="1:11" ht="14.1" customHeight="1" x14ac:dyDescent="0.2">
      <c r="A9" s="48" t="s">
        <v>8</v>
      </c>
      <c r="B9" s="3" t="s">
        <v>9</v>
      </c>
      <c r="C9" s="4">
        <v>0.5</v>
      </c>
      <c r="D9" s="4">
        <v>0.66100000000000003</v>
      </c>
      <c r="E9" s="4">
        <v>0.76029999999999998</v>
      </c>
      <c r="F9" s="4">
        <v>0.7883</v>
      </c>
      <c r="G9" s="4">
        <v>0.70669999999999999</v>
      </c>
    </row>
    <row r="10" spans="1:11" ht="14.1" customHeight="1" x14ac:dyDescent="0.2">
      <c r="A10" s="49"/>
      <c r="B10" s="3" t="s">
        <v>10</v>
      </c>
      <c r="C10" s="4">
        <v>0.1108</v>
      </c>
      <c r="D10" s="4">
        <v>9.5399999999999999E-2</v>
      </c>
      <c r="E10" s="4">
        <v>5.5199999999999999E-2</v>
      </c>
      <c r="F10" s="4">
        <v>3.6900000000000002E-2</v>
      </c>
      <c r="G10" s="4">
        <v>6.3899999999999998E-2</v>
      </c>
    </row>
    <row r="11" spans="1:11" ht="14.1" customHeight="1" x14ac:dyDescent="0.2">
      <c r="A11" s="49"/>
      <c r="B11" s="3" t="s">
        <v>11</v>
      </c>
      <c r="C11" s="4">
        <v>0.13039999999999999</v>
      </c>
      <c r="D11" s="4">
        <v>0.1075</v>
      </c>
      <c r="E11" s="4">
        <v>0.1152985438383</v>
      </c>
      <c r="F11" s="4">
        <v>0.10970000000000001</v>
      </c>
      <c r="G11" s="4">
        <v>0.1139</v>
      </c>
    </row>
    <row r="12" spans="1:11" ht="14.1" customHeight="1" x14ac:dyDescent="0.2">
      <c r="A12" s="50"/>
      <c r="B12" s="3" t="s">
        <v>12</v>
      </c>
      <c r="C12" s="4">
        <v>0.25890000000000002</v>
      </c>
      <c r="D12" s="4">
        <v>0.13600000000000001</v>
      </c>
      <c r="E12" s="4">
        <v>6.9199999999999998E-2</v>
      </c>
      <c r="F12" s="4">
        <v>6.5000000000000002E-2</v>
      </c>
      <c r="G12" s="4">
        <v>0.11550000000000001</v>
      </c>
    </row>
    <row r="13" spans="1:11" ht="14.1" customHeight="1" x14ac:dyDescent="0.2">
      <c r="A13" s="25" t="s">
        <v>13</v>
      </c>
      <c r="B13" s="3" t="s">
        <v>14</v>
      </c>
      <c r="C13" s="4">
        <v>0.89390000000000003</v>
      </c>
      <c r="D13" s="4">
        <v>0.93986379613259996</v>
      </c>
      <c r="E13" s="4">
        <v>0.92830000000000001</v>
      </c>
      <c r="F13" s="4">
        <v>0.94550000000000001</v>
      </c>
      <c r="G13" s="4">
        <v>0.93269999999999997</v>
      </c>
    </row>
    <row r="14" spans="1:11" ht="14.1" customHeight="1" x14ac:dyDescent="0.2">
      <c r="A14" s="48" t="s">
        <v>15</v>
      </c>
      <c r="B14" s="3" t="s">
        <v>16</v>
      </c>
      <c r="C14" s="4">
        <v>0.42330000000000001</v>
      </c>
      <c r="D14" s="4">
        <v>0.52229999999999999</v>
      </c>
      <c r="E14" s="4">
        <v>0.62229999999999996</v>
      </c>
      <c r="F14" s="4">
        <v>0.74160000000000004</v>
      </c>
      <c r="G14" s="4">
        <v>0.62670000000000003</v>
      </c>
    </row>
    <row r="15" spans="1:11" ht="14.1" customHeight="1" x14ac:dyDescent="0.2">
      <c r="A15" s="49"/>
      <c r="B15" s="3" t="s">
        <v>17</v>
      </c>
      <c r="C15" s="4">
        <v>0.26100000000000001</v>
      </c>
      <c r="D15" s="4">
        <v>0.27279999999999999</v>
      </c>
      <c r="E15" s="4">
        <v>0.2654001826972</v>
      </c>
      <c r="F15" s="4">
        <v>0.19939999999999999</v>
      </c>
      <c r="G15" s="4">
        <v>0.23227670243929999</v>
      </c>
    </row>
    <row r="16" spans="1:11" ht="14.1" customHeight="1" x14ac:dyDescent="0.2">
      <c r="A16" s="50"/>
      <c r="B16" s="3" t="s">
        <v>18</v>
      </c>
      <c r="C16" s="4">
        <v>0.31580000000000003</v>
      </c>
      <c r="D16" s="4">
        <v>0.2049</v>
      </c>
      <c r="E16" s="4">
        <v>0.1123</v>
      </c>
      <c r="F16" s="4">
        <v>5.8900000000000001E-2</v>
      </c>
      <c r="G16" s="4">
        <v>0.14099999999999999</v>
      </c>
    </row>
    <row r="17" spans="1:7" ht="14.1" customHeight="1" x14ac:dyDescent="0.2">
      <c r="A17" s="25" t="s">
        <v>19</v>
      </c>
      <c r="B17" s="3" t="s">
        <v>20</v>
      </c>
      <c r="C17" s="4">
        <v>0.25280000000000002</v>
      </c>
      <c r="D17" s="4">
        <v>0.13800000000000001</v>
      </c>
      <c r="E17" s="4">
        <v>6.9199999999999998E-2</v>
      </c>
      <c r="F17" s="4">
        <v>4.82E-2</v>
      </c>
      <c r="G17" s="4">
        <v>0.1062</v>
      </c>
    </row>
    <row r="18" spans="1:7" ht="14.1" customHeight="1" x14ac:dyDescent="0.2">
      <c r="A18" s="25" t="s">
        <v>21</v>
      </c>
      <c r="B18" s="3" t="s">
        <v>22</v>
      </c>
      <c r="C18" s="4">
        <v>0.38479999999999998</v>
      </c>
      <c r="D18" s="4">
        <v>0.30840000000000001</v>
      </c>
      <c r="E18" s="4">
        <v>0.2344</v>
      </c>
      <c r="F18" s="4">
        <v>0.14169999999999999</v>
      </c>
      <c r="G18" s="4">
        <v>0.22939999999999999</v>
      </c>
    </row>
    <row r="19" spans="1:7" ht="14.1" customHeight="1" x14ac:dyDescent="0.2">
      <c r="A19" s="48" t="s">
        <v>23</v>
      </c>
      <c r="B19" s="3" t="s">
        <v>24</v>
      </c>
      <c r="C19" s="4">
        <v>0.28239999999999998</v>
      </c>
      <c r="D19" s="4">
        <v>0.28920000000000001</v>
      </c>
      <c r="E19" s="4">
        <v>0.3165</v>
      </c>
      <c r="F19" s="4">
        <v>0.29139999999999999</v>
      </c>
      <c r="G19" s="4">
        <v>0.29220000000000002</v>
      </c>
    </row>
    <row r="20" spans="1:7" ht="14.1" customHeight="1" x14ac:dyDescent="0.2">
      <c r="A20" s="49"/>
      <c r="B20" s="3" t="s">
        <v>25</v>
      </c>
      <c r="C20" s="4">
        <v>0.31040000000000001</v>
      </c>
      <c r="D20" s="4">
        <v>0.2928</v>
      </c>
      <c r="E20" s="4">
        <v>0.19040000000000001</v>
      </c>
      <c r="F20" s="4">
        <v>0.16450000000000001</v>
      </c>
      <c r="G20" s="4">
        <v>0.219</v>
      </c>
    </row>
    <row r="21" spans="1:7" ht="14.1" customHeight="1" x14ac:dyDescent="0.2">
      <c r="A21" s="50"/>
      <c r="B21" s="3" t="s">
        <v>26</v>
      </c>
      <c r="C21" s="4">
        <v>0.40720000000000001</v>
      </c>
      <c r="D21" s="4">
        <v>0.41799999999999998</v>
      </c>
      <c r="E21" s="4">
        <v>0.49320000000000003</v>
      </c>
      <c r="F21" s="4">
        <v>0.54410000000000003</v>
      </c>
      <c r="G21" s="4">
        <v>0.48880000000000001</v>
      </c>
    </row>
    <row r="22" spans="1:7" ht="14.1" customHeight="1" x14ac:dyDescent="0.2">
      <c r="A22" s="51" t="s">
        <v>382</v>
      </c>
      <c r="B22" s="3" t="s">
        <v>27</v>
      </c>
      <c r="C22" s="4">
        <v>0.2248</v>
      </c>
      <c r="D22" s="4">
        <v>0.16089999999999999</v>
      </c>
      <c r="E22" s="4">
        <v>0.1046</v>
      </c>
      <c r="F22" s="4">
        <v>4.9099999999999998E-2</v>
      </c>
      <c r="G22" s="4">
        <v>0.1096</v>
      </c>
    </row>
    <row r="23" spans="1:7" ht="14.1" customHeight="1" x14ac:dyDescent="0.2">
      <c r="A23" s="52"/>
      <c r="B23" s="3" t="s">
        <v>28</v>
      </c>
      <c r="C23" s="4">
        <v>0.20269912097510001</v>
      </c>
      <c r="D23" s="4">
        <v>0.27698762505289998</v>
      </c>
      <c r="E23" s="4">
        <v>0.43469999999999998</v>
      </c>
      <c r="F23" s="4">
        <v>0.48680000000000001</v>
      </c>
      <c r="G23" s="4">
        <v>0.38779999999999998</v>
      </c>
    </row>
    <row r="24" spans="1:7" ht="14.1" customHeight="1" x14ac:dyDescent="0.2">
      <c r="A24" s="52"/>
      <c r="B24" s="3" t="s">
        <v>29</v>
      </c>
      <c r="C24" s="4">
        <v>0.1144</v>
      </c>
      <c r="D24" s="4">
        <v>0.2301</v>
      </c>
      <c r="E24" s="4">
        <v>0.2712</v>
      </c>
      <c r="F24" s="4">
        <v>0.30280000000000001</v>
      </c>
      <c r="G24" s="4">
        <v>0.24990000000000001</v>
      </c>
    </row>
    <row r="25" spans="1:7" ht="14.1" customHeight="1" x14ac:dyDescent="0.2">
      <c r="A25" s="53"/>
      <c r="B25" s="3" t="s">
        <v>30</v>
      </c>
      <c r="C25" s="4">
        <v>0.45810000000000001</v>
      </c>
      <c r="D25" s="4">
        <v>0.33200000000000002</v>
      </c>
      <c r="E25" s="4">
        <v>0.18940000000000001</v>
      </c>
      <c r="F25" s="4">
        <v>0.1613</v>
      </c>
      <c r="G25" s="4">
        <v>0.25259999999999999</v>
      </c>
    </row>
    <row r="26" spans="1:7" ht="14.1" customHeight="1" x14ac:dyDescent="0.2">
      <c r="A26" s="48" t="s">
        <v>31</v>
      </c>
      <c r="B26" s="3" t="s">
        <v>32</v>
      </c>
      <c r="C26" s="4">
        <v>0.19409999999999999</v>
      </c>
      <c r="D26" s="4">
        <v>5.0700000000000002E-2</v>
      </c>
      <c r="E26" s="4">
        <v>1.34E-2</v>
      </c>
      <c r="F26" s="4">
        <v>4.7999999999999996E-3</v>
      </c>
      <c r="G26" s="4">
        <v>5.0200000000000002E-2</v>
      </c>
    </row>
    <row r="27" spans="1:7" ht="14.1" customHeight="1" x14ac:dyDescent="0.2">
      <c r="A27" s="49"/>
      <c r="B27" s="3" t="s">
        <v>33</v>
      </c>
      <c r="C27" s="4">
        <v>0.3019</v>
      </c>
      <c r="D27" s="4">
        <v>0.25664529751350001</v>
      </c>
      <c r="E27" s="4">
        <v>0.1515</v>
      </c>
      <c r="F27" s="4">
        <v>5.8099999999999999E-2</v>
      </c>
      <c r="G27" s="4">
        <v>0.152</v>
      </c>
    </row>
    <row r="28" spans="1:7" ht="14.1" customHeight="1" x14ac:dyDescent="0.2">
      <c r="A28" s="49"/>
      <c r="B28" s="3" t="s">
        <v>34</v>
      </c>
      <c r="C28" s="4">
        <v>0.19070000000000001</v>
      </c>
      <c r="D28" s="4">
        <v>0.23530000000000001</v>
      </c>
      <c r="E28" s="4">
        <v>0.13919999999999999</v>
      </c>
      <c r="F28" s="4">
        <v>7.5300000000000006E-2</v>
      </c>
      <c r="G28" s="4">
        <v>0.1343</v>
      </c>
    </row>
    <row r="29" spans="1:7" ht="14.1" customHeight="1" x14ac:dyDescent="0.2">
      <c r="A29" s="50"/>
      <c r="B29" s="3" t="s">
        <v>35</v>
      </c>
      <c r="C29" s="4">
        <v>0.31330000000000002</v>
      </c>
      <c r="D29" s="4">
        <v>0.45739999999999997</v>
      </c>
      <c r="E29" s="4">
        <v>0.69589999999999996</v>
      </c>
      <c r="F29" s="4">
        <v>0.8619</v>
      </c>
      <c r="G29" s="4">
        <v>0.66349999999999998</v>
      </c>
    </row>
    <row r="30" spans="1:7" ht="14.1" customHeight="1" x14ac:dyDescent="0.2">
      <c r="A30" s="48" t="s">
        <v>36</v>
      </c>
      <c r="B30" s="3" t="s">
        <v>37</v>
      </c>
      <c r="C30" s="4">
        <v>0.51480000000000004</v>
      </c>
      <c r="D30" s="4">
        <v>0.29039999999999999</v>
      </c>
      <c r="E30" s="4">
        <v>0.14399999999999999</v>
      </c>
      <c r="F30" s="4">
        <v>0.10299999999999999</v>
      </c>
      <c r="G30" s="4">
        <v>0.22075654466139999</v>
      </c>
    </row>
    <row r="31" spans="1:7" ht="14.1" customHeight="1" x14ac:dyDescent="0.2">
      <c r="A31" s="50"/>
      <c r="B31" s="3" t="s">
        <v>38</v>
      </c>
      <c r="C31" s="4">
        <v>0.48520000000000002</v>
      </c>
      <c r="D31" s="4">
        <v>0.70960000000000001</v>
      </c>
      <c r="E31" s="4">
        <v>0.85599999999999998</v>
      </c>
      <c r="F31" s="4">
        <v>0.89700000000000002</v>
      </c>
      <c r="G31" s="4">
        <v>0.77924345533859996</v>
      </c>
    </row>
    <row r="32" spans="1:7" ht="14.1" customHeight="1" x14ac:dyDescent="0.2">
      <c r="A32" s="48" t="s">
        <v>39</v>
      </c>
      <c r="B32" s="3" t="s">
        <v>40</v>
      </c>
      <c r="C32" s="4">
        <v>1</v>
      </c>
      <c r="D32" s="4">
        <v>0</v>
      </c>
      <c r="E32" s="4">
        <v>0</v>
      </c>
      <c r="F32" s="4">
        <v>0</v>
      </c>
      <c r="G32" s="4">
        <v>0.1898</v>
      </c>
    </row>
    <row r="33" spans="1:8" ht="14.1" customHeight="1" x14ac:dyDescent="0.2">
      <c r="A33" s="49"/>
      <c r="B33" s="3" t="s">
        <v>41</v>
      </c>
      <c r="C33" s="4">
        <v>0</v>
      </c>
      <c r="D33" s="4">
        <v>1</v>
      </c>
      <c r="E33" s="4">
        <v>0</v>
      </c>
      <c r="F33" s="4">
        <v>0</v>
      </c>
      <c r="G33" s="4">
        <v>0.1865</v>
      </c>
    </row>
    <row r="34" spans="1:8" ht="14.1" customHeight="1" x14ac:dyDescent="0.2">
      <c r="A34" s="49"/>
      <c r="B34" s="3" t="s">
        <v>42</v>
      </c>
      <c r="C34" s="4">
        <v>0</v>
      </c>
      <c r="D34" s="4">
        <v>0</v>
      </c>
      <c r="E34" s="4">
        <v>1</v>
      </c>
      <c r="F34" s="4">
        <v>0</v>
      </c>
      <c r="G34" s="4">
        <v>0.1137</v>
      </c>
    </row>
    <row r="35" spans="1:8" ht="14.1" customHeight="1" x14ac:dyDescent="0.2">
      <c r="A35" s="50"/>
      <c r="B35" s="3" t="s">
        <v>43</v>
      </c>
      <c r="C35" s="4">
        <v>0</v>
      </c>
      <c r="D35" s="4">
        <v>0</v>
      </c>
      <c r="E35" s="4">
        <v>0</v>
      </c>
      <c r="F35" s="4">
        <v>1</v>
      </c>
      <c r="G35" s="4">
        <v>0.51004382163100004</v>
      </c>
    </row>
    <row r="36" spans="1:8" ht="14.1" customHeight="1" x14ac:dyDescent="0.2">
      <c r="A36" s="25" t="s">
        <v>44</v>
      </c>
      <c r="B36" s="3" t="s">
        <v>45</v>
      </c>
      <c r="C36" s="4">
        <v>0.38679999999999998</v>
      </c>
      <c r="D36" s="4">
        <v>0.4677</v>
      </c>
      <c r="E36" s="4">
        <v>0.65620000000000001</v>
      </c>
      <c r="F36" s="4">
        <v>0.79039999999999999</v>
      </c>
      <c r="G36" s="4">
        <v>0.63839999999999997</v>
      </c>
    </row>
    <row r="37" spans="1:8" ht="14.1" customHeight="1" x14ac:dyDescent="0.2">
      <c r="A37" s="48" t="s">
        <v>46</v>
      </c>
      <c r="B37" s="3" t="s">
        <v>47</v>
      </c>
      <c r="C37" s="4">
        <v>0.15670000000000001</v>
      </c>
      <c r="D37" s="4">
        <v>0.19120000000000001</v>
      </c>
      <c r="E37" s="4">
        <v>0.14330000000000001</v>
      </c>
      <c r="F37" s="4">
        <v>7.8E-2</v>
      </c>
      <c r="G37" s="4">
        <v>0.1215</v>
      </c>
    </row>
    <row r="38" spans="1:8" ht="14.1" customHeight="1" x14ac:dyDescent="0.2">
      <c r="A38" s="49"/>
      <c r="B38" s="3" t="s">
        <v>48</v>
      </c>
      <c r="C38" s="4">
        <v>0.1258</v>
      </c>
      <c r="D38" s="4">
        <v>0.13200000000000001</v>
      </c>
      <c r="E38" s="4">
        <v>9.6100000000000005E-2</v>
      </c>
      <c r="F38" s="4">
        <v>0.1057</v>
      </c>
      <c r="G38" s="4">
        <v>0.1133</v>
      </c>
    </row>
    <row r="39" spans="1:8" ht="14.1" customHeight="1" x14ac:dyDescent="0.2">
      <c r="A39" s="49"/>
      <c r="B39" s="3" t="s">
        <v>49</v>
      </c>
      <c r="C39" s="4">
        <v>0.19339999999999999</v>
      </c>
      <c r="D39" s="4">
        <v>0.14430000000000001</v>
      </c>
      <c r="E39" s="4">
        <v>0.2142</v>
      </c>
      <c r="F39" s="4">
        <v>0.246</v>
      </c>
      <c r="G39" s="4">
        <v>0.21340000000000001</v>
      </c>
    </row>
    <row r="40" spans="1:8" ht="14.1" customHeight="1" x14ac:dyDescent="0.2">
      <c r="A40" s="49"/>
      <c r="B40" s="3" t="s">
        <v>50</v>
      </c>
      <c r="C40" s="4">
        <v>6.3200000000000006E-2</v>
      </c>
      <c r="D40" s="4">
        <v>5.4800000000000001E-2</v>
      </c>
      <c r="E40" s="4">
        <v>0.1202</v>
      </c>
      <c r="F40" s="4">
        <v>0.12590000000000001</v>
      </c>
      <c r="G40" s="4">
        <v>0.10009999999999999</v>
      </c>
    </row>
    <row r="41" spans="1:8" ht="14.1" customHeight="1" x14ac:dyDescent="0.2">
      <c r="A41" s="49"/>
      <c r="B41" s="3" t="s">
        <v>51</v>
      </c>
      <c r="C41" s="4">
        <v>0.24490000000000001</v>
      </c>
      <c r="D41" s="4">
        <v>0.23417401426170001</v>
      </c>
      <c r="E41" s="4">
        <v>0.1875</v>
      </c>
      <c r="F41" s="4">
        <v>0.25</v>
      </c>
      <c r="G41" s="4">
        <v>0.23899999999999999</v>
      </c>
    </row>
    <row r="42" spans="1:8" ht="14.1" customHeight="1" x14ac:dyDescent="0.2">
      <c r="A42" s="49"/>
      <c r="B42" s="3" t="s">
        <v>52</v>
      </c>
      <c r="C42" s="4">
        <v>0.1153</v>
      </c>
      <c r="D42" s="4">
        <v>0.1268</v>
      </c>
      <c r="E42" s="4">
        <v>0.14419999999999999</v>
      </c>
      <c r="F42" s="4">
        <v>0.12330000000000001</v>
      </c>
      <c r="G42" s="4">
        <v>0.12479999999999999</v>
      </c>
    </row>
    <row r="43" spans="1:8" ht="14.1" customHeight="1" x14ac:dyDescent="0.2">
      <c r="A43" s="49"/>
      <c r="B43" s="3" t="s">
        <v>53</v>
      </c>
      <c r="C43" s="4">
        <v>6.59E-2</v>
      </c>
      <c r="D43" s="4">
        <v>8.14E-2</v>
      </c>
      <c r="E43" s="4">
        <v>5.2400000000000002E-2</v>
      </c>
      <c r="F43" s="4">
        <v>3.4099999999999998E-2</v>
      </c>
      <c r="G43" s="4">
        <v>5.0999999999999997E-2</v>
      </c>
    </row>
    <row r="44" spans="1:8" ht="12" customHeight="1" x14ac:dyDescent="0.2">
      <c r="A44" s="50"/>
      <c r="B44" s="3" t="s">
        <v>54</v>
      </c>
      <c r="C44" s="4">
        <v>3.49E-2</v>
      </c>
      <c r="D44" s="4">
        <v>3.5299999999999998E-2</v>
      </c>
      <c r="E44" s="4">
        <v>4.1999415080100001E-2</v>
      </c>
      <c r="F44" s="4">
        <v>3.7007306863899997E-2</v>
      </c>
      <c r="G44" s="4">
        <v>3.6900000000000002E-2</v>
      </c>
    </row>
    <row r="45" spans="1:8" ht="12" customHeight="1" x14ac:dyDescent="0.2">
      <c r="A45" s="42" t="s">
        <v>555</v>
      </c>
      <c r="B45" s="43"/>
      <c r="C45" s="39">
        <v>750</v>
      </c>
      <c r="D45" s="39">
        <v>815</v>
      </c>
      <c r="E45" s="39">
        <v>523</v>
      </c>
      <c r="F45" s="39">
        <v>2785</v>
      </c>
      <c r="G45" s="39">
        <v>4873</v>
      </c>
    </row>
    <row r="46" spans="1:8" ht="14.1" customHeight="1" x14ac:dyDescent="0.2">
      <c r="A46" s="46" t="s">
        <v>55</v>
      </c>
      <c r="B46" s="45"/>
      <c r="C46" s="45"/>
      <c r="D46" s="45"/>
      <c r="E46" s="45"/>
      <c r="F46" s="45"/>
      <c r="G46" s="45"/>
    </row>
    <row r="47" spans="1:8" ht="14.1" customHeight="1" x14ac:dyDescent="0.2">
      <c r="A47" s="55" t="s">
        <v>383</v>
      </c>
      <c r="B47" s="45"/>
      <c r="C47" s="45"/>
      <c r="D47" s="45"/>
      <c r="E47" s="45"/>
      <c r="F47" s="45"/>
      <c r="G47" s="45"/>
    </row>
    <row r="48" spans="1:8" ht="14.1" customHeight="1" x14ac:dyDescent="0.2">
      <c r="A48" s="55" t="s">
        <v>554</v>
      </c>
      <c r="B48" s="55"/>
      <c r="C48" s="55"/>
      <c r="D48" s="55"/>
      <c r="E48" s="55"/>
      <c r="F48" s="55"/>
      <c r="G48" s="55"/>
      <c r="H48" s="55"/>
    </row>
    <row r="49" spans="1:2" s="17" customFormat="1" ht="14.25" x14ac:dyDescent="0.2">
      <c r="A49" s="32" t="str">
        <f>HYPERLINK("#'Index'!A1","Back to Index")</f>
        <v>Back to Index</v>
      </c>
      <c r="B49" s="27"/>
    </row>
  </sheetData>
  <mergeCells count="15">
    <mergeCell ref="A1:K1"/>
    <mergeCell ref="A5:A7"/>
    <mergeCell ref="A9:A12"/>
    <mergeCell ref="A14:A16"/>
    <mergeCell ref="A19:A21"/>
    <mergeCell ref="A48:H48"/>
    <mergeCell ref="A45:B45"/>
    <mergeCell ref="A2:G2"/>
    <mergeCell ref="A46:G46"/>
    <mergeCell ref="A47:G47"/>
    <mergeCell ref="A22:A25"/>
    <mergeCell ref="A26:A29"/>
    <mergeCell ref="A30:A31"/>
    <mergeCell ref="A32:A35"/>
    <mergeCell ref="A37:A44"/>
  </mergeCells>
  <pageMargins left="0.05" right="0.05" top="0.5" bottom="0.5" header="0" footer="0"/>
  <pageSetup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53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1" ht="15" x14ac:dyDescent="0.25">
      <c r="A1" s="44" t="s">
        <v>236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11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1" ht="14.1" customHeight="1" x14ac:dyDescent="0.2">
      <c r="A5" s="56" t="s">
        <v>221</v>
      </c>
      <c r="B5" s="9" t="s">
        <v>58</v>
      </c>
      <c r="C5" s="7">
        <v>2335</v>
      </c>
      <c r="D5" s="8">
        <v>798685</v>
      </c>
      <c r="E5" s="4">
        <v>0.23877000000000001</v>
      </c>
      <c r="F5" s="4">
        <v>0.21174000000000001</v>
      </c>
      <c r="G5" s="4">
        <v>0.26579999999999998</v>
      </c>
    </row>
    <row r="6" spans="1:11" ht="14.1" customHeight="1" x14ac:dyDescent="0.2">
      <c r="A6" s="49"/>
      <c r="B6" s="9" t="s">
        <v>7</v>
      </c>
      <c r="C6" s="7">
        <v>2538</v>
      </c>
      <c r="D6" s="8">
        <v>1064342</v>
      </c>
      <c r="E6" s="4">
        <v>0.29920999999999998</v>
      </c>
      <c r="F6" s="4">
        <v>0.27100999999999997</v>
      </c>
      <c r="G6" s="4">
        <v>0.32740000000000002</v>
      </c>
    </row>
    <row r="7" spans="1:11" ht="14.1" customHeight="1" x14ac:dyDescent="0.2">
      <c r="A7" s="50"/>
      <c r="B7" s="9" t="s">
        <v>96</v>
      </c>
      <c r="C7" s="7">
        <v>4873</v>
      </c>
      <c r="D7" s="8">
        <v>1863027</v>
      </c>
      <c r="E7" s="4">
        <v>0.26991999999999999</v>
      </c>
      <c r="F7" s="4">
        <v>0.25028646830869999</v>
      </c>
      <c r="G7" s="4">
        <v>0.28954999999999997</v>
      </c>
    </row>
    <row r="8" spans="1:11" ht="14.1" customHeight="1" x14ac:dyDescent="0.2">
      <c r="A8" s="48" t="s">
        <v>222</v>
      </c>
      <c r="B8" s="9" t="s">
        <v>58</v>
      </c>
      <c r="C8" s="7">
        <v>2335</v>
      </c>
      <c r="D8" s="8">
        <v>237512</v>
      </c>
      <c r="E8" s="4">
        <v>7.1010000000000004E-2</v>
      </c>
      <c r="F8" s="4">
        <v>5.3719999999999997E-2</v>
      </c>
      <c r="G8" s="4">
        <v>8.8293070044799998E-2</v>
      </c>
    </row>
    <row r="9" spans="1:11" ht="14.1" customHeight="1" x14ac:dyDescent="0.2">
      <c r="A9" s="49"/>
      <c r="B9" s="9" t="s">
        <v>7</v>
      </c>
      <c r="C9" s="7">
        <v>2538</v>
      </c>
      <c r="D9" s="8">
        <v>293018</v>
      </c>
      <c r="E9" s="4">
        <v>8.2373495615E-2</v>
      </c>
      <c r="F9" s="4">
        <v>6.6960000000000006E-2</v>
      </c>
      <c r="G9" s="4">
        <v>9.7780000000000006E-2</v>
      </c>
    </row>
    <row r="10" spans="1:11" ht="14.1" customHeight="1" x14ac:dyDescent="0.2">
      <c r="A10" s="50"/>
      <c r="B10" s="9" t="s">
        <v>96</v>
      </c>
      <c r="C10" s="7">
        <v>4873</v>
      </c>
      <c r="D10" s="8">
        <v>530530</v>
      </c>
      <c r="E10" s="4">
        <v>7.6859999999999998E-2</v>
      </c>
      <c r="F10" s="4">
        <v>6.5329999999999999E-2</v>
      </c>
      <c r="G10" s="4">
        <v>8.8400000000000006E-2</v>
      </c>
    </row>
    <row r="11" spans="1:11" ht="14.1" customHeight="1" x14ac:dyDescent="0.2">
      <c r="A11" s="48" t="s">
        <v>223</v>
      </c>
      <c r="B11" s="9" t="s">
        <v>58</v>
      </c>
      <c r="C11" s="7">
        <v>2335</v>
      </c>
      <c r="D11" s="8">
        <v>133744</v>
      </c>
      <c r="E11" s="4">
        <v>3.9980000000000002E-2</v>
      </c>
      <c r="F11" s="4">
        <v>2.6759999999999999E-2</v>
      </c>
      <c r="G11" s="4">
        <v>5.3199999999999997E-2</v>
      </c>
    </row>
    <row r="12" spans="1:11" ht="14.1" customHeight="1" x14ac:dyDescent="0.2">
      <c r="A12" s="49"/>
      <c r="B12" s="9" t="s">
        <v>7</v>
      </c>
      <c r="C12" s="7">
        <v>2538</v>
      </c>
      <c r="D12" s="8">
        <v>170926</v>
      </c>
      <c r="E12" s="4">
        <v>4.8050000000000002E-2</v>
      </c>
      <c r="F12" s="4">
        <v>3.5143817890700001E-2</v>
      </c>
      <c r="G12" s="4">
        <v>6.096E-2</v>
      </c>
    </row>
    <row r="13" spans="1:11" ht="14.1" customHeight="1" x14ac:dyDescent="0.2">
      <c r="A13" s="50"/>
      <c r="B13" s="9" t="s">
        <v>96</v>
      </c>
      <c r="C13" s="7">
        <v>4873</v>
      </c>
      <c r="D13" s="8">
        <v>304670</v>
      </c>
      <c r="E13" s="4">
        <v>4.4139999999999999E-2</v>
      </c>
      <c r="F13" s="4">
        <v>3.4909999999999997E-2</v>
      </c>
      <c r="G13" s="4">
        <v>5.3379999999999997E-2</v>
      </c>
    </row>
    <row r="14" spans="1:11" ht="14.1" customHeight="1" x14ac:dyDescent="0.2">
      <c r="A14" s="48" t="s">
        <v>224</v>
      </c>
      <c r="B14" s="9" t="s">
        <v>58</v>
      </c>
      <c r="C14" s="7">
        <v>2335</v>
      </c>
      <c r="D14" s="8">
        <v>240328</v>
      </c>
      <c r="E14" s="4">
        <v>7.1847797567099997E-2</v>
      </c>
      <c r="F14" s="4">
        <v>5.5169999999999997E-2</v>
      </c>
      <c r="G14" s="4">
        <v>8.8529999999999998E-2</v>
      </c>
    </row>
    <row r="15" spans="1:11" ht="14.1" customHeight="1" x14ac:dyDescent="0.2">
      <c r="A15" s="49"/>
      <c r="B15" s="9" t="s">
        <v>7</v>
      </c>
      <c r="C15" s="7">
        <v>2538</v>
      </c>
      <c r="D15" s="8">
        <v>357512.55199602997</v>
      </c>
      <c r="E15" s="4">
        <v>0.10050000000000001</v>
      </c>
      <c r="F15" s="4">
        <v>8.2460000000000006E-2</v>
      </c>
      <c r="G15" s="4">
        <v>0.11855081074150001</v>
      </c>
    </row>
    <row r="16" spans="1:11" ht="14.1" customHeight="1" x14ac:dyDescent="0.2">
      <c r="A16" s="50"/>
      <c r="B16" s="9" t="s">
        <v>96</v>
      </c>
      <c r="C16" s="7">
        <v>4873</v>
      </c>
      <c r="D16" s="8">
        <v>597841</v>
      </c>
      <c r="E16" s="4">
        <v>8.6620000000000003E-2</v>
      </c>
      <c r="F16" s="4">
        <v>7.4279999999999999E-2</v>
      </c>
      <c r="G16" s="4">
        <v>9.8949999999999996E-2</v>
      </c>
    </row>
    <row r="17" spans="1:7" ht="14.1" customHeight="1" x14ac:dyDescent="0.2">
      <c r="A17" s="48" t="s">
        <v>225</v>
      </c>
      <c r="B17" s="9" t="s">
        <v>58</v>
      </c>
      <c r="C17" s="7">
        <v>2335</v>
      </c>
      <c r="D17" s="8">
        <v>475722</v>
      </c>
      <c r="E17" s="4">
        <v>0.14222000000000001</v>
      </c>
      <c r="F17" s="4">
        <v>0.12002</v>
      </c>
      <c r="G17" s="4">
        <v>0.16442000000000001</v>
      </c>
    </row>
    <row r="18" spans="1:7" ht="14.1" customHeight="1" x14ac:dyDescent="0.2">
      <c r="A18" s="49"/>
      <c r="B18" s="9" t="s">
        <v>7</v>
      </c>
      <c r="C18" s="7">
        <v>2538</v>
      </c>
      <c r="D18" s="8">
        <v>672877</v>
      </c>
      <c r="E18" s="4">
        <v>0.18915995156839999</v>
      </c>
      <c r="F18" s="4">
        <v>0.16425000000000001</v>
      </c>
      <c r="G18" s="4">
        <v>0.21407000000000001</v>
      </c>
    </row>
    <row r="19" spans="1:7" ht="14.1" customHeight="1" x14ac:dyDescent="0.2">
      <c r="A19" s="50"/>
      <c r="B19" s="9" t="s">
        <v>96</v>
      </c>
      <c r="C19" s="7">
        <v>4873</v>
      </c>
      <c r="D19" s="8">
        <v>1148598.9282819999</v>
      </c>
      <c r="E19" s="4">
        <v>0.16641</v>
      </c>
      <c r="F19" s="4">
        <v>0.14960000000000001</v>
      </c>
      <c r="G19" s="4">
        <v>0.1832256722125</v>
      </c>
    </row>
    <row r="20" spans="1:7" ht="14.1" customHeight="1" x14ac:dyDescent="0.2">
      <c r="A20" s="48" t="s">
        <v>226</v>
      </c>
      <c r="B20" s="9" t="s">
        <v>58</v>
      </c>
      <c r="C20" s="7">
        <v>2335</v>
      </c>
      <c r="D20" s="8">
        <v>238824</v>
      </c>
      <c r="E20" s="4">
        <v>7.1400000000000005E-2</v>
      </c>
      <c r="F20" s="4">
        <v>5.4537283787300002E-2</v>
      </c>
      <c r="G20" s="4">
        <v>8.8260000000000005E-2</v>
      </c>
    </row>
    <row r="21" spans="1:7" ht="14.1" customHeight="1" x14ac:dyDescent="0.2">
      <c r="A21" s="49"/>
      <c r="B21" s="9" t="s">
        <v>7</v>
      </c>
      <c r="C21" s="7">
        <v>2538</v>
      </c>
      <c r="D21" s="8">
        <v>366202</v>
      </c>
      <c r="E21" s="4">
        <v>0.10295</v>
      </c>
      <c r="F21" s="4">
        <v>8.4570000000000006E-2</v>
      </c>
      <c r="G21" s="4">
        <v>0.12132459404900001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605026</v>
      </c>
      <c r="E22" s="4">
        <v>8.7660000000000002E-2</v>
      </c>
      <c r="F22" s="4">
        <v>7.5139999999999998E-2</v>
      </c>
      <c r="G22" s="4">
        <v>0.10018000000000001</v>
      </c>
    </row>
    <row r="23" spans="1:7" ht="14.1" customHeight="1" x14ac:dyDescent="0.2">
      <c r="A23" s="48" t="s">
        <v>227</v>
      </c>
      <c r="B23" s="9" t="s">
        <v>58</v>
      </c>
      <c r="C23" s="7">
        <v>2335</v>
      </c>
      <c r="D23" s="8">
        <v>130279.47446298999</v>
      </c>
      <c r="E23" s="4">
        <v>3.8949999999999999E-2</v>
      </c>
      <c r="F23" s="4">
        <v>2.69280782431E-2</v>
      </c>
      <c r="G23" s="4">
        <v>5.0970000000000001E-2</v>
      </c>
    </row>
    <row r="24" spans="1:7" ht="14.1" customHeight="1" x14ac:dyDescent="0.2">
      <c r="A24" s="49"/>
      <c r="B24" s="9" t="s">
        <v>7</v>
      </c>
      <c r="C24" s="7">
        <v>2538</v>
      </c>
      <c r="D24" s="8">
        <v>171784.84836510001</v>
      </c>
      <c r="E24" s="4">
        <v>4.829E-2</v>
      </c>
      <c r="F24" s="4">
        <v>3.6409999999999998E-2</v>
      </c>
      <c r="G24" s="4">
        <v>6.0179999999999997E-2</v>
      </c>
    </row>
    <row r="25" spans="1:7" ht="14.1" customHeight="1" x14ac:dyDescent="0.2">
      <c r="A25" s="50"/>
      <c r="B25" s="9" t="s">
        <v>96</v>
      </c>
      <c r="C25" s="7">
        <v>4873</v>
      </c>
      <c r="D25" s="8">
        <v>302064.32282808999</v>
      </c>
      <c r="E25" s="4">
        <v>4.376E-2</v>
      </c>
      <c r="F25" s="4">
        <v>3.5310000000000001E-2</v>
      </c>
      <c r="G25" s="4">
        <v>5.2220000000000003E-2</v>
      </c>
    </row>
    <row r="26" spans="1:7" ht="14.1" customHeight="1" x14ac:dyDescent="0.2">
      <c r="A26" s="48" t="s">
        <v>228</v>
      </c>
      <c r="B26" s="9" t="s">
        <v>58</v>
      </c>
      <c r="C26" s="7">
        <v>2335</v>
      </c>
      <c r="D26" s="8">
        <v>129083</v>
      </c>
      <c r="E26" s="4">
        <v>3.8589999999999999E-2</v>
      </c>
      <c r="F26" s="4">
        <v>2.6579999999999999E-2</v>
      </c>
      <c r="G26" s="4">
        <v>5.0599999999999999E-2</v>
      </c>
    </row>
    <row r="27" spans="1:7" ht="14.1" customHeight="1" x14ac:dyDescent="0.2">
      <c r="A27" s="49"/>
      <c r="B27" s="9" t="s">
        <v>7</v>
      </c>
      <c r="C27" s="7">
        <v>2538</v>
      </c>
      <c r="D27" s="8">
        <v>160624</v>
      </c>
      <c r="E27" s="4">
        <v>4.5150000000000003E-2</v>
      </c>
      <c r="F27" s="4">
        <v>3.363E-2</v>
      </c>
      <c r="G27" s="4">
        <v>5.6669999999999998E-2</v>
      </c>
    </row>
    <row r="28" spans="1:7" ht="14.1" customHeight="1" x14ac:dyDescent="0.2">
      <c r="A28" s="50"/>
      <c r="B28" s="9" t="s">
        <v>96</v>
      </c>
      <c r="C28" s="7">
        <v>4873</v>
      </c>
      <c r="D28" s="8">
        <v>289707</v>
      </c>
      <c r="E28" s="4">
        <v>4.197E-2</v>
      </c>
      <c r="F28" s="4">
        <v>3.3660000000000002E-2</v>
      </c>
      <c r="G28" s="4">
        <v>5.0290000000000001E-2</v>
      </c>
    </row>
    <row r="29" spans="1:7" ht="14.1" customHeight="1" x14ac:dyDescent="0.2">
      <c r="A29" s="48" t="s">
        <v>229</v>
      </c>
      <c r="B29" s="9" t="s">
        <v>58</v>
      </c>
      <c r="C29" s="7">
        <v>2335</v>
      </c>
      <c r="D29" s="8">
        <v>12476</v>
      </c>
      <c r="E29" s="4">
        <v>3.7296697369999998E-3</v>
      </c>
      <c r="F29" s="4">
        <v>1.1100000000000001E-3</v>
      </c>
      <c r="G29" s="4">
        <v>6.3499999999999997E-3</v>
      </c>
    </row>
    <row r="30" spans="1:7" ht="14.1" customHeight="1" x14ac:dyDescent="0.2">
      <c r="A30" s="49"/>
      <c r="B30" s="9" t="s">
        <v>7</v>
      </c>
      <c r="C30" s="7">
        <v>2538</v>
      </c>
      <c r="D30" s="8">
        <v>22327</v>
      </c>
      <c r="E30" s="4">
        <v>6.28E-3</v>
      </c>
      <c r="F30" s="4">
        <v>2.2100000000000002E-3</v>
      </c>
      <c r="G30" s="4">
        <v>1.034E-2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34803</v>
      </c>
      <c r="E31" s="4">
        <v>5.0400000000000002E-3</v>
      </c>
      <c r="F31" s="4">
        <v>2.5925689742000001E-3</v>
      </c>
      <c r="G31" s="4">
        <v>7.4900000000000001E-3</v>
      </c>
    </row>
    <row r="32" spans="1:7" ht="14.1" customHeight="1" x14ac:dyDescent="0.2">
      <c r="A32" s="48" t="s">
        <v>230</v>
      </c>
      <c r="B32" s="9" t="s">
        <v>58</v>
      </c>
      <c r="C32" s="7">
        <v>2335</v>
      </c>
      <c r="D32" s="8">
        <v>155350</v>
      </c>
      <c r="E32" s="4">
        <v>4.6442915556100001E-2</v>
      </c>
      <c r="F32" s="4">
        <v>3.1899999999999998E-2</v>
      </c>
      <c r="G32" s="4">
        <v>6.0990000000000003E-2</v>
      </c>
    </row>
    <row r="33" spans="1:7" ht="14.1" customHeight="1" x14ac:dyDescent="0.2">
      <c r="A33" s="49"/>
      <c r="B33" s="9" t="s">
        <v>7</v>
      </c>
      <c r="C33" s="7">
        <v>2538</v>
      </c>
      <c r="D33" s="8">
        <v>172929</v>
      </c>
      <c r="E33" s="4">
        <v>4.861E-2</v>
      </c>
      <c r="F33" s="4">
        <v>3.6384999384300003E-2</v>
      </c>
      <c r="G33" s="4">
        <v>6.0839999999999998E-2</v>
      </c>
    </row>
    <row r="34" spans="1:7" ht="14.1" customHeight="1" x14ac:dyDescent="0.2">
      <c r="A34" s="50"/>
      <c r="B34" s="9" t="s">
        <v>96</v>
      </c>
      <c r="C34" s="7">
        <v>4873</v>
      </c>
      <c r="D34" s="8">
        <v>328279</v>
      </c>
      <c r="E34" s="4">
        <v>4.7559999999999998E-2</v>
      </c>
      <c r="F34" s="4">
        <v>3.8109999999999998E-2</v>
      </c>
      <c r="G34" s="4">
        <v>5.7020000000000001E-2</v>
      </c>
    </row>
    <row r="35" spans="1:7" ht="14.1" customHeight="1" x14ac:dyDescent="0.2">
      <c r="A35" s="48" t="s">
        <v>231</v>
      </c>
      <c r="B35" s="9" t="s">
        <v>58</v>
      </c>
      <c r="C35" s="7">
        <v>2335</v>
      </c>
      <c r="D35" s="8">
        <v>221735</v>
      </c>
      <c r="E35" s="4">
        <v>6.6290000000000002E-2</v>
      </c>
      <c r="F35" s="4">
        <v>5.0790000000000002E-2</v>
      </c>
      <c r="G35" s="4">
        <v>8.1790000000000002E-2</v>
      </c>
    </row>
    <row r="36" spans="1:7" ht="14.1" customHeight="1" x14ac:dyDescent="0.2">
      <c r="A36" s="49"/>
      <c r="B36" s="9" t="s">
        <v>7</v>
      </c>
      <c r="C36" s="7">
        <v>2538</v>
      </c>
      <c r="D36" s="8">
        <v>412452</v>
      </c>
      <c r="E36" s="4">
        <v>0.11595</v>
      </c>
      <c r="F36" s="4">
        <v>9.6519999999999995E-2</v>
      </c>
      <c r="G36" s="4">
        <v>0.13536999999999999</v>
      </c>
    </row>
    <row r="37" spans="1:7" ht="14.1" customHeight="1" x14ac:dyDescent="0.2">
      <c r="A37" s="50"/>
      <c r="B37" s="9" t="s">
        <v>96</v>
      </c>
      <c r="C37" s="7">
        <v>4873</v>
      </c>
      <c r="D37" s="8">
        <v>634186</v>
      </c>
      <c r="E37" s="4">
        <v>9.1880000000000003E-2</v>
      </c>
      <c r="F37" s="4">
        <v>7.9310000000000005E-2</v>
      </c>
      <c r="G37" s="4">
        <v>0.10445</v>
      </c>
    </row>
    <row r="38" spans="1:7" ht="14.1" customHeight="1" x14ac:dyDescent="0.2">
      <c r="A38" s="48" t="s">
        <v>232</v>
      </c>
      <c r="B38" s="9" t="s">
        <v>58</v>
      </c>
      <c r="C38" s="7">
        <v>2335</v>
      </c>
      <c r="D38" s="8">
        <v>1736578</v>
      </c>
      <c r="E38" s="4">
        <v>0.51915999999999995</v>
      </c>
      <c r="F38" s="4">
        <v>0.48820999999999998</v>
      </c>
      <c r="G38" s="4">
        <v>0.55010999999999999</v>
      </c>
    </row>
    <row r="39" spans="1:7" ht="14.1" customHeight="1" x14ac:dyDescent="0.2">
      <c r="A39" s="49"/>
      <c r="B39" s="9" t="s">
        <v>7</v>
      </c>
      <c r="C39" s="7">
        <v>2538</v>
      </c>
      <c r="D39" s="8">
        <v>1860403</v>
      </c>
      <c r="E39" s="4">
        <v>0.52300000000000002</v>
      </c>
      <c r="F39" s="4">
        <v>0.49321999999999999</v>
      </c>
      <c r="G39" s="4">
        <v>0.55278000000000005</v>
      </c>
    </row>
    <row r="40" spans="1:7" ht="14.1" customHeight="1" x14ac:dyDescent="0.2">
      <c r="A40" s="50"/>
      <c r="B40" s="9" t="s">
        <v>96</v>
      </c>
      <c r="C40" s="7">
        <v>4873</v>
      </c>
      <c r="D40" s="8">
        <v>3596981.0532256998</v>
      </c>
      <c r="E40" s="4">
        <v>0.52114000000000005</v>
      </c>
      <c r="F40" s="4">
        <v>0.49968000000000001</v>
      </c>
      <c r="G40" s="4">
        <v>0.54259999999999997</v>
      </c>
    </row>
    <row r="41" spans="1:7" ht="14.1" customHeight="1" x14ac:dyDescent="0.2">
      <c r="A41" s="48" t="s">
        <v>233</v>
      </c>
      <c r="B41" s="9" t="s">
        <v>58</v>
      </c>
      <c r="C41" s="7">
        <v>2335</v>
      </c>
      <c r="D41" s="8">
        <v>916807</v>
      </c>
      <c r="E41" s="4">
        <v>0.27409</v>
      </c>
      <c r="F41" s="4">
        <v>0.24722</v>
      </c>
      <c r="G41" s="4">
        <v>0.30095</v>
      </c>
    </row>
    <row r="42" spans="1:7" ht="14.1" customHeight="1" x14ac:dyDescent="0.2">
      <c r="A42" s="49"/>
      <c r="B42" s="9" t="s">
        <v>7</v>
      </c>
      <c r="C42" s="7">
        <v>2538</v>
      </c>
      <c r="D42" s="8">
        <v>994421</v>
      </c>
      <c r="E42" s="4">
        <v>0.27955000000000002</v>
      </c>
      <c r="F42" s="4">
        <v>0.25309999999999999</v>
      </c>
      <c r="G42" s="4">
        <v>0.30599999999999999</v>
      </c>
    </row>
    <row r="43" spans="1:7" ht="14.1" customHeight="1" x14ac:dyDescent="0.2">
      <c r="A43" s="50"/>
      <c r="B43" s="9" t="s">
        <v>96</v>
      </c>
      <c r="C43" s="7">
        <v>4873</v>
      </c>
      <c r="D43" s="8">
        <v>1911227</v>
      </c>
      <c r="E43" s="4">
        <v>0.27690324022020002</v>
      </c>
      <c r="F43" s="4">
        <v>0.25805</v>
      </c>
      <c r="G43" s="4">
        <v>0.29576000000000002</v>
      </c>
    </row>
    <row r="44" spans="1:7" ht="14.1" customHeight="1" x14ac:dyDescent="0.2">
      <c r="A44" s="48" t="s">
        <v>234</v>
      </c>
      <c r="B44" s="9" t="s">
        <v>58</v>
      </c>
      <c r="C44" s="7">
        <v>2285</v>
      </c>
      <c r="D44" s="8">
        <v>2159061</v>
      </c>
      <c r="E44" s="4">
        <v>0.67213000000000001</v>
      </c>
      <c r="F44" s="4">
        <v>0.64246999999999999</v>
      </c>
      <c r="G44" s="4">
        <v>0.70179954890810003</v>
      </c>
    </row>
    <row r="45" spans="1:7" ht="14.1" customHeight="1" x14ac:dyDescent="0.2">
      <c r="A45" s="49"/>
      <c r="B45" s="9" t="s">
        <v>7</v>
      </c>
      <c r="C45" s="7">
        <v>2507</v>
      </c>
      <c r="D45" s="8">
        <v>2185417</v>
      </c>
      <c r="E45" s="4">
        <v>0.62624999999999997</v>
      </c>
      <c r="F45" s="4">
        <v>0.59638000000000002</v>
      </c>
      <c r="G45" s="4">
        <v>0.65612999999999999</v>
      </c>
    </row>
    <row r="46" spans="1:7" ht="14.1" customHeight="1" x14ac:dyDescent="0.2">
      <c r="A46" s="50"/>
      <c r="B46" s="9" t="s">
        <v>96</v>
      </c>
      <c r="C46" s="7">
        <v>4792</v>
      </c>
      <c r="D46" s="8">
        <v>4344477</v>
      </c>
      <c r="E46" s="4">
        <v>0.64824000000000004</v>
      </c>
      <c r="F46" s="4">
        <v>0.62710999999999995</v>
      </c>
      <c r="G46" s="4">
        <v>0.66937999999999998</v>
      </c>
    </row>
    <row r="47" spans="1:7" ht="14.1" customHeight="1" x14ac:dyDescent="0.2">
      <c r="A47" s="48" t="s">
        <v>235</v>
      </c>
      <c r="B47" s="9" t="s">
        <v>58</v>
      </c>
      <c r="C47" s="7">
        <v>1528</v>
      </c>
      <c r="D47" s="8">
        <v>796475</v>
      </c>
      <c r="E47" s="4">
        <v>0.36623</v>
      </c>
      <c r="F47" s="4">
        <v>0.32962999999999998</v>
      </c>
      <c r="G47" s="4">
        <v>0.40283000000000002</v>
      </c>
    </row>
    <row r="48" spans="1:7" ht="14.1" customHeight="1" x14ac:dyDescent="0.2">
      <c r="A48" s="49"/>
      <c r="B48" s="9" t="s">
        <v>7</v>
      </c>
      <c r="C48" s="7">
        <v>1555</v>
      </c>
      <c r="D48" s="8">
        <v>733799</v>
      </c>
      <c r="E48" s="4">
        <v>0.3467731950138</v>
      </c>
      <c r="F48" s="4">
        <v>0.31097999999999998</v>
      </c>
      <c r="G48" s="4">
        <v>0.38256000000000001</v>
      </c>
    </row>
    <row r="49" spans="1:7" ht="14.1" customHeight="1" x14ac:dyDescent="0.2">
      <c r="A49" s="50"/>
      <c r="B49" s="9" t="s">
        <v>96</v>
      </c>
      <c r="C49" s="7">
        <v>3083</v>
      </c>
      <c r="D49" s="8">
        <v>1530274</v>
      </c>
      <c r="E49" s="4">
        <v>0.35664000000000001</v>
      </c>
      <c r="F49" s="4">
        <v>0.33102111122549999</v>
      </c>
      <c r="G49" s="4">
        <v>0.38224999999999998</v>
      </c>
    </row>
    <row r="51" spans="1:7" ht="14.1" customHeight="1" x14ac:dyDescent="0.2">
      <c r="A51" s="46" t="s">
        <v>55</v>
      </c>
      <c r="B51" s="45"/>
      <c r="C51" s="45"/>
      <c r="D51" s="45"/>
      <c r="E51" s="45"/>
      <c r="F51" s="45"/>
      <c r="G51" s="45"/>
    </row>
    <row r="52" spans="1:7" ht="14.1" customHeight="1" x14ac:dyDescent="0.2">
      <c r="A52" s="46" t="s">
        <v>106</v>
      </c>
      <c r="B52" s="45"/>
      <c r="C52" s="45"/>
      <c r="D52" s="45"/>
      <c r="E52" s="45"/>
      <c r="F52" s="45"/>
      <c r="G52" s="45"/>
    </row>
    <row r="53" spans="1:7" ht="14.1" customHeight="1" x14ac:dyDescent="0.2">
      <c r="A53" s="46" t="s">
        <v>107</v>
      </c>
      <c r="B53" s="45"/>
      <c r="C53" s="45"/>
      <c r="D53" s="45"/>
      <c r="E53" s="45"/>
      <c r="F53" s="45"/>
      <c r="G53" s="45"/>
    </row>
    <row r="54" spans="1:7" ht="14.1" customHeight="1" x14ac:dyDescent="0.2">
      <c r="A54" s="46" t="s">
        <v>559</v>
      </c>
      <c r="B54" s="45"/>
      <c r="C54" s="45"/>
      <c r="D54" s="45"/>
      <c r="E54" s="45"/>
      <c r="F54" s="45"/>
      <c r="G54" s="45"/>
    </row>
    <row r="55" spans="1:7" s="17" customFormat="1" ht="14.25" x14ac:dyDescent="0.2">
      <c r="A55" s="32" t="str">
        <f>HYPERLINK("#'Index'!A1","Back to Index")</f>
        <v>Back to Index</v>
      </c>
      <c r="B55" s="27"/>
    </row>
    <row r="69" spans="1:1" ht="12" customHeight="1" x14ac:dyDescent="0.2">
      <c r="A69" t="s">
        <v>559</v>
      </c>
    </row>
  </sheetData>
  <mergeCells count="21">
    <mergeCell ref="A1:K1"/>
    <mergeCell ref="A17:A19"/>
    <mergeCell ref="A14:A16"/>
    <mergeCell ref="A11:A13"/>
    <mergeCell ref="A8:A10"/>
    <mergeCell ref="A5:A7"/>
    <mergeCell ref="A54:G54"/>
    <mergeCell ref="A2:G2"/>
    <mergeCell ref="A51:G51"/>
    <mergeCell ref="A52:G52"/>
    <mergeCell ref="A53:G53"/>
    <mergeCell ref="A47:A49"/>
    <mergeCell ref="A44:A46"/>
    <mergeCell ref="A41:A43"/>
    <mergeCell ref="A38:A40"/>
    <mergeCell ref="A35:A37"/>
    <mergeCell ref="A32:A34"/>
    <mergeCell ref="A29:A31"/>
    <mergeCell ref="A26:A28"/>
    <mergeCell ref="A23:A25"/>
    <mergeCell ref="A20:A22"/>
  </mergeCells>
  <pageMargins left="0.05" right="0.05" top="0.5" bottom="0.5" header="0" footer="0"/>
  <pageSetup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53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1" ht="15" x14ac:dyDescent="0.25">
      <c r="A1" s="44" t="s">
        <v>237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11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1" ht="14.1" customHeight="1" x14ac:dyDescent="0.2">
      <c r="A5" s="56" t="s">
        <v>221</v>
      </c>
      <c r="B5" s="10" t="s">
        <v>9</v>
      </c>
      <c r="C5" s="7">
        <v>3928</v>
      </c>
      <c r="D5" s="8">
        <v>1289440</v>
      </c>
      <c r="E5" s="4">
        <v>0.26436999999999999</v>
      </c>
      <c r="F5" s="4">
        <v>0.24257999999999999</v>
      </c>
      <c r="G5" s="4">
        <v>0.28615000000000002</v>
      </c>
    </row>
    <row r="6" spans="1:11" ht="14.1" customHeight="1" x14ac:dyDescent="0.2">
      <c r="A6" s="49"/>
      <c r="B6" s="10" t="s">
        <v>10</v>
      </c>
      <c r="C6" s="7">
        <v>246</v>
      </c>
      <c r="D6" s="8">
        <v>110080</v>
      </c>
      <c r="E6" s="4">
        <v>0.2495</v>
      </c>
      <c r="F6" s="4">
        <v>0.17301</v>
      </c>
      <c r="G6" s="4">
        <v>0.32600000000000001</v>
      </c>
    </row>
    <row r="7" spans="1:11" ht="14.1" customHeight="1" x14ac:dyDescent="0.2">
      <c r="A7" s="49"/>
      <c r="B7" s="10" t="s">
        <v>11</v>
      </c>
      <c r="C7" s="7">
        <v>352</v>
      </c>
      <c r="D7" s="8">
        <v>205125</v>
      </c>
      <c r="E7" s="4">
        <v>0.26096999999999998</v>
      </c>
      <c r="F7" s="4">
        <v>0.19253000000000001</v>
      </c>
      <c r="G7" s="4">
        <v>0.32940999999999998</v>
      </c>
    </row>
    <row r="8" spans="1:11" ht="14.1" customHeight="1" x14ac:dyDescent="0.2">
      <c r="A8" s="49"/>
      <c r="B8" s="10" t="s">
        <v>12</v>
      </c>
      <c r="C8" s="7">
        <v>347</v>
      </c>
      <c r="D8" s="8">
        <v>258382</v>
      </c>
      <c r="E8" s="4">
        <v>0.32401000000000002</v>
      </c>
      <c r="F8" s="4">
        <v>0.2556355004841</v>
      </c>
      <c r="G8" s="4">
        <v>0.39238000000000001</v>
      </c>
    </row>
    <row r="9" spans="1:11" ht="14.1" customHeight="1" x14ac:dyDescent="0.2">
      <c r="A9" s="50"/>
      <c r="B9" s="10" t="s">
        <v>96</v>
      </c>
      <c r="C9" s="7">
        <v>4873</v>
      </c>
      <c r="D9" s="8">
        <v>1863027</v>
      </c>
      <c r="E9" s="4">
        <v>0.26991999999999999</v>
      </c>
      <c r="F9" s="4">
        <v>0.25029000000000001</v>
      </c>
      <c r="G9" s="4">
        <v>0.28954999999999997</v>
      </c>
    </row>
    <row r="10" spans="1:11" ht="14.1" customHeight="1" x14ac:dyDescent="0.2">
      <c r="A10" s="48" t="s">
        <v>222</v>
      </c>
      <c r="B10" s="10" t="s">
        <v>9</v>
      </c>
      <c r="C10" s="7">
        <v>3928</v>
      </c>
      <c r="D10" s="8">
        <v>347758</v>
      </c>
      <c r="E10" s="4">
        <v>7.1300000000000002E-2</v>
      </c>
      <c r="F10" s="4">
        <v>5.8630000000000002E-2</v>
      </c>
      <c r="G10" s="4">
        <v>8.3970000000000003E-2</v>
      </c>
    </row>
    <row r="11" spans="1:11" ht="14.1" customHeight="1" x14ac:dyDescent="0.2">
      <c r="A11" s="49"/>
      <c r="B11" s="10" t="s">
        <v>10</v>
      </c>
      <c r="C11" s="7">
        <v>246</v>
      </c>
      <c r="D11" s="8">
        <v>49096</v>
      </c>
      <c r="E11" s="4">
        <v>0.11128</v>
      </c>
      <c r="F11" s="4">
        <v>5.5509999999999997E-2</v>
      </c>
      <c r="G11" s="4">
        <v>0.16705</v>
      </c>
    </row>
    <row r="12" spans="1:11" ht="14.1" customHeight="1" x14ac:dyDescent="0.2">
      <c r="A12" s="49"/>
      <c r="B12" s="10" t="s">
        <v>11</v>
      </c>
      <c r="C12" s="7">
        <v>352</v>
      </c>
      <c r="D12" s="8">
        <v>45242</v>
      </c>
      <c r="E12" s="4">
        <v>5.756E-2</v>
      </c>
      <c r="F12" s="4">
        <v>2.002E-2</v>
      </c>
      <c r="G12" s="4">
        <v>9.5100000000000004E-2</v>
      </c>
    </row>
    <row r="13" spans="1:11" ht="14.1" customHeight="1" x14ac:dyDescent="0.2">
      <c r="A13" s="49"/>
      <c r="B13" s="10" t="s">
        <v>12</v>
      </c>
      <c r="C13" s="7">
        <v>347</v>
      </c>
      <c r="D13" s="8">
        <v>88434</v>
      </c>
      <c r="E13" s="4">
        <v>0.1109</v>
      </c>
      <c r="F13" s="4">
        <v>7.0230000000000001E-2</v>
      </c>
      <c r="G13" s="4">
        <v>0.15156</v>
      </c>
    </row>
    <row r="14" spans="1:11" ht="14.1" customHeight="1" x14ac:dyDescent="0.2">
      <c r="A14" s="50"/>
      <c r="B14" s="10" t="s">
        <v>96</v>
      </c>
      <c r="C14" s="7">
        <v>4873</v>
      </c>
      <c r="D14" s="8">
        <v>530530</v>
      </c>
      <c r="E14" s="4">
        <v>7.6859999999999998E-2</v>
      </c>
      <c r="F14" s="4">
        <v>6.5329999999999999E-2</v>
      </c>
      <c r="G14" s="4">
        <v>8.8400000000000006E-2</v>
      </c>
    </row>
    <row r="15" spans="1:11" ht="14.1" customHeight="1" x14ac:dyDescent="0.2">
      <c r="A15" s="48" t="s">
        <v>223</v>
      </c>
      <c r="B15" s="10" t="s">
        <v>9</v>
      </c>
      <c r="C15" s="7">
        <v>3928</v>
      </c>
      <c r="D15" s="8">
        <v>193965</v>
      </c>
      <c r="E15" s="4">
        <v>3.977E-2</v>
      </c>
      <c r="F15" s="4">
        <v>3.022E-2</v>
      </c>
      <c r="G15" s="4">
        <v>4.9320000000000003E-2</v>
      </c>
    </row>
    <row r="16" spans="1:11" ht="14.1" customHeight="1" x14ac:dyDescent="0.2">
      <c r="A16" s="49"/>
      <c r="B16" s="10" t="s">
        <v>10</v>
      </c>
      <c r="C16" s="7">
        <v>246</v>
      </c>
      <c r="D16" s="8">
        <v>27939.245385498001</v>
      </c>
      <c r="E16" s="4">
        <v>6.3329999999999997E-2</v>
      </c>
      <c r="F16" s="4">
        <v>1.8890000000000001E-2</v>
      </c>
      <c r="G16" s="4">
        <v>0.10777</v>
      </c>
    </row>
    <row r="17" spans="1:7" ht="14.1" customHeight="1" x14ac:dyDescent="0.2">
      <c r="A17" s="49"/>
      <c r="B17" s="10" t="s">
        <v>11</v>
      </c>
      <c r="C17" s="7">
        <v>352</v>
      </c>
      <c r="D17" s="8">
        <v>29787</v>
      </c>
      <c r="E17" s="4">
        <v>3.7900000000000003E-2</v>
      </c>
      <c r="F17" s="4">
        <v>2.9499999999999999E-3</v>
      </c>
      <c r="G17" s="4">
        <v>7.2849999999999998E-2</v>
      </c>
    </row>
    <row r="18" spans="1:7" ht="14.1" customHeight="1" x14ac:dyDescent="0.2">
      <c r="A18" s="49"/>
      <c r="B18" s="10" t="s">
        <v>12</v>
      </c>
      <c r="C18" s="7">
        <v>347</v>
      </c>
      <c r="D18" s="8">
        <v>52978</v>
      </c>
      <c r="E18" s="4">
        <v>6.6430000000000003E-2</v>
      </c>
      <c r="F18" s="4">
        <v>3.2050000000000002E-2</v>
      </c>
      <c r="G18" s="4">
        <v>0.10082117881659999</v>
      </c>
    </row>
    <row r="19" spans="1:7" ht="14.1" customHeight="1" x14ac:dyDescent="0.2">
      <c r="A19" s="50"/>
      <c r="B19" s="10" t="s">
        <v>96</v>
      </c>
      <c r="C19" s="7">
        <v>4873</v>
      </c>
      <c r="D19" s="8">
        <v>304670</v>
      </c>
      <c r="E19" s="4">
        <v>4.4139999999999999E-2</v>
      </c>
      <c r="F19" s="4">
        <v>3.4909999999999997E-2</v>
      </c>
      <c r="G19" s="4">
        <v>5.3379999999999997E-2</v>
      </c>
    </row>
    <row r="20" spans="1:7" ht="14.1" customHeight="1" x14ac:dyDescent="0.2">
      <c r="A20" s="48" t="s">
        <v>224</v>
      </c>
      <c r="B20" s="10" t="s">
        <v>9</v>
      </c>
      <c r="C20" s="7">
        <v>3928</v>
      </c>
      <c r="D20" s="8">
        <v>386833</v>
      </c>
      <c r="E20" s="4">
        <v>7.9310000000000005E-2</v>
      </c>
      <c r="F20" s="4">
        <v>6.6250000000000003E-2</v>
      </c>
      <c r="G20" s="4">
        <v>9.2369999999999994E-2</v>
      </c>
    </row>
    <row r="21" spans="1:7" ht="14.1" customHeight="1" x14ac:dyDescent="0.2">
      <c r="A21" s="49"/>
      <c r="B21" s="10" t="s">
        <v>10</v>
      </c>
      <c r="C21" s="7">
        <v>246</v>
      </c>
      <c r="D21" s="8">
        <v>44484</v>
      </c>
      <c r="E21" s="4">
        <v>0.10083</v>
      </c>
      <c r="F21" s="4">
        <v>4.7570000000000001E-2</v>
      </c>
      <c r="G21" s="4">
        <v>0.15407999999999999</v>
      </c>
    </row>
    <row r="22" spans="1:7" ht="14.1" customHeight="1" x14ac:dyDescent="0.2">
      <c r="A22" s="49"/>
      <c r="B22" s="10" t="s">
        <v>11</v>
      </c>
      <c r="C22" s="7">
        <v>352</v>
      </c>
      <c r="D22" s="8">
        <v>59416.464801913004</v>
      </c>
      <c r="E22" s="4">
        <v>7.5593235242500001E-2</v>
      </c>
      <c r="F22" s="4">
        <v>3.6240000000000001E-2</v>
      </c>
      <c r="G22" s="4">
        <v>0.11495</v>
      </c>
    </row>
    <row r="23" spans="1:7" ht="14.1" customHeight="1" x14ac:dyDescent="0.2">
      <c r="A23" s="49"/>
      <c r="B23" s="10" t="s">
        <v>12</v>
      </c>
      <c r="C23" s="7">
        <v>347</v>
      </c>
      <c r="D23" s="8">
        <v>107108</v>
      </c>
      <c r="E23" s="4">
        <v>0.1343116719727</v>
      </c>
      <c r="F23" s="4">
        <v>8.3650000000000002E-2</v>
      </c>
      <c r="G23" s="4">
        <v>0.18497</v>
      </c>
    </row>
    <row r="24" spans="1:7" ht="14.1" customHeight="1" x14ac:dyDescent="0.2">
      <c r="A24" s="50"/>
      <c r="B24" s="10" t="s">
        <v>96</v>
      </c>
      <c r="C24" s="7">
        <v>4873</v>
      </c>
      <c r="D24" s="8">
        <v>597841</v>
      </c>
      <c r="E24" s="4">
        <v>8.6620000000000003E-2</v>
      </c>
      <c r="F24" s="4">
        <v>7.4279999999999999E-2</v>
      </c>
      <c r="G24" s="4">
        <v>9.8949999999999996E-2</v>
      </c>
    </row>
    <row r="25" spans="1:7" ht="14.1" customHeight="1" x14ac:dyDescent="0.2">
      <c r="A25" s="48" t="s">
        <v>225</v>
      </c>
      <c r="B25" s="10" t="s">
        <v>9</v>
      </c>
      <c r="C25" s="7">
        <v>3928</v>
      </c>
      <c r="D25" s="8">
        <v>782937</v>
      </c>
      <c r="E25" s="4">
        <v>0.16052</v>
      </c>
      <c r="F25" s="4">
        <v>0.14224999999999999</v>
      </c>
      <c r="G25" s="4">
        <v>0.17879</v>
      </c>
    </row>
    <row r="26" spans="1:7" ht="14.1" customHeight="1" x14ac:dyDescent="0.2">
      <c r="A26" s="49"/>
      <c r="B26" s="10" t="s">
        <v>10</v>
      </c>
      <c r="C26" s="7">
        <v>246</v>
      </c>
      <c r="D26" s="8">
        <v>84174</v>
      </c>
      <c r="E26" s="4">
        <v>0.19078999999999999</v>
      </c>
      <c r="F26" s="4">
        <v>0.121</v>
      </c>
      <c r="G26" s="4">
        <v>0.26057000000000002</v>
      </c>
    </row>
    <row r="27" spans="1:7" ht="14.1" customHeight="1" x14ac:dyDescent="0.2">
      <c r="A27" s="49"/>
      <c r="B27" s="10" t="s">
        <v>11</v>
      </c>
      <c r="C27" s="7">
        <v>352</v>
      </c>
      <c r="D27" s="8">
        <v>163274</v>
      </c>
      <c r="E27" s="4">
        <v>0.20773</v>
      </c>
      <c r="F27" s="4">
        <v>0.14051</v>
      </c>
      <c r="G27" s="4">
        <v>0.27494102028329998</v>
      </c>
    </row>
    <row r="28" spans="1:7" ht="14.1" customHeight="1" x14ac:dyDescent="0.2">
      <c r="A28" s="49"/>
      <c r="B28" s="10" t="s">
        <v>12</v>
      </c>
      <c r="C28" s="7">
        <v>347</v>
      </c>
      <c r="D28" s="8">
        <v>118214</v>
      </c>
      <c r="E28" s="4">
        <v>0.14823906504020001</v>
      </c>
      <c r="F28" s="4">
        <v>9.6449999999999994E-2</v>
      </c>
      <c r="G28" s="4">
        <v>0.20002</v>
      </c>
    </row>
    <row r="29" spans="1:7" ht="14.1" customHeight="1" x14ac:dyDescent="0.2">
      <c r="A29" s="50"/>
      <c r="B29" s="10" t="s">
        <v>96</v>
      </c>
      <c r="C29" s="7">
        <v>4873</v>
      </c>
      <c r="D29" s="8">
        <v>1148598.9282819999</v>
      </c>
      <c r="E29" s="4">
        <v>0.16641</v>
      </c>
      <c r="F29" s="4">
        <v>0.14960000000000001</v>
      </c>
      <c r="G29" s="4">
        <v>0.1832256722125</v>
      </c>
    </row>
    <row r="30" spans="1:7" ht="14.1" customHeight="1" x14ac:dyDescent="0.2">
      <c r="A30" s="48" t="s">
        <v>226</v>
      </c>
      <c r="B30" s="10" t="s">
        <v>9</v>
      </c>
      <c r="C30" s="7">
        <v>3928</v>
      </c>
      <c r="D30" s="8">
        <v>401287</v>
      </c>
      <c r="E30" s="4">
        <v>8.2269999999999996E-2</v>
      </c>
      <c r="F30" s="4">
        <v>6.8419999999999995E-2</v>
      </c>
      <c r="G30" s="4">
        <v>9.6129999999999993E-2</v>
      </c>
    </row>
    <row r="31" spans="1:7" ht="14.1" customHeight="1" x14ac:dyDescent="0.2">
      <c r="A31" s="49"/>
      <c r="B31" s="10" t="s">
        <v>10</v>
      </c>
      <c r="C31" s="7">
        <v>246</v>
      </c>
      <c r="D31" s="8">
        <v>59579</v>
      </c>
      <c r="E31" s="4">
        <v>0.13503999999999999</v>
      </c>
      <c r="F31" s="4">
        <v>6.9559999999999997E-2</v>
      </c>
      <c r="G31" s="4">
        <v>0.20053000000000001</v>
      </c>
    </row>
    <row r="32" spans="1:7" ht="14.1" customHeight="1" x14ac:dyDescent="0.2">
      <c r="A32" s="49"/>
      <c r="B32" s="10" t="s">
        <v>11</v>
      </c>
      <c r="C32" s="7">
        <v>352</v>
      </c>
      <c r="D32" s="8">
        <v>58845</v>
      </c>
      <c r="E32" s="4">
        <v>7.4870000000000006E-2</v>
      </c>
      <c r="F32" s="4">
        <v>3.8179999999999999E-2</v>
      </c>
      <c r="G32" s="4">
        <v>0.11155</v>
      </c>
    </row>
    <row r="33" spans="1:7" ht="14.1" customHeight="1" x14ac:dyDescent="0.2">
      <c r="A33" s="49"/>
      <c r="B33" s="10" t="s">
        <v>12</v>
      </c>
      <c r="C33" s="7">
        <v>347</v>
      </c>
      <c r="D33" s="8">
        <v>85314</v>
      </c>
      <c r="E33" s="4">
        <v>0.10698000000000001</v>
      </c>
      <c r="F33" s="4">
        <v>6.3229999999999995E-2</v>
      </c>
      <c r="G33" s="4">
        <v>0.15073</v>
      </c>
    </row>
    <row r="34" spans="1:7" ht="14.1" customHeight="1" x14ac:dyDescent="0.2">
      <c r="A34" s="50"/>
      <c r="B34" s="10" t="s">
        <v>96</v>
      </c>
      <c r="C34" s="7">
        <v>4873</v>
      </c>
      <c r="D34" s="8">
        <v>605026</v>
      </c>
      <c r="E34" s="4">
        <v>8.7660000000000002E-2</v>
      </c>
      <c r="F34" s="4">
        <v>7.5139999999999998E-2</v>
      </c>
      <c r="G34" s="4">
        <v>0.10018000000000001</v>
      </c>
    </row>
    <row r="35" spans="1:7" ht="14.1" customHeight="1" x14ac:dyDescent="0.2">
      <c r="A35" s="48" t="s">
        <v>227</v>
      </c>
      <c r="B35" s="10" t="s">
        <v>9</v>
      </c>
      <c r="C35" s="7">
        <v>3928</v>
      </c>
      <c r="D35" s="8">
        <v>194872</v>
      </c>
      <c r="E35" s="4">
        <v>3.9949999999999999E-2</v>
      </c>
      <c r="F35" s="4">
        <v>3.1130000000000001E-2</v>
      </c>
      <c r="G35" s="4">
        <v>4.8779999999999997E-2</v>
      </c>
    </row>
    <row r="36" spans="1:7" ht="14.1" customHeight="1" x14ac:dyDescent="0.2">
      <c r="A36" s="49"/>
      <c r="B36" s="10" t="s">
        <v>10</v>
      </c>
      <c r="C36" s="7">
        <v>246</v>
      </c>
      <c r="D36" s="8">
        <v>18756</v>
      </c>
      <c r="E36" s="4">
        <v>4.2509999999999999E-2</v>
      </c>
      <c r="F36" s="4">
        <v>1.32E-2</v>
      </c>
      <c r="G36" s="4">
        <v>7.1828576874999994E-2</v>
      </c>
    </row>
    <row r="37" spans="1:7" ht="14.1" customHeight="1" x14ac:dyDescent="0.2">
      <c r="A37" s="49"/>
      <c r="B37" s="10" t="s">
        <v>11</v>
      </c>
      <c r="C37" s="7">
        <v>352</v>
      </c>
      <c r="D37" s="8">
        <v>38223</v>
      </c>
      <c r="E37" s="4">
        <v>4.863E-2</v>
      </c>
      <c r="F37" s="4">
        <v>1.18663484992E-2</v>
      </c>
      <c r="G37" s="4">
        <v>8.5389999999999994E-2</v>
      </c>
    </row>
    <row r="38" spans="1:7" ht="14.1" customHeight="1" x14ac:dyDescent="0.2">
      <c r="A38" s="49"/>
      <c r="B38" s="10" t="s">
        <v>12</v>
      </c>
      <c r="C38" s="7">
        <v>347</v>
      </c>
      <c r="D38" s="8">
        <v>50214</v>
      </c>
      <c r="E38" s="4">
        <v>6.2969999999999998E-2</v>
      </c>
      <c r="F38" s="4">
        <v>3.3599999999999998E-2</v>
      </c>
      <c r="G38" s="4">
        <v>9.2329999999999995E-2</v>
      </c>
    </row>
    <row r="39" spans="1:7" ht="14.1" customHeight="1" x14ac:dyDescent="0.2">
      <c r="A39" s="50"/>
      <c r="B39" s="10" t="s">
        <v>96</v>
      </c>
      <c r="C39" s="7">
        <v>4873</v>
      </c>
      <c r="D39" s="8">
        <v>302064.32282808999</v>
      </c>
      <c r="E39" s="4">
        <v>4.376E-2</v>
      </c>
      <c r="F39" s="4">
        <v>3.5310000000000001E-2</v>
      </c>
      <c r="G39" s="4">
        <v>5.2220000000000003E-2</v>
      </c>
    </row>
    <row r="40" spans="1:7" ht="14.1" customHeight="1" x14ac:dyDescent="0.2">
      <c r="A40" s="48" t="s">
        <v>228</v>
      </c>
      <c r="B40" s="10" t="s">
        <v>9</v>
      </c>
      <c r="C40" s="7">
        <v>3928</v>
      </c>
      <c r="D40" s="8">
        <v>191145</v>
      </c>
      <c r="E40" s="4">
        <v>3.9190000000000003E-2</v>
      </c>
      <c r="F40" s="4">
        <v>3.039E-2</v>
      </c>
      <c r="G40" s="4">
        <v>4.7989999999999998E-2</v>
      </c>
    </row>
    <row r="41" spans="1:7" ht="14.1" customHeight="1" x14ac:dyDescent="0.2">
      <c r="A41" s="49"/>
      <c r="B41" s="10" t="s">
        <v>10</v>
      </c>
      <c r="C41" s="7">
        <v>246</v>
      </c>
      <c r="D41" s="8">
        <v>18473</v>
      </c>
      <c r="E41" s="4">
        <v>4.1869999999999997E-2</v>
      </c>
      <c r="F41" s="4">
        <v>1.2593103936300001E-2</v>
      </c>
      <c r="G41" s="4">
        <v>7.1150000000000005E-2</v>
      </c>
    </row>
    <row r="42" spans="1:7" ht="14.1" customHeight="1" x14ac:dyDescent="0.2">
      <c r="A42" s="49"/>
      <c r="B42" s="10" t="s">
        <v>11</v>
      </c>
      <c r="C42" s="7">
        <v>352</v>
      </c>
      <c r="D42" s="8">
        <v>37121</v>
      </c>
      <c r="E42" s="4">
        <v>4.7230000000000001E-2</v>
      </c>
      <c r="F42" s="4">
        <v>1.0540000000000001E-2</v>
      </c>
      <c r="G42" s="4">
        <v>8.3909999999999998E-2</v>
      </c>
    </row>
    <row r="43" spans="1:7" ht="14.1" customHeight="1" x14ac:dyDescent="0.2">
      <c r="A43" s="49"/>
      <c r="B43" s="10" t="s">
        <v>12</v>
      </c>
      <c r="C43" s="7">
        <v>347</v>
      </c>
      <c r="D43" s="8">
        <v>42969</v>
      </c>
      <c r="E43" s="4">
        <v>5.3879999999999997E-2</v>
      </c>
      <c r="F43" s="4">
        <v>2.7199999999999998E-2</v>
      </c>
      <c r="G43" s="4">
        <v>8.0560000000000007E-2</v>
      </c>
    </row>
    <row r="44" spans="1:7" ht="14.1" customHeight="1" x14ac:dyDescent="0.2">
      <c r="A44" s="50"/>
      <c r="B44" s="10" t="s">
        <v>96</v>
      </c>
      <c r="C44" s="7">
        <v>4873</v>
      </c>
      <c r="D44" s="8">
        <v>289707</v>
      </c>
      <c r="E44" s="4">
        <v>4.197E-2</v>
      </c>
      <c r="F44" s="4">
        <v>3.3660000000000002E-2</v>
      </c>
      <c r="G44" s="4">
        <v>5.0290000000000001E-2</v>
      </c>
    </row>
    <row r="45" spans="1:7" ht="14.1" customHeight="1" x14ac:dyDescent="0.2">
      <c r="A45" s="48" t="s">
        <v>229</v>
      </c>
      <c r="B45" s="10" t="s">
        <v>9</v>
      </c>
      <c r="C45" s="7">
        <v>3928</v>
      </c>
      <c r="D45" s="8">
        <v>20472</v>
      </c>
      <c r="E45" s="4">
        <v>4.1999999999999997E-3</v>
      </c>
      <c r="F45" s="4">
        <v>1.82E-3</v>
      </c>
      <c r="G45" s="4">
        <v>6.5799999999999999E-3</v>
      </c>
    </row>
    <row r="46" spans="1:7" ht="14.1" customHeight="1" x14ac:dyDescent="0.2">
      <c r="A46" s="49"/>
      <c r="B46" s="10" t="s">
        <v>10</v>
      </c>
      <c r="C46" s="7">
        <v>246</v>
      </c>
      <c r="D46" s="8">
        <v>284</v>
      </c>
      <c r="E46" s="4">
        <v>6.4000000000000005E-4</v>
      </c>
      <c r="F46" s="4">
        <v>0</v>
      </c>
      <c r="G46" s="4">
        <v>1.91E-3</v>
      </c>
    </row>
    <row r="47" spans="1:7" ht="14.1" customHeight="1" x14ac:dyDescent="0.2">
      <c r="A47" s="49"/>
      <c r="B47" s="10" t="s">
        <v>11</v>
      </c>
      <c r="C47" s="7">
        <v>352</v>
      </c>
      <c r="D47" s="8">
        <v>1102</v>
      </c>
      <c r="E47" s="4">
        <v>1.4E-3</v>
      </c>
      <c r="F47" s="4">
        <v>0</v>
      </c>
      <c r="G47" s="4">
        <v>4.15E-3</v>
      </c>
    </row>
    <row r="48" spans="1:7" ht="14.1" customHeight="1" x14ac:dyDescent="0.2">
      <c r="A48" s="49"/>
      <c r="B48" s="10" t="s">
        <v>12</v>
      </c>
      <c r="C48" s="7">
        <v>347</v>
      </c>
      <c r="D48" s="8">
        <v>12945</v>
      </c>
      <c r="E48" s="4">
        <v>1.6230000000000001E-2</v>
      </c>
      <c r="F48" s="4">
        <v>1.1100000000000001E-3</v>
      </c>
      <c r="G48" s="4">
        <v>3.1359999999999999E-2</v>
      </c>
    </row>
    <row r="49" spans="1:7" ht="14.1" customHeight="1" x14ac:dyDescent="0.2">
      <c r="A49" s="50"/>
      <c r="B49" s="10" t="s">
        <v>96</v>
      </c>
      <c r="C49" s="7">
        <v>4873</v>
      </c>
      <c r="D49" s="8">
        <v>34803</v>
      </c>
      <c r="E49" s="4">
        <v>5.0400000000000002E-3</v>
      </c>
      <c r="F49" s="4">
        <v>2.5925689742000001E-3</v>
      </c>
      <c r="G49" s="4">
        <v>7.4900000000000001E-3</v>
      </c>
    </row>
    <row r="50" spans="1:7" ht="14.1" customHeight="1" x14ac:dyDescent="0.2">
      <c r="A50" s="48" t="s">
        <v>230</v>
      </c>
      <c r="B50" s="10" t="s">
        <v>9</v>
      </c>
      <c r="C50" s="7">
        <v>3928</v>
      </c>
      <c r="D50" s="8">
        <v>201099</v>
      </c>
      <c r="E50" s="4">
        <v>4.1230000000000003E-2</v>
      </c>
      <c r="F50" s="4">
        <v>3.082E-2</v>
      </c>
      <c r="G50" s="4">
        <v>5.1639999999999998E-2</v>
      </c>
    </row>
    <row r="51" spans="1:7" ht="14.1" customHeight="1" x14ac:dyDescent="0.2">
      <c r="A51" s="49"/>
      <c r="B51" s="10" t="s">
        <v>10</v>
      </c>
      <c r="C51" s="7">
        <v>246</v>
      </c>
      <c r="D51" s="8">
        <v>30153</v>
      </c>
      <c r="E51" s="4">
        <v>6.8339999999999998E-2</v>
      </c>
      <c r="F51" s="4">
        <v>2.256E-2</v>
      </c>
      <c r="G51" s="4">
        <v>0.11412</v>
      </c>
    </row>
    <row r="52" spans="1:7" ht="14.1" customHeight="1" x14ac:dyDescent="0.2">
      <c r="A52" s="49"/>
      <c r="B52" s="10" t="s">
        <v>11</v>
      </c>
      <c r="C52" s="7">
        <v>352</v>
      </c>
      <c r="D52" s="8">
        <v>34248.851928525997</v>
      </c>
      <c r="E52" s="4">
        <v>4.3569999999999998E-2</v>
      </c>
      <c r="F52" s="4">
        <v>1.4330000000000001E-2</v>
      </c>
      <c r="G52" s="4">
        <v>7.2819999999999996E-2</v>
      </c>
    </row>
    <row r="53" spans="1:7" ht="14.1" customHeight="1" x14ac:dyDescent="0.2">
      <c r="A53" s="49"/>
      <c r="B53" s="10" t="s">
        <v>12</v>
      </c>
      <c r="C53" s="7">
        <v>347</v>
      </c>
      <c r="D53" s="8">
        <v>62778</v>
      </c>
      <c r="E53" s="4">
        <v>7.8719999999999998E-2</v>
      </c>
      <c r="F53" s="4">
        <v>4.4389999999999999E-2</v>
      </c>
      <c r="G53" s="4">
        <v>0.11305</v>
      </c>
    </row>
    <row r="54" spans="1:7" ht="14.1" customHeight="1" x14ac:dyDescent="0.2">
      <c r="A54" s="50"/>
      <c r="B54" s="10" t="s">
        <v>96</v>
      </c>
      <c r="C54" s="7">
        <v>4873</v>
      </c>
      <c r="D54" s="8">
        <v>328279</v>
      </c>
      <c r="E54" s="4">
        <v>4.7559999999999998E-2</v>
      </c>
      <c r="F54" s="4">
        <v>3.8109999999999998E-2</v>
      </c>
      <c r="G54" s="4">
        <v>5.7020000000000001E-2</v>
      </c>
    </row>
    <row r="55" spans="1:7" ht="14.1" customHeight="1" x14ac:dyDescent="0.2">
      <c r="A55" s="48" t="s">
        <v>231</v>
      </c>
      <c r="B55" s="10" t="s">
        <v>9</v>
      </c>
      <c r="C55" s="7">
        <v>3928</v>
      </c>
      <c r="D55" s="8">
        <v>414869</v>
      </c>
      <c r="E55" s="4">
        <v>8.5059999999999997E-2</v>
      </c>
      <c r="F55" s="4">
        <v>7.1440000000000003E-2</v>
      </c>
      <c r="G55" s="4">
        <v>9.8680000000000004E-2</v>
      </c>
    </row>
    <row r="56" spans="1:7" ht="14.1" customHeight="1" x14ac:dyDescent="0.2">
      <c r="A56" s="49"/>
      <c r="B56" s="10" t="s">
        <v>10</v>
      </c>
      <c r="C56" s="7">
        <v>246</v>
      </c>
      <c r="D56" s="8">
        <v>42708</v>
      </c>
      <c r="E56" s="4">
        <v>9.6799999999999997E-2</v>
      </c>
      <c r="F56" s="4">
        <v>4.8160000000000001E-2</v>
      </c>
      <c r="G56" s="4">
        <v>0.14544000000000001</v>
      </c>
    </row>
    <row r="57" spans="1:7" ht="14.1" customHeight="1" x14ac:dyDescent="0.2">
      <c r="A57" s="49"/>
      <c r="B57" s="10" t="s">
        <v>11</v>
      </c>
      <c r="C57" s="7">
        <v>352</v>
      </c>
      <c r="D57" s="8">
        <v>53628</v>
      </c>
      <c r="E57" s="4">
        <v>6.8228494535500006E-2</v>
      </c>
      <c r="F57" s="4">
        <v>3.7560000000000003E-2</v>
      </c>
      <c r="G57" s="4">
        <v>9.8900000000000002E-2</v>
      </c>
    </row>
    <row r="58" spans="1:7" ht="14.1" customHeight="1" x14ac:dyDescent="0.2">
      <c r="A58" s="49"/>
      <c r="B58" s="10" t="s">
        <v>12</v>
      </c>
      <c r="C58" s="7">
        <v>347</v>
      </c>
      <c r="D58" s="8">
        <v>122982</v>
      </c>
      <c r="E58" s="4">
        <v>0.15422</v>
      </c>
      <c r="F58" s="4">
        <v>9.8769999999999997E-2</v>
      </c>
      <c r="G58" s="4">
        <v>0.20967</v>
      </c>
    </row>
    <row r="59" spans="1:7" ht="14.1" customHeight="1" x14ac:dyDescent="0.2">
      <c r="A59" s="50"/>
      <c r="B59" s="10" t="s">
        <v>96</v>
      </c>
      <c r="C59" s="7">
        <v>4873</v>
      </c>
      <c r="D59" s="8">
        <v>634186</v>
      </c>
      <c r="E59" s="4">
        <v>9.1880000000000003E-2</v>
      </c>
      <c r="F59" s="4">
        <v>7.9310000000000005E-2</v>
      </c>
      <c r="G59" s="4">
        <v>0.10445</v>
      </c>
    </row>
    <row r="60" spans="1:7" ht="14.1" customHeight="1" x14ac:dyDescent="0.2">
      <c r="A60" s="48" t="s">
        <v>232</v>
      </c>
      <c r="B60" s="10" t="s">
        <v>9</v>
      </c>
      <c r="C60" s="7">
        <v>3928</v>
      </c>
      <c r="D60" s="8">
        <v>2758161</v>
      </c>
      <c r="E60" s="4">
        <v>0.56549000000000005</v>
      </c>
      <c r="F60" s="4">
        <v>0.54181000000000001</v>
      </c>
      <c r="G60" s="4">
        <v>0.58916000000000002</v>
      </c>
    </row>
    <row r="61" spans="1:7" ht="14.1" customHeight="1" x14ac:dyDescent="0.2">
      <c r="A61" s="49"/>
      <c r="B61" s="10" t="s">
        <v>10</v>
      </c>
      <c r="C61" s="7">
        <v>246</v>
      </c>
      <c r="D61" s="8">
        <v>171152.06072769</v>
      </c>
      <c r="E61" s="4">
        <v>0.38793</v>
      </c>
      <c r="F61" s="4">
        <v>0.29350999999999999</v>
      </c>
      <c r="G61" s="4">
        <v>0.48235</v>
      </c>
    </row>
    <row r="62" spans="1:7" ht="14.1" customHeight="1" x14ac:dyDescent="0.2">
      <c r="A62" s="49"/>
      <c r="B62" s="10" t="s">
        <v>11</v>
      </c>
      <c r="C62" s="7">
        <v>352</v>
      </c>
      <c r="D62" s="8">
        <v>393270</v>
      </c>
      <c r="E62" s="4">
        <v>0.50034199295040005</v>
      </c>
      <c r="F62" s="4">
        <v>0.42609999999999998</v>
      </c>
      <c r="G62" s="4">
        <v>0.57457999999999998</v>
      </c>
    </row>
    <row r="63" spans="1:7" ht="14.1" customHeight="1" x14ac:dyDescent="0.2">
      <c r="A63" s="49"/>
      <c r="B63" s="10" t="s">
        <v>12</v>
      </c>
      <c r="C63" s="7">
        <v>347</v>
      </c>
      <c r="D63" s="8">
        <v>274398</v>
      </c>
      <c r="E63" s="4">
        <v>0.34409000000000001</v>
      </c>
      <c r="F63" s="4">
        <v>0.27717000000000003</v>
      </c>
      <c r="G63" s="4">
        <v>0.41100999999999999</v>
      </c>
    </row>
    <row r="64" spans="1:7" ht="14.1" customHeight="1" x14ac:dyDescent="0.2">
      <c r="A64" s="50"/>
      <c r="B64" s="10" t="s">
        <v>96</v>
      </c>
      <c r="C64" s="7">
        <v>4873</v>
      </c>
      <c r="D64" s="8">
        <v>3596981</v>
      </c>
      <c r="E64" s="4">
        <v>0.52114000000000005</v>
      </c>
      <c r="F64" s="4">
        <v>0.49968000000000001</v>
      </c>
      <c r="G64" s="4">
        <v>0.54259999999999997</v>
      </c>
    </row>
    <row r="65" spans="1:7" ht="14.1" customHeight="1" x14ac:dyDescent="0.2">
      <c r="A65" s="48" t="s">
        <v>233</v>
      </c>
      <c r="B65" s="10" t="s">
        <v>9</v>
      </c>
      <c r="C65" s="7">
        <v>3928</v>
      </c>
      <c r="D65" s="8">
        <v>1515996</v>
      </c>
      <c r="E65" s="4">
        <v>0.31081441489919998</v>
      </c>
      <c r="F65" s="4">
        <v>0.28887000000000002</v>
      </c>
      <c r="G65" s="4">
        <v>0.33276</v>
      </c>
    </row>
    <row r="66" spans="1:7" ht="14.1" customHeight="1" x14ac:dyDescent="0.2">
      <c r="A66" s="49"/>
      <c r="B66" s="10" t="s">
        <v>10</v>
      </c>
      <c r="C66" s="7">
        <v>246</v>
      </c>
      <c r="D66" s="8">
        <v>70294</v>
      </c>
      <c r="E66" s="4">
        <v>0.1593261417022</v>
      </c>
      <c r="F66" s="4">
        <v>9.6820000000000003E-2</v>
      </c>
      <c r="G66" s="4">
        <v>0.22183</v>
      </c>
    </row>
    <row r="67" spans="1:7" ht="14.1" customHeight="1" x14ac:dyDescent="0.2">
      <c r="A67" s="49"/>
      <c r="B67" s="10" t="s">
        <v>11</v>
      </c>
      <c r="C67" s="7">
        <v>352</v>
      </c>
      <c r="D67" s="8">
        <v>195462</v>
      </c>
      <c r="E67" s="4">
        <v>0.24868000000000001</v>
      </c>
      <c r="F67" s="4">
        <v>0.18268999999999999</v>
      </c>
      <c r="G67" s="4">
        <v>0.31467000000000001</v>
      </c>
    </row>
    <row r="68" spans="1:7" ht="14.1" customHeight="1" x14ac:dyDescent="0.2">
      <c r="A68" s="49"/>
      <c r="B68" s="10" t="s">
        <v>12</v>
      </c>
      <c r="C68" s="7">
        <v>347</v>
      </c>
      <c r="D68" s="8">
        <v>129476</v>
      </c>
      <c r="E68" s="4">
        <v>0.16236</v>
      </c>
      <c r="F68" s="4">
        <v>0.11269999999999999</v>
      </c>
      <c r="G68" s="4">
        <v>0.21201999999999999</v>
      </c>
    </row>
    <row r="69" spans="1:7" ht="14.1" customHeight="1" x14ac:dyDescent="0.2">
      <c r="A69" s="50"/>
      <c r="B69" s="10" t="s">
        <v>96</v>
      </c>
      <c r="C69" s="7">
        <v>4873</v>
      </c>
      <c r="D69" s="8">
        <v>1911227</v>
      </c>
      <c r="E69" s="4">
        <v>0.27690324022020002</v>
      </c>
      <c r="F69" s="4">
        <v>0.25805</v>
      </c>
      <c r="G69" s="4">
        <v>0.29576000000000002</v>
      </c>
    </row>
    <row r="70" spans="1:7" ht="14.1" customHeight="1" x14ac:dyDescent="0.2">
      <c r="A70" s="48" t="s">
        <v>234</v>
      </c>
      <c r="B70" s="10" t="s">
        <v>9</v>
      </c>
      <c r="C70" s="7">
        <v>3881</v>
      </c>
      <c r="D70" s="8">
        <v>3251227</v>
      </c>
      <c r="E70" s="4">
        <v>0.68033999999999994</v>
      </c>
      <c r="F70" s="4">
        <v>0.65769</v>
      </c>
      <c r="G70" s="4">
        <v>0.70299</v>
      </c>
    </row>
    <row r="71" spans="1:7" ht="14.1" customHeight="1" x14ac:dyDescent="0.2">
      <c r="A71" s="49"/>
      <c r="B71" s="10" t="s">
        <v>10</v>
      </c>
      <c r="C71" s="7">
        <v>238</v>
      </c>
      <c r="D71" s="8">
        <v>221662</v>
      </c>
      <c r="E71" s="4">
        <v>0.53239999999999998</v>
      </c>
      <c r="F71" s="4">
        <v>0.43332999999999999</v>
      </c>
      <c r="G71" s="4">
        <v>0.63147905994120002</v>
      </c>
    </row>
    <row r="72" spans="1:7" ht="14.1" customHeight="1" x14ac:dyDescent="0.2">
      <c r="A72" s="49"/>
      <c r="B72" s="10" t="s">
        <v>11</v>
      </c>
      <c r="C72" s="7">
        <v>344</v>
      </c>
      <c r="D72" s="8">
        <v>521113</v>
      </c>
      <c r="E72" s="4">
        <v>0.67608000000000001</v>
      </c>
      <c r="F72" s="4">
        <v>0.60458999999999996</v>
      </c>
      <c r="G72" s="4">
        <v>0.74756999999999996</v>
      </c>
    </row>
    <row r="73" spans="1:7" ht="14.1" customHeight="1" x14ac:dyDescent="0.2">
      <c r="A73" s="49"/>
      <c r="B73" s="10" t="s">
        <v>12</v>
      </c>
      <c r="C73" s="7">
        <v>329</v>
      </c>
      <c r="D73" s="8">
        <v>350476</v>
      </c>
      <c r="E73" s="4">
        <v>0.47621000000000002</v>
      </c>
      <c r="F73" s="4">
        <v>0.40249000000000001</v>
      </c>
      <c r="G73" s="4">
        <v>0.54993000000000003</v>
      </c>
    </row>
    <row r="74" spans="1:7" ht="14.1" customHeight="1" x14ac:dyDescent="0.2">
      <c r="A74" s="50"/>
      <c r="B74" s="10" t="s">
        <v>96</v>
      </c>
      <c r="C74" s="7">
        <v>4792</v>
      </c>
      <c r="D74" s="8">
        <v>4344477.3120951001</v>
      </c>
      <c r="E74" s="4">
        <v>0.64824000000000004</v>
      </c>
      <c r="F74" s="4">
        <v>0.62710999999999995</v>
      </c>
      <c r="G74" s="4">
        <v>0.66937999999999998</v>
      </c>
    </row>
    <row r="75" spans="1:7" ht="14.1" customHeight="1" x14ac:dyDescent="0.2">
      <c r="A75" s="48" t="s">
        <v>235</v>
      </c>
      <c r="B75" s="10" t="s">
        <v>9</v>
      </c>
      <c r="C75" s="7">
        <v>2586</v>
      </c>
      <c r="D75" s="8">
        <v>1200090</v>
      </c>
      <c r="E75" s="4">
        <v>0.36484</v>
      </c>
      <c r="F75" s="4">
        <v>0.33692</v>
      </c>
      <c r="G75" s="4">
        <v>0.39274999999999999</v>
      </c>
    </row>
    <row r="76" spans="1:7" ht="14.1" customHeight="1" x14ac:dyDescent="0.2">
      <c r="A76" s="49"/>
      <c r="B76" s="10" t="s">
        <v>10</v>
      </c>
      <c r="C76" s="7">
        <v>128</v>
      </c>
      <c r="D76" s="8">
        <v>64978</v>
      </c>
      <c r="E76" s="4">
        <v>0.35495598232640002</v>
      </c>
      <c r="F76" s="4">
        <v>0.22672999999999999</v>
      </c>
      <c r="G76" s="4">
        <v>0.48319000000000001</v>
      </c>
    </row>
    <row r="77" spans="1:7" ht="14.1" customHeight="1" x14ac:dyDescent="0.2">
      <c r="A77" s="49"/>
      <c r="B77" s="10" t="s">
        <v>11</v>
      </c>
      <c r="C77" s="7">
        <v>214</v>
      </c>
      <c r="D77" s="8">
        <v>171275</v>
      </c>
      <c r="E77" s="4">
        <v>0.34736</v>
      </c>
      <c r="F77" s="4">
        <v>0.25740000000000002</v>
      </c>
      <c r="G77" s="4">
        <v>0.43731999999999999</v>
      </c>
    </row>
    <row r="78" spans="1:7" ht="14.1" customHeight="1" x14ac:dyDescent="0.2">
      <c r="A78" s="49"/>
      <c r="B78" s="10" t="s">
        <v>12</v>
      </c>
      <c r="C78" s="7">
        <v>155</v>
      </c>
      <c r="D78" s="8">
        <v>93931</v>
      </c>
      <c r="E78" s="4">
        <v>0.28872999999999999</v>
      </c>
      <c r="F78" s="4">
        <v>0.1862</v>
      </c>
      <c r="G78" s="4">
        <v>0.39126</v>
      </c>
    </row>
    <row r="79" spans="1:7" ht="14.1" customHeight="1" x14ac:dyDescent="0.2">
      <c r="A79" s="50"/>
      <c r="B79" s="10" t="s">
        <v>96</v>
      </c>
      <c r="C79" s="7">
        <v>3083</v>
      </c>
      <c r="D79" s="8">
        <v>1530274.1108158999</v>
      </c>
      <c r="E79" s="4">
        <v>0.35664000000000001</v>
      </c>
      <c r="F79" s="4">
        <v>0.33102111122549999</v>
      </c>
      <c r="G79" s="4">
        <v>0.38224999999999998</v>
      </c>
    </row>
    <row r="81" spans="1:7" ht="14.1" customHeight="1" x14ac:dyDescent="0.2">
      <c r="A81" s="46" t="s">
        <v>55</v>
      </c>
      <c r="B81" s="45"/>
      <c r="C81" s="45"/>
      <c r="D81" s="45"/>
      <c r="E81" s="45"/>
      <c r="F81" s="45"/>
      <c r="G81" s="45"/>
    </row>
    <row r="82" spans="1:7" ht="14.1" customHeight="1" x14ac:dyDescent="0.2">
      <c r="A82" s="46" t="s">
        <v>106</v>
      </c>
      <c r="B82" s="45"/>
      <c r="C82" s="45"/>
      <c r="D82" s="45"/>
      <c r="E82" s="45"/>
      <c r="F82" s="45"/>
      <c r="G82" s="45"/>
    </row>
    <row r="83" spans="1:7" ht="14.1" customHeight="1" x14ac:dyDescent="0.2">
      <c r="A83" s="46" t="s">
        <v>107</v>
      </c>
      <c r="B83" s="45"/>
      <c r="C83" s="45"/>
      <c r="D83" s="45"/>
      <c r="E83" s="45"/>
      <c r="F83" s="45"/>
      <c r="G83" s="45"/>
    </row>
    <row r="84" spans="1:7" ht="14.1" customHeight="1" x14ac:dyDescent="0.2">
      <c r="A84" s="46" t="s">
        <v>559</v>
      </c>
      <c r="B84" s="45"/>
      <c r="C84" s="45"/>
      <c r="D84" s="45"/>
      <c r="E84" s="45"/>
      <c r="F84" s="45"/>
      <c r="G84" s="45"/>
    </row>
    <row r="85" spans="1:7" s="17" customFormat="1" ht="14.25" x14ac:dyDescent="0.2">
      <c r="A85" s="32" t="str">
        <f>HYPERLINK("#'Index'!A1","Back to Index")</f>
        <v>Back to Index</v>
      </c>
      <c r="B85" s="27"/>
    </row>
  </sheetData>
  <mergeCells count="21">
    <mergeCell ref="A1:K1"/>
    <mergeCell ref="A60:A64"/>
    <mergeCell ref="A55:A59"/>
    <mergeCell ref="A50:A54"/>
    <mergeCell ref="A45:A49"/>
    <mergeCell ref="A40:A44"/>
    <mergeCell ref="A84:G84"/>
    <mergeCell ref="A2:G2"/>
    <mergeCell ref="A81:G81"/>
    <mergeCell ref="A82:G82"/>
    <mergeCell ref="A83:G83"/>
    <mergeCell ref="A35:A39"/>
    <mergeCell ref="A30:A34"/>
    <mergeCell ref="A25:A29"/>
    <mergeCell ref="A20:A24"/>
    <mergeCell ref="A15:A19"/>
    <mergeCell ref="A10:A14"/>
    <mergeCell ref="A5:A9"/>
    <mergeCell ref="A75:A79"/>
    <mergeCell ref="A70:A74"/>
    <mergeCell ref="A65:A69"/>
  </mergeCells>
  <pageMargins left="0.05" right="0.05" top="0.5" bottom="0.5" header="0" footer="0"/>
  <pageSetup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53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1" ht="15" x14ac:dyDescent="0.25">
      <c r="A1" s="44" t="s">
        <v>238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11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1" ht="14.1" customHeight="1" x14ac:dyDescent="0.2">
      <c r="A5" s="56" t="s">
        <v>221</v>
      </c>
      <c r="B5" s="11" t="s">
        <v>378</v>
      </c>
      <c r="C5" s="7">
        <v>3401</v>
      </c>
      <c r="D5" s="8">
        <v>1072664</v>
      </c>
      <c r="E5" s="4">
        <v>0.21512000000000001</v>
      </c>
      <c r="F5" s="4">
        <v>0.19334999999999999</v>
      </c>
      <c r="G5" s="4">
        <v>0.23688000000000001</v>
      </c>
    </row>
    <row r="6" spans="1:11" ht="14.1" customHeight="1" x14ac:dyDescent="0.2">
      <c r="A6" s="49"/>
      <c r="B6" s="11" t="s">
        <v>379</v>
      </c>
      <c r="C6" s="7">
        <v>987</v>
      </c>
      <c r="D6" s="8">
        <v>525516</v>
      </c>
      <c r="E6" s="4">
        <v>0.40395999999999999</v>
      </c>
      <c r="F6" s="4">
        <v>0.35526000000000002</v>
      </c>
      <c r="G6" s="4">
        <v>0.45267000000000002</v>
      </c>
    </row>
    <row r="7" spans="1:11" ht="14.1" customHeight="1" x14ac:dyDescent="0.2">
      <c r="A7" s="49"/>
      <c r="B7" s="11" t="s">
        <v>380</v>
      </c>
      <c r="C7" s="7">
        <v>485</v>
      </c>
      <c r="D7" s="8">
        <v>264846</v>
      </c>
      <c r="E7" s="4">
        <v>0.43078</v>
      </c>
      <c r="F7" s="4">
        <v>0.36131000000000002</v>
      </c>
      <c r="G7" s="4">
        <v>0.50024000000000002</v>
      </c>
    </row>
    <row r="8" spans="1:11" ht="14.1" customHeight="1" x14ac:dyDescent="0.2">
      <c r="A8" s="50"/>
      <c r="B8" s="11" t="s">
        <v>96</v>
      </c>
      <c r="C8" s="7">
        <v>4873</v>
      </c>
      <c r="D8" s="8">
        <v>1863027</v>
      </c>
      <c r="E8" s="4">
        <v>0.26991999999999999</v>
      </c>
      <c r="F8" s="4">
        <v>0.25028646830869999</v>
      </c>
      <c r="G8" s="4">
        <v>0.28954999999999997</v>
      </c>
    </row>
    <row r="9" spans="1:11" ht="14.1" customHeight="1" x14ac:dyDescent="0.2">
      <c r="A9" s="48" t="s">
        <v>222</v>
      </c>
      <c r="B9" s="11" t="s">
        <v>378</v>
      </c>
      <c r="C9" s="7">
        <v>3401</v>
      </c>
      <c r="D9" s="8">
        <v>276845</v>
      </c>
      <c r="E9" s="4">
        <v>5.552E-2</v>
      </c>
      <c r="F9" s="4">
        <v>4.385E-2</v>
      </c>
      <c r="G9" s="4">
        <v>6.719E-2</v>
      </c>
    </row>
    <row r="10" spans="1:11" ht="14.1" customHeight="1" x14ac:dyDescent="0.2">
      <c r="A10" s="49"/>
      <c r="B10" s="11" t="s">
        <v>379</v>
      </c>
      <c r="C10" s="7">
        <v>987</v>
      </c>
      <c r="D10" s="8">
        <v>169425.91575796</v>
      </c>
      <c r="E10" s="4">
        <v>0.13023999999999999</v>
      </c>
      <c r="F10" s="4">
        <v>9.5240000000000005E-2</v>
      </c>
      <c r="G10" s="4">
        <v>0.16522999999999999</v>
      </c>
    </row>
    <row r="11" spans="1:11" ht="14.1" customHeight="1" x14ac:dyDescent="0.2">
      <c r="A11" s="49"/>
      <c r="B11" s="11" t="s">
        <v>380</v>
      </c>
      <c r="C11" s="7">
        <v>485</v>
      </c>
      <c r="D11" s="8">
        <v>84258</v>
      </c>
      <c r="E11" s="4">
        <v>0.13705000000000001</v>
      </c>
      <c r="F11" s="4">
        <v>9.2189999999999994E-2</v>
      </c>
      <c r="G11" s="4">
        <v>0.18190999999999999</v>
      </c>
    </row>
    <row r="12" spans="1:11" ht="14.1" customHeight="1" x14ac:dyDescent="0.2">
      <c r="A12" s="50"/>
      <c r="B12" s="11" t="s">
        <v>96</v>
      </c>
      <c r="C12" s="7">
        <v>4873</v>
      </c>
      <c r="D12" s="8">
        <v>530530</v>
      </c>
      <c r="E12" s="4">
        <v>7.6859999999999998E-2</v>
      </c>
      <c r="F12" s="4">
        <v>6.5329999999999999E-2</v>
      </c>
      <c r="G12" s="4">
        <v>8.8400000000000006E-2</v>
      </c>
    </row>
    <row r="13" spans="1:11" ht="14.1" customHeight="1" x14ac:dyDescent="0.2">
      <c r="A13" s="48" t="s">
        <v>223</v>
      </c>
      <c r="B13" s="11" t="s">
        <v>378</v>
      </c>
      <c r="C13" s="7">
        <v>3401</v>
      </c>
      <c r="D13" s="8">
        <v>132777</v>
      </c>
      <c r="E13" s="4">
        <v>2.6630000000000001E-2</v>
      </c>
      <c r="F13" s="4">
        <v>1.8489999999999999E-2</v>
      </c>
      <c r="G13" s="4">
        <v>3.4759999999999999E-2</v>
      </c>
    </row>
    <row r="14" spans="1:11" ht="14.1" customHeight="1" x14ac:dyDescent="0.2">
      <c r="A14" s="49"/>
      <c r="B14" s="11" t="s">
        <v>379</v>
      </c>
      <c r="C14" s="7">
        <v>987</v>
      </c>
      <c r="D14" s="8">
        <v>116879</v>
      </c>
      <c r="E14" s="4">
        <v>8.9840000000000003E-2</v>
      </c>
      <c r="F14" s="4">
        <v>5.8599999999999999E-2</v>
      </c>
      <c r="G14" s="4">
        <v>0.12109</v>
      </c>
    </row>
    <row r="15" spans="1:11" ht="14.1" customHeight="1" x14ac:dyDescent="0.2">
      <c r="A15" s="49"/>
      <c r="B15" s="11" t="s">
        <v>380</v>
      </c>
      <c r="C15" s="7">
        <v>485</v>
      </c>
      <c r="D15" s="8">
        <v>55014.426899949001</v>
      </c>
      <c r="E15" s="4">
        <v>8.9480000000000004E-2</v>
      </c>
      <c r="F15" s="4">
        <v>4.795E-2</v>
      </c>
      <c r="G15" s="4">
        <v>0.13100999999999999</v>
      </c>
    </row>
    <row r="16" spans="1:11" ht="14.1" customHeight="1" x14ac:dyDescent="0.2">
      <c r="A16" s="50"/>
      <c r="B16" s="11" t="s">
        <v>96</v>
      </c>
      <c r="C16" s="7">
        <v>4873</v>
      </c>
      <c r="D16" s="8">
        <v>304670</v>
      </c>
      <c r="E16" s="4">
        <v>4.4139999999999999E-2</v>
      </c>
      <c r="F16" s="4">
        <v>3.4909999999999997E-2</v>
      </c>
      <c r="G16" s="4">
        <v>5.3379999999999997E-2</v>
      </c>
    </row>
    <row r="17" spans="1:7" ht="14.1" customHeight="1" x14ac:dyDescent="0.2">
      <c r="A17" s="48" t="s">
        <v>224</v>
      </c>
      <c r="B17" s="11" t="s">
        <v>378</v>
      </c>
      <c r="C17" s="7">
        <v>3401</v>
      </c>
      <c r="D17" s="8">
        <v>326502</v>
      </c>
      <c r="E17" s="4">
        <v>6.5479999999999997E-2</v>
      </c>
      <c r="F17" s="4">
        <v>5.228E-2</v>
      </c>
      <c r="G17" s="4">
        <v>7.8670000000000004E-2</v>
      </c>
    </row>
    <row r="18" spans="1:7" ht="14.1" customHeight="1" x14ac:dyDescent="0.2">
      <c r="A18" s="49"/>
      <c r="B18" s="11" t="s">
        <v>379</v>
      </c>
      <c r="C18" s="7">
        <v>987</v>
      </c>
      <c r="D18" s="8">
        <v>167337</v>
      </c>
      <c r="E18" s="4">
        <v>0.12862999999999999</v>
      </c>
      <c r="F18" s="4">
        <v>9.604E-2</v>
      </c>
      <c r="G18" s="4">
        <v>0.16122</v>
      </c>
    </row>
    <row r="19" spans="1:7" ht="14.1" customHeight="1" x14ac:dyDescent="0.2">
      <c r="A19" s="49"/>
      <c r="B19" s="11" t="s">
        <v>380</v>
      </c>
      <c r="C19" s="7">
        <v>485</v>
      </c>
      <c r="D19" s="8">
        <v>104002</v>
      </c>
      <c r="E19" s="4">
        <v>0.16916</v>
      </c>
      <c r="F19" s="4">
        <v>0.11693000000000001</v>
      </c>
      <c r="G19" s="4">
        <v>0.22139</v>
      </c>
    </row>
    <row r="20" spans="1:7" ht="14.1" customHeight="1" x14ac:dyDescent="0.2">
      <c r="A20" s="50"/>
      <c r="B20" s="11" t="s">
        <v>96</v>
      </c>
      <c r="C20" s="7">
        <v>4873</v>
      </c>
      <c r="D20" s="8">
        <v>597841</v>
      </c>
      <c r="E20" s="4">
        <v>8.6620000000000003E-2</v>
      </c>
      <c r="F20" s="4">
        <v>7.4279999999999999E-2</v>
      </c>
      <c r="G20" s="4">
        <v>9.8949999999999996E-2</v>
      </c>
    </row>
    <row r="21" spans="1:7" ht="14.1" customHeight="1" x14ac:dyDescent="0.2">
      <c r="A21" s="48" t="s">
        <v>225</v>
      </c>
      <c r="B21" s="11" t="s">
        <v>378</v>
      </c>
      <c r="C21" s="7">
        <v>3401</v>
      </c>
      <c r="D21" s="8">
        <v>664728</v>
      </c>
      <c r="E21" s="4">
        <v>0.13331000000000001</v>
      </c>
      <c r="F21" s="4">
        <v>0.11452</v>
      </c>
      <c r="G21" s="4">
        <v>0.15210000000000001</v>
      </c>
    </row>
    <row r="22" spans="1:7" ht="14.1" customHeight="1" x14ac:dyDescent="0.2">
      <c r="A22" s="49"/>
      <c r="B22" s="11" t="s">
        <v>379</v>
      </c>
      <c r="C22" s="7">
        <v>987</v>
      </c>
      <c r="D22" s="8">
        <v>320525</v>
      </c>
      <c r="E22" s="4">
        <v>0.24639</v>
      </c>
      <c r="F22" s="4">
        <v>0.20338000000000001</v>
      </c>
      <c r="G22" s="4">
        <v>0.28938999999999998</v>
      </c>
    </row>
    <row r="23" spans="1:7" ht="14.1" customHeight="1" x14ac:dyDescent="0.2">
      <c r="A23" s="49"/>
      <c r="B23" s="11" t="s">
        <v>380</v>
      </c>
      <c r="C23" s="7">
        <v>485</v>
      </c>
      <c r="D23" s="8">
        <v>163346</v>
      </c>
      <c r="E23" s="4">
        <v>0.26568000000000003</v>
      </c>
      <c r="F23" s="4">
        <v>0.20474000000000001</v>
      </c>
      <c r="G23" s="4">
        <v>0.32662999999999998</v>
      </c>
    </row>
    <row r="24" spans="1:7" ht="14.1" customHeight="1" x14ac:dyDescent="0.2">
      <c r="A24" s="50"/>
      <c r="B24" s="11" t="s">
        <v>96</v>
      </c>
      <c r="C24" s="7">
        <v>4873</v>
      </c>
      <c r="D24" s="8">
        <v>1148598.9282819999</v>
      </c>
      <c r="E24" s="4">
        <v>0.16641</v>
      </c>
      <c r="F24" s="4">
        <v>0.14960000000000001</v>
      </c>
      <c r="G24" s="4">
        <v>0.1832256722125</v>
      </c>
    </row>
    <row r="25" spans="1:7" ht="14.1" customHeight="1" x14ac:dyDescent="0.2">
      <c r="A25" s="48" t="s">
        <v>226</v>
      </c>
      <c r="B25" s="11" t="s">
        <v>378</v>
      </c>
      <c r="C25" s="7">
        <v>3401</v>
      </c>
      <c r="D25" s="8">
        <v>312163</v>
      </c>
      <c r="E25" s="4">
        <v>6.2600000000000003E-2</v>
      </c>
      <c r="F25" s="4">
        <v>5.0029999999999998E-2</v>
      </c>
      <c r="G25" s="4">
        <v>7.5179999999999997E-2</v>
      </c>
    </row>
    <row r="26" spans="1:7" ht="14.1" customHeight="1" x14ac:dyDescent="0.2">
      <c r="A26" s="49"/>
      <c r="B26" s="11" t="s">
        <v>379</v>
      </c>
      <c r="C26" s="7">
        <v>987</v>
      </c>
      <c r="D26" s="8">
        <v>174982</v>
      </c>
      <c r="E26" s="4">
        <v>0.1345083654575</v>
      </c>
      <c r="F26" s="4">
        <v>0.10124</v>
      </c>
      <c r="G26" s="4">
        <v>0.16778000000000001</v>
      </c>
    </row>
    <row r="27" spans="1:7" ht="14.1" customHeight="1" x14ac:dyDescent="0.2">
      <c r="A27" s="49"/>
      <c r="B27" s="11" t="s">
        <v>380</v>
      </c>
      <c r="C27" s="7">
        <v>485</v>
      </c>
      <c r="D27" s="8">
        <v>117880</v>
      </c>
      <c r="E27" s="4">
        <v>0.19173000000000001</v>
      </c>
      <c r="F27" s="4">
        <v>0.13042000000000001</v>
      </c>
      <c r="G27" s="4">
        <v>0.25305</v>
      </c>
    </row>
    <row r="28" spans="1:7" ht="14.1" customHeight="1" x14ac:dyDescent="0.2">
      <c r="A28" s="50"/>
      <c r="B28" s="11" t="s">
        <v>96</v>
      </c>
      <c r="C28" s="7">
        <v>4873</v>
      </c>
      <c r="D28" s="8">
        <v>605026</v>
      </c>
      <c r="E28" s="4">
        <v>8.7660000000000002E-2</v>
      </c>
      <c r="F28" s="4">
        <v>7.5139999999999998E-2</v>
      </c>
      <c r="G28" s="4">
        <v>0.10018000000000001</v>
      </c>
    </row>
    <row r="29" spans="1:7" ht="14.1" customHeight="1" x14ac:dyDescent="0.2">
      <c r="A29" s="48" t="s">
        <v>227</v>
      </c>
      <c r="B29" s="11" t="s">
        <v>378</v>
      </c>
      <c r="C29" s="7">
        <v>3401</v>
      </c>
      <c r="D29" s="8">
        <v>145828</v>
      </c>
      <c r="E29" s="4">
        <v>2.9250000000000002E-2</v>
      </c>
      <c r="F29" s="4">
        <v>2.1510000000000001E-2</v>
      </c>
      <c r="G29" s="4">
        <v>3.6979999999999999E-2</v>
      </c>
    </row>
    <row r="30" spans="1:7" ht="14.1" customHeight="1" x14ac:dyDescent="0.2">
      <c r="A30" s="49"/>
      <c r="B30" s="11" t="s">
        <v>379</v>
      </c>
      <c r="C30" s="7">
        <v>987</v>
      </c>
      <c r="D30" s="8">
        <v>90680</v>
      </c>
      <c r="E30" s="4">
        <v>6.9709999999999994E-2</v>
      </c>
      <c r="F30" s="4">
        <v>4.4659999999999998E-2</v>
      </c>
      <c r="G30" s="4">
        <v>9.4750000000000001E-2</v>
      </c>
    </row>
    <row r="31" spans="1:7" ht="14.1" customHeight="1" x14ac:dyDescent="0.2">
      <c r="A31" s="49"/>
      <c r="B31" s="11" t="s">
        <v>380</v>
      </c>
      <c r="C31" s="7">
        <v>485</v>
      </c>
      <c r="D31" s="8">
        <v>65556</v>
      </c>
      <c r="E31" s="4">
        <v>0.1066275888425</v>
      </c>
      <c r="F31" s="4">
        <v>6.1269999999999998E-2</v>
      </c>
      <c r="G31" s="4">
        <v>0.15198999999999999</v>
      </c>
    </row>
    <row r="32" spans="1:7" ht="14.1" customHeight="1" x14ac:dyDescent="0.2">
      <c r="A32" s="50"/>
      <c r="B32" s="11" t="s">
        <v>96</v>
      </c>
      <c r="C32" s="7">
        <v>4873</v>
      </c>
      <c r="D32" s="8">
        <v>302064.32282808999</v>
      </c>
      <c r="E32" s="4">
        <v>4.376E-2</v>
      </c>
      <c r="F32" s="4">
        <v>3.5310000000000001E-2</v>
      </c>
      <c r="G32" s="4">
        <v>5.2220000000000003E-2</v>
      </c>
    </row>
    <row r="33" spans="1:7" ht="14.1" customHeight="1" x14ac:dyDescent="0.2">
      <c r="A33" s="48" t="s">
        <v>228</v>
      </c>
      <c r="B33" s="11" t="s">
        <v>378</v>
      </c>
      <c r="C33" s="7">
        <v>3401</v>
      </c>
      <c r="D33" s="8">
        <v>141146</v>
      </c>
      <c r="E33" s="4">
        <v>2.8309999999999998E-2</v>
      </c>
      <c r="F33" s="4">
        <v>2.06783533747E-2</v>
      </c>
      <c r="G33" s="4">
        <v>3.5929999999999997E-2</v>
      </c>
    </row>
    <row r="34" spans="1:7" ht="14.1" customHeight="1" x14ac:dyDescent="0.2">
      <c r="A34" s="49"/>
      <c r="B34" s="11" t="s">
        <v>379</v>
      </c>
      <c r="C34" s="7">
        <v>987</v>
      </c>
      <c r="D34" s="8">
        <v>89321</v>
      </c>
      <c r="E34" s="4">
        <v>6.8659999999999999E-2</v>
      </c>
      <c r="F34" s="4">
        <v>4.3650000000000001E-2</v>
      </c>
      <c r="G34" s="4">
        <v>9.3679999999999999E-2</v>
      </c>
    </row>
    <row r="35" spans="1:7" ht="14.1" customHeight="1" x14ac:dyDescent="0.2">
      <c r="A35" s="49"/>
      <c r="B35" s="11" t="s">
        <v>380</v>
      </c>
      <c r="C35" s="7">
        <v>485</v>
      </c>
      <c r="D35" s="8">
        <v>59240</v>
      </c>
      <c r="E35" s="4">
        <v>9.6350000000000005E-2</v>
      </c>
      <c r="F35" s="4">
        <v>5.2729999999999999E-2</v>
      </c>
      <c r="G35" s="4">
        <v>0.13997999999999999</v>
      </c>
    </row>
    <row r="36" spans="1:7" ht="14.1" customHeight="1" x14ac:dyDescent="0.2">
      <c r="A36" s="50"/>
      <c r="B36" s="11" t="s">
        <v>96</v>
      </c>
      <c r="C36" s="7">
        <v>4873</v>
      </c>
      <c r="D36" s="8">
        <v>289707</v>
      </c>
      <c r="E36" s="4">
        <v>4.197E-2</v>
      </c>
      <c r="F36" s="4">
        <v>3.3660000000000002E-2</v>
      </c>
      <c r="G36" s="4">
        <v>5.0290000000000001E-2</v>
      </c>
    </row>
    <row r="37" spans="1:7" ht="14.1" customHeight="1" x14ac:dyDescent="0.2">
      <c r="A37" s="48" t="s">
        <v>229</v>
      </c>
      <c r="B37" s="11" t="s">
        <v>378</v>
      </c>
      <c r="C37" s="7">
        <v>3401</v>
      </c>
      <c r="D37" s="8">
        <v>12508</v>
      </c>
      <c r="E37" s="4">
        <v>2.5100000000000001E-3</v>
      </c>
      <c r="F37" s="4">
        <v>5.1999999999999995E-4</v>
      </c>
      <c r="G37" s="4">
        <v>4.4900000000000001E-3</v>
      </c>
    </row>
    <row r="38" spans="1:7" ht="14.1" customHeight="1" x14ac:dyDescent="0.2">
      <c r="A38" s="49"/>
      <c r="B38" s="11" t="s">
        <v>379</v>
      </c>
      <c r="C38" s="7">
        <v>987</v>
      </c>
      <c r="D38" s="8">
        <v>8307</v>
      </c>
      <c r="E38" s="4">
        <v>6.3899999999999998E-3</v>
      </c>
      <c r="F38" s="4">
        <v>1.4E-3</v>
      </c>
      <c r="G38" s="4">
        <v>1.1379999999999999E-2</v>
      </c>
    </row>
    <row r="39" spans="1:7" ht="14.1" customHeight="1" x14ac:dyDescent="0.2">
      <c r="A39" s="49"/>
      <c r="B39" s="11" t="s">
        <v>380</v>
      </c>
      <c r="C39" s="7">
        <v>485</v>
      </c>
      <c r="D39" s="8">
        <v>13986.901137638</v>
      </c>
      <c r="E39" s="4">
        <v>2.2749999999999999E-2</v>
      </c>
      <c r="F39" s="4">
        <v>3.2699999999999999E-3</v>
      </c>
      <c r="G39" s="4">
        <v>4.2229999999999997E-2</v>
      </c>
    </row>
    <row r="40" spans="1:7" ht="14.1" customHeight="1" x14ac:dyDescent="0.2">
      <c r="A40" s="50"/>
      <c r="B40" s="11" t="s">
        <v>96</v>
      </c>
      <c r="C40" s="7">
        <v>4873</v>
      </c>
      <c r="D40" s="8">
        <v>34803</v>
      </c>
      <c r="E40" s="4">
        <v>5.0400000000000002E-3</v>
      </c>
      <c r="F40" s="4">
        <v>2.5925689742000001E-3</v>
      </c>
      <c r="G40" s="4">
        <v>7.4900000000000001E-3</v>
      </c>
    </row>
    <row r="41" spans="1:7" ht="14.1" customHeight="1" x14ac:dyDescent="0.2">
      <c r="A41" s="48" t="s">
        <v>230</v>
      </c>
      <c r="B41" s="11" t="s">
        <v>378</v>
      </c>
      <c r="C41" s="7">
        <v>3401</v>
      </c>
      <c r="D41" s="8">
        <v>116279</v>
      </c>
      <c r="E41" s="4">
        <v>2.332E-2</v>
      </c>
      <c r="F41" s="4">
        <v>1.562E-2</v>
      </c>
      <c r="G41" s="4">
        <v>3.1019999999999999E-2</v>
      </c>
    </row>
    <row r="42" spans="1:7" ht="14.1" customHeight="1" x14ac:dyDescent="0.2">
      <c r="A42" s="49"/>
      <c r="B42" s="11" t="s">
        <v>379</v>
      </c>
      <c r="C42" s="7">
        <v>987</v>
      </c>
      <c r="D42" s="8">
        <v>136074</v>
      </c>
      <c r="E42" s="4">
        <v>0.1046</v>
      </c>
      <c r="F42" s="4">
        <v>7.3039999999999994E-2</v>
      </c>
      <c r="G42" s="4">
        <v>0.13616</v>
      </c>
    </row>
    <row r="43" spans="1:7" ht="14.1" customHeight="1" x14ac:dyDescent="0.2">
      <c r="A43" s="49"/>
      <c r="B43" s="11" t="s">
        <v>380</v>
      </c>
      <c r="C43" s="7">
        <v>485</v>
      </c>
      <c r="D43" s="8">
        <v>75926</v>
      </c>
      <c r="E43" s="4">
        <v>0.12349</v>
      </c>
      <c r="F43" s="4">
        <v>7.4279999999999999E-2</v>
      </c>
      <c r="G43" s="4">
        <v>0.17271</v>
      </c>
    </row>
    <row r="44" spans="1:7" ht="14.1" customHeight="1" x14ac:dyDescent="0.2">
      <c r="A44" s="50"/>
      <c r="B44" s="11" t="s">
        <v>96</v>
      </c>
      <c r="C44" s="7">
        <v>4873</v>
      </c>
      <c r="D44" s="8">
        <v>328279</v>
      </c>
      <c r="E44" s="4">
        <v>4.7559999999999998E-2</v>
      </c>
      <c r="F44" s="4">
        <v>3.8109999999999998E-2</v>
      </c>
      <c r="G44" s="4">
        <v>5.7020000000000001E-2</v>
      </c>
    </row>
    <row r="45" spans="1:7" ht="14.1" customHeight="1" x14ac:dyDescent="0.2">
      <c r="A45" s="48" t="s">
        <v>231</v>
      </c>
      <c r="B45" s="11" t="s">
        <v>378</v>
      </c>
      <c r="C45" s="7">
        <v>3401</v>
      </c>
      <c r="D45" s="8">
        <v>292025</v>
      </c>
      <c r="E45" s="4">
        <v>5.8560000000000001E-2</v>
      </c>
      <c r="F45" s="4">
        <v>4.6710000000000002E-2</v>
      </c>
      <c r="G45" s="4">
        <v>7.0419999999999996E-2</v>
      </c>
    </row>
    <row r="46" spans="1:7" ht="14.1" customHeight="1" x14ac:dyDescent="0.2">
      <c r="A46" s="49"/>
      <c r="B46" s="11" t="s">
        <v>379</v>
      </c>
      <c r="C46" s="7">
        <v>987</v>
      </c>
      <c r="D46" s="8">
        <v>201512</v>
      </c>
      <c r="E46" s="4">
        <v>0.15490000000000001</v>
      </c>
      <c r="F46" s="4">
        <v>0.11812</v>
      </c>
      <c r="G46" s="4">
        <v>0.19167999999999999</v>
      </c>
    </row>
    <row r="47" spans="1:7" ht="14.1" customHeight="1" x14ac:dyDescent="0.2">
      <c r="A47" s="49"/>
      <c r="B47" s="11" t="s">
        <v>380</v>
      </c>
      <c r="C47" s="7">
        <v>485</v>
      </c>
      <c r="D47" s="8">
        <v>140649</v>
      </c>
      <c r="E47" s="4">
        <v>0.22877</v>
      </c>
      <c r="F47" s="4">
        <v>0.16819000000000001</v>
      </c>
      <c r="G47" s="4">
        <v>0.28933999999999999</v>
      </c>
    </row>
    <row r="48" spans="1:7" ht="14.1" customHeight="1" x14ac:dyDescent="0.2">
      <c r="A48" s="50"/>
      <c r="B48" s="11" t="s">
        <v>96</v>
      </c>
      <c r="C48" s="7">
        <v>4873</v>
      </c>
      <c r="D48" s="8">
        <v>634186</v>
      </c>
      <c r="E48" s="4">
        <v>9.1880000000000003E-2</v>
      </c>
      <c r="F48" s="4">
        <v>7.9310000000000005E-2</v>
      </c>
      <c r="G48" s="4">
        <v>0.10445</v>
      </c>
    </row>
    <row r="49" spans="1:7" ht="14.1" customHeight="1" x14ac:dyDescent="0.2">
      <c r="A49" s="48" t="s">
        <v>232</v>
      </c>
      <c r="B49" s="11" t="s">
        <v>378</v>
      </c>
      <c r="C49" s="7">
        <v>3401</v>
      </c>
      <c r="D49" s="8">
        <v>2589240</v>
      </c>
      <c r="E49" s="4">
        <v>0.51926000000000005</v>
      </c>
      <c r="F49" s="4">
        <v>0.49385000000000001</v>
      </c>
      <c r="G49" s="4">
        <v>0.5446635206496</v>
      </c>
    </row>
    <row r="50" spans="1:7" ht="14.1" customHeight="1" x14ac:dyDescent="0.2">
      <c r="A50" s="49"/>
      <c r="B50" s="11" t="s">
        <v>379</v>
      </c>
      <c r="C50" s="7">
        <v>987</v>
      </c>
      <c r="D50" s="8">
        <v>715998.50359633996</v>
      </c>
      <c r="E50" s="4">
        <v>0.55039000000000005</v>
      </c>
      <c r="F50" s="4">
        <v>0.50121000000000004</v>
      </c>
      <c r="G50" s="4">
        <v>0.59955999999999998</v>
      </c>
    </row>
    <row r="51" spans="1:7" ht="14.1" customHeight="1" x14ac:dyDescent="0.2">
      <c r="A51" s="49"/>
      <c r="B51" s="11" t="s">
        <v>380</v>
      </c>
      <c r="C51" s="7">
        <v>485</v>
      </c>
      <c r="D51" s="8">
        <v>291743</v>
      </c>
      <c r="E51" s="4">
        <v>0.47452</v>
      </c>
      <c r="F51" s="4">
        <v>0.40510000000000002</v>
      </c>
      <c r="G51" s="4">
        <v>0.54395000000000004</v>
      </c>
    </row>
    <row r="52" spans="1:7" ht="14.1" customHeight="1" x14ac:dyDescent="0.2">
      <c r="A52" s="50"/>
      <c r="B52" s="11" t="s">
        <v>96</v>
      </c>
      <c r="C52" s="7">
        <v>4873</v>
      </c>
      <c r="D52" s="8">
        <v>3596981.0532256998</v>
      </c>
      <c r="E52" s="4">
        <v>0.52114000000000005</v>
      </c>
      <c r="F52" s="4">
        <v>0.49968000000000001</v>
      </c>
      <c r="G52" s="4">
        <v>0.54259999999999997</v>
      </c>
    </row>
    <row r="53" spans="1:7" ht="14.1" customHeight="1" x14ac:dyDescent="0.2">
      <c r="A53" s="48" t="s">
        <v>233</v>
      </c>
      <c r="B53" s="11" t="s">
        <v>378</v>
      </c>
      <c r="C53" s="7">
        <v>3401</v>
      </c>
      <c r="D53" s="8">
        <v>1360409</v>
      </c>
      <c r="E53" s="4">
        <v>0.27282000000000001</v>
      </c>
      <c r="F53" s="4">
        <v>0.25046000000000002</v>
      </c>
      <c r="G53" s="4">
        <v>0.29518</v>
      </c>
    </row>
    <row r="54" spans="1:7" ht="14.1" customHeight="1" x14ac:dyDescent="0.2">
      <c r="A54" s="49"/>
      <c r="B54" s="11" t="s">
        <v>379</v>
      </c>
      <c r="C54" s="7">
        <v>987</v>
      </c>
      <c r="D54" s="8">
        <v>391414</v>
      </c>
      <c r="E54" s="4">
        <v>0.30087999999999998</v>
      </c>
      <c r="F54" s="4">
        <v>0.25779745750819999</v>
      </c>
      <c r="G54" s="4">
        <v>0.34395999999999999</v>
      </c>
    </row>
    <row r="55" spans="1:7" ht="14.1" customHeight="1" x14ac:dyDescent="0.2">
      <c r="A55" s="49"/>
      <c r="B55" s="11" t="s">
        <v>380</v>
      </c>
      <c r="C55" s="7">
        <v>485</v>
      </c>
      <c r="D55" s="8">
        <v>159404</v>
      </c>
      <c r="E55" s="4">
        <v>0.25927</v>
      </c>
      <c r="F55" s="4">
        <v>0.19908000000000001</v>
      </c>
      <c r="G55" s="4">
        <v>0.31946000000000002</v>
      </c>
    </row>
    <row r="56" spans="1:7" ht="14.1" customHeight="1" x14ac:dyDescent="0.2">
      <c r="A56" s="50"/>
      <c r="B56" s="11" t="s">
        <v>96</v>
      </c>
      <c r="C56" s="7">
        <v>4873</v>
      </c>
      <c r="D56" s="8">
        <v>1911227</v>
      </c>
      <c r="E56" s="4">
        <v>0.27690324022020002</v>
      </c>
      <c r="F56" s="4">
        <v>0.25805</v>
      </c>
      <c r="G56" s="4">
        <v>0.29576000000000002</v>
      </c>
    </row>
    <row r="57" spans="1:7" ht="14.1" customHeight="1" x14ac:dyDescent="0.2">
      <c r="A57" s="48" t="s">
        <v>234</v>
      </c>
      <c r="B57" s="11" t="s">
        <v>378</v>
      </c>
      <c r="C57" s="7">
        <v>3353</v>
      </c>
      <c r="D57" s="8">
        <v>3345712</v>
      </c>
      <c r="E57" s="4">
        <v>0.68739811299980003</v>
      </c>
      <c r="F57" s="4">
        <v>0.66303000000000001</v>
      </c>
      <c r="G57" s="4">
        <v>0.71175999999999995</v>
      </c>
    </row>
    <row r="58" spans="1:7" ht="14.1" customHeight="1" x14ac:dyDescent="0.2">
      <c r="A58" s="49"/>
      <c r="B58" s="11" t="s">
        <v>379</v>
      </c>
      <c r="C58" s="7">
        <v>960</v>
      </c>
      <c r="D58" s="8">
        <v>700118</v>
      </c>
      <c r="E58" s="4">
        <v>0.57055</v>
      </c>
      <c r="F58" s="4">
        <v>0.52037999999999995</v>
      </c>
      <c r="G58" s="4">
        <v>0.62072000000000005</v>
      </c>
    </row>
    <row r="59" spans="1:7" ht="14.1" customHeight="1" x14ac:dyDescent="0.2">
      <c r="A59" s="49"/>
      <c r="B59" s="11" t="s">
        <v>380</v>
      </c>
      <c r="C59" s="7">
        <v>479</v>
      </c>
      <c r="D59" s="8">
        <v>298647</v>
      </c>
      <c r="E59" s="4">
        <v>0.49151</v>
      </c>
      <c r="F59" s="4">
        <v>0.42133999999999999</v>
      </c>
      <c r="G59" s="4">
        <v>0.56167</v>
      </c>
    </row>
    <row r="60" spans="1:7" ht="14.1" customHeight="1" x14ac:dyDescent="0.2">
      <c r="A60" s="50"/>
      <c r="B60" s="11" t="s">
        <v>96</v>
      </c>
      <c r="C60" s="7">
        <v>4792</v>
      </c>
      <c r="D60" s="8">
        <v>4344477.3120951001</v>
      </c>
      <c r="E60" s="4">
        <v>0.64824000000000004</v>
      </c>
      <c r="F60" s="4">
        <v>0.62710999999999995</v>
      </c>
      <c r="G60" s="4">
        <v>0.66937999999999998</v>
      </c>
    </row>
    <row r="61" spans="1:7" ht="14.1" customHeight="1" x14ac:dyDescent="0.2">
      <c r="A61" s="48" t="s">
        <v>235</v>
      </c>
      <c r="B61" s="11" t="s">
        <v>378</v>
      </c>
      <c r="C61" s="7">
        <v>2442</v>
      </c>
      <c r="D61" s="8">
        <v>1218355</v>
      </c>
      <c r="E61" s="4">
        <v>0.34795999999999999</v>
      </c>
      <c r="F61" s="4">
        <v>0.31952000000000003</v>
      </c>
      <c r="G61" s="4">
        <v>0.37641220656610003</v>
      </c>
    </row>
    <row r="62" spans="1:7" ht="14.1" customHeight="1" x14ac:dyDescent="0.2">
      <c r="A62" s="49"/>
      <c r="B62" s="11" t="s">
        <v>379</v>
      </c>
      <c r="C62" s="7">
        <v>490</v>
      </c>
      <c r="D62" s="8">
        <v>245890</v>
      </c>
      <c r="E62" s="4">
        <v>0.40368999999999999</v>
      </c>
      <c r="F62" s="4">
        <v>0.33760000000000001</v>
      </c>
      <c r="G62" s="4">
        <v>0.46977000000000002</v>
      </c>
    </row>
    <row r="63" spans="1:7" ht="14.1" customHeight="1" x14ac:dyDescent="0.2">
      <c r="A63" s="49"/>
      <c r="B63" s="11" t="s">
        <v>380</v>
      </c>
      <c r="C63" s="7">
        <v>151</v>
      </c>
      <c r="D63" s="8">
        <v>66029</v>
      </c>
      <c r="E63" s="4">
        <v>0.36607000000000001</v>
      </c>
      <c r="F63" s="4">
        <v>0.24201</v>
      </c>
      <c r="G63" s="4">
        <v>0.49014000000000002</v>
      </c>
    </row>
    <row r="64" spans="1:7" ht="14.1" customHeight="1" x14ac:dyDescent="0.2">
      <c r="A64" s="50"/>
      <c r="B64" s="11" t="s">
        <v>96</v>
      </c>
      <c r="C64" s="7">
        <v>3083</v>
      </c>
      <c r="D64" s="8">
        <v>1530274.1108158999</v>
      </c>
      <c r="E64" s="4">
        <v>0.35664000000000001</v>
      </c>
      <c r="F64" s="4">
        <v>0.33102111122549999</v>
      </c>
      <c r="G64" s="4">
        <v>0.38224999999999998</v>
      </c>
    </row>
    <row r="66" spans="1:7" ht="14.1" customHeight="1" x14ac:dyDescent="0.2">
      <c r="A66" s="46" t="s">
        <v>55</v>
      </c>
      <c r="B66" s="45"/>
      <c r="C66" s="45"/>
      <c r="D66" s="45"/>
      <c r="E66" s="45"/>
      <c r="F66" s="45"/>
      <c r="G66" s="45"/>
    </row>
    <row r="67" spans="1:7" ht="14.1" customHeight="1" x14ac:dyDescent="0.2">
      <c r="A67" s="46" t="s">
        <v>106</v>
      </c>
      <c r="B67" s="45"/>
      <c r="C67" s="45"/>
      <c r="D67" s="45"/>
      <c r="E67" s="45"/>
      <c r="F67" s="45"/>
      <c r="G67" s="45"/>
    </row>
    <row r="68" spans="1:7" ht="14.1" customHeight="1" x14ac:dyDescent="0.2">
      <c r="A68" s="46" t="s">
        <v>107</v>
      </c>
      <c r="B68" s="45"/>
      <c r="C68" s="45"/>
      <c r="D68" s="45"/>
      <c r="E68" s="45"/>
      <c r="F68" s="45"/>
      <c r="G68" s="45"/>
    </row>
    <row r="69" spans="1:7" ht="14.1" customHeight="1" x14ac:dyDescent="0.2">
      <c r="A69" s="46" t="s">
        <v>559</v>
      </c>
      <c r="B69" s="45"/>
      <c r="C69" s="45"/>
      <c r="D69" s="45"/>
      <c r="E69" s="45"/>
      <c r="F69" s="45"/>
      <c r="G69" s="45"/>
    </row>
    <row r="70" spans="1:7" s="17" customFormat="1" ht="14.25" x14ac:dyDescent="0.2">
      <c r="A70" s="32" t="str">
        <f>HYPERLINK("#'Index'!A1","Back to Index")</f>
        <v>Back to Index</v>
      </c>
      <c r="B70" s="27"/>
    </row>
  </sheetData>
  <mergeCells count="21">
    <mergeCell ref="A1:K1"/>
    <mergeCell ref="A45:A48"/>
    <mergeCell ref="A49:A52"/>
    <mergeCell ref="A53:A56"/>
    <mergeCell ref="A57:A60"/>
    <mergeCell ref="A61:A64"/>
    <mergeCell ref="A69:G69"/>
    <mergeCell ref="A2:G2"/>
    <mergeCell ref="A66:G66"/>
    <mergeCell ref="A67:G67"/>
    <mergeCell ref="A68:G68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</mergeCells>
  <pageMargins left="0.05" right="0.05" top="0.5" bottom="0.5" header="0" footer="0"/>
  <pageSetup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53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1" ht="15" x14ac:dyDescent="0.25">
      <c r="A1" s="44" t="s">
        <v>239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11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1" ht="14.1" customHeight="1" x14ac:dyDescent="0.2">
      <c r="A5" s="56" t="s">
        <v>221</v>
      </c>
      <c r="B5" s="12" t="s">
        <v>40</v>
      </c>
      <c r="C5" s="7">
        <v>750</v>
      </c>
      <c r="D5" s="8">
        <v>442235</v>
      </c>
      <c r="E5" s="4">
        <v>0.33752956386010002</v>
      </c>
      <c r="F5" s="4">
        <v>0.28375</v>
      </c>
      <c r="G5" s="4">
        <v>0.39129999999999998</v>
      </c>
    </row>
    <row r="6" spans="1:11" ht="14.1" customHeight="1" x14ac:dyDescent="0.2">
      <c r="A6" s="49"/>
      <c r="B6" s="12" t="s">
        <v>41</v>
      </c>
      <c r="C6" s="7">
        <v>815</v>
      </c>
      <c r="D6" s="8">
        <v>427225.9785656</v>
      </c>
      <c r="E6" s="4">
        <v>0.33194000000000001</v>
      </c>
      <c r="F6" s="4">
        <v>0.28361999999999998</v>
      </c>
      <c r="G6" s="4">
        <v>0.38027</v>
      </c>
    </row>
    <row r="7" spans="1:11" ht="14.1" customHeight="1" x14ac:dyDescent="0.2">
      <c r="A7" s="49"/>
      <c r="B7" s="12" t="s">
        <v>42</v>
      </c>
      <c r="C7" s="7">
        <v>523</v>
      </c>
      <c r="D7" s="8">
        <v>265564</v>
      </c>
      <c r="E7" s="4">
        <v>0.33850999999999998</v>
      </c>
      <c r="F7" s="4">
        <v>0.27699000000000001</v>
      </c>
      <c r="G7" s="4">
        <v>0.40003</v>
      </c>
    </row>
    <row r="8" spans="1:11" ht="14.1" customHeight="1" x14ac:dyDescent="0.2">
      <c r="A8" s="49"/>
      <c r="B8" s="12" t="s">
        <v>43</v>
      </c>
      <c r="C8" s="7">
        <v>2785</v>
      </c>
      <c r="D8" s="8">
        <v>728002</v>
      </c>
      <c r="E8" s="4">
        <v>0.20679531986729999</v>
      </c>
      <c r="F8" s="4">
        <v>0.18339</v>
      </c>
      <c r="G8" s="4">
        <v>0.23019999999999999</v>
      </c>
    </row>
    <row r="9" spans="1:11" ht="14.1" customHeight="1" x14ac:dyDescent="0.2">
      <c r="A9" s="50"/>
      <c r="B9" s="12" t="s">
        <v>96</v>
      </c>
      <c r="C9" s="7">
        <v>4873</v>
      </c>
      <c r="D9" s="8">
        <v>1863027</v>
      </c>
      <c r="E9" s="4">
        <v>0.26991999999999999</v>
      </c>
      <c r="F9" s="4">
        <v>0.25028646830869999</v>
      </c>
      <c r="G9" s="4">
        <v>0.28954999999999997</v>
      </c>
    </row>
    <row r="10" spans="1:11" ht="14.1" customHeight="1" x14ac:dyDescent="0.2">
      <c r="A10" s="48" t="s">
        <v>222</v>
      </c>
      <c r="B10" s="12" t="s">
        <v>40</v>
      </c>
      <c r="C10" s="7">
        <v>750</v>
      </c>
      <c r="D10" s="8">
        <v>117434</v>
      </c>
      <c r="E10" s="4">
        <v>8.9630000000000001E-2</v>
      </c>
      <c r="F10" s="4">
        <v>5.8970000000000002E-2</v>
      </c>
      <c r="G10" s="4">
        <v>0.12028999999999999</v>
      </c>
    </row>
    <row r="11" spans="1:11" ht="14.1" customHeight="1" x14ac:dyDescent="0.2">
      <c r="A11" s="49"/>
      <c r="B11" s="12" t="s">
        <v>41</v>
      </c>
      <c r="C11" s="7">
        <v>815</v>
      </c>
      <c r="D11" s="8">
        <v>145294</v>
      </c>
      <c r="E11" s="4">
        <v>0.11289</v>
      </c>
      <c r="F11" s="4">
        <v>8.0409999999999995E-2</v>
      </c>
      <c r="G11" s="4">
        <v>0.14538000000000001</v>
      </c>
    </row>
    <row r="12" spans="1:11" ht="14.1" customHeight="1" x14ac:dyDescent="0.2">
      <c r="A12" s="49"/>
      <c r="B12" s="12" t="s">
        <v>42</v>
      </c>
      <c r="C12" s="7">
        <v>523</v>
      </c>
      <c r="D12" s="8">
        <v>74287</v>
      </c>
      <c r="E12" s="4">
        <v>9.4689999999999996E-2</v>
      </c>
      <c r="F12" s="4">
        <v>5.6008766181099998E-2</v>
      </c>
      <c r="G12" s="4">
        <v>0.13338</v>
      </c>
    </row>
    <row r="13" spans="1:11" ht="14.1" customHeight="1" x14ac:dyDescent="0.2">
      <c r="A13" s="49"/>
      <c r="B13" s="12" t="s">
        <v>43</v>
      </c>
      <c r="C13" s="7">
        <v>2785</v>
      </c>
      <c r="D13" s="8">
        <v>193515</v>
      </c>
      <c r="E13" s="4">
        <v>5.4969999999999998E-2</v>
      </c>
      <c r="F13" s="4">
        <v>4.224E-2</v>
      </c>
      <c r="G13" s="4">
        <v>6.7699999999999996E-2</v>
      </c>
    </row>
    <row r="14" spans="1:11" ht="14.1" customHeight="1" x14ac:dyDescent="0.2">
      <c r="A14" s="50"/>
      <c r="B14" s="12" t="s">
        <v>96</v>
      </c>
      <c r="C14" s="7">
        <v>4873</v>
      </c>
      <c r="D14" s="8">
        <v>530530</v>
      </c>
      <c r="E14" s="4">
        <v>7.6859999999999998E-2</v>
      </c>
      <c r="F14" s="4">
        <v>6.5329999999999999E-2</v>
      </c>
      <c r="G14" s="4">
        <v>8.8400000000000006E-2</v>
      </c>
    </row>
    <row r="15" spans="1:11" ht="14.1" customHeight="1" x14ac:dyDescent="0.2">
      <c r="A15" s="48" t="s">
        <v>223</v>
      </c>
      <c r="B15" s="12" t="s">
        <v>40</v>
      </c>
      <c r="C15" s="7">
        <v>750</v>
      </c>
      <c r="D15" s="8">
        <v>87977</v>
      </c>
      <c r="E15" s="4">
        <v>6.7150000000000001E-2</v>
      </c>
      <c r="F15" s="4">
        <v>3.6290000000000003E-2</v>
      </c>
      <c r="G15" s="4">
        <v>9.8009631725400004E-2</v>
      </c>
    </row>
    <row r="16" spans="1:11" ht="14.1" customHeight="1" x14ac:dyDescent="0.2">
      <c r="A16" s="49"/>
      <c r="B16" s="12" t="s">
        <v>41</v>
      </c>
      <c r="C16" s="7">
        <v>815</v>
      </c>
      <c r="D16" s="8">
        <v>92562</v>
      </c>
      <c r="E16" s="4">
        <v>7.1918802353200001E-2</v>
      </c>
      <c r="F16" s="4">
        <v>4.5740000000000003E-2</v>
      </c>
      <c r="G16" s="4">
        <v>9.8089999999999997E-2</v>
      </c>
    </row>
    <row r="17" spans="1:7" ht="14.1" customHeight="1" x14ac:dyDescent="0.2">
      <c r="A17" s="49"/>
      <c r="B17" s="12" t="s">
        <v>42</v>
      </c>
      <c r="C17" s="7">
        <v>523</v>
      </c>
      <c r="D17" s="8">
        <v>31764</v>
      </c>
      <c r="E17" s="4">
        <v>4.0489999999999998E-2</v>
      </c>
      <c r="F17" s="4">
        <v>1.9407018930500002E-2</v>
      </c>
      <c r="G17" s="4">
        <v>6.157E-2</v>
      </c>
    </row>
    <row r="18" spans="1:7" ht="14.1" customHeight="1" x14ac:dyDescent="0.2">
      <c r="A18" s="49"/>
      <c r="B18" s="12" t="s">
        <v>43</v>
      </c>
      <c r="C18" s="7">
        <v>2785</v>
      </c>
      <c r="D18" s="8">
        <v>92367</v>
      </c>
      <c r="E18" s="4">
        <v>2.62376220496E-2</v>
      </c>
      <c r="F18" s="4">
        <v>1.7420000000000001E-2</v>
      </c>
      <c r="G18" s="4">
        <v>3.5060000000000001E-2</v>
      </c>
    </row>
    <row r="19" spans="1:7" ht="14.1" customHeight="1" x14ac:dyDescent="0.2">
      <c r="A19" s="50"/>
      <c r="B19" s="12" t="s">
        <v>96</v>
      </c>
      <c r="C19" s="7">
        <v>4873</v>
      </c>
      <c r="D19" s="8">
        <v>304670</v>
      </c>
      <c r="E19" s="4">
        <v>4.4139999999999999E-2</v>
      </c>
      <c r="F19" s="4">
        <v>3.4909999999999997E-2</v>
      </c>
      <c r="G19" s="4">
        <v>5.3379999999999997E-2</v>
      </c>
    </row>
    <row r="20" spans="1:7" ht="14.1" customHeight="1" x14ac:dyDescent="0.2">
      <c r="A20" s="48" t="s">
        <v>224</v>
      </c>
      <c r="B20" s="12" t="s">
        <v>40</v>
      </c>
      <c r="C20" s="7">
        <v>750</v>
      </c>
      <c r="D20" s="8">
        <v>116504</v>
      </c>
      <c r="E20" s="4">
        <v>8.8919999999999999E-2</v>
      </c>
      <c r="F20" s="4">
        <v>5.5840000000000001E-2</v>
      </c>
      <c r="G20" s="4">
        <v>0.122</v>
      </c>
    </row>
    <row r="21" spans="1:7" ht="14.1" customHeight="1" x14ac:dyDescent="0.2">
      <c r="A21" s="49"/>
      <c r="B21" s="12" t="s">
        <v>41</v>
      </c>
      <c r="C21" s="7">
        <v>815</v>
      </c>
      <c r="D21" s="8">
        <v>139293</v>
      </c>
      <c r="E21" s="4">
        <v>0.10823000000000001</v>
      </c>
      <c r="F21" s="4">
        <v>7.782E-2</v>
      </c>
      <c r="G21" s="4">
        <v>0.13863</v>
      </c>
    </row>
    <row r="22" spans="1:7" ht="14.1" customHeight="1" x14ac:dyDescent="0.2">
      <c r="A22" s="49"/>
      <c r="B22" s="12" t="s">
        <v>42</v>
      </c>
      <c r="C22" s="7">
        <v>523</v>
      </c>
      <c r="D22" s="8">
        <v>92420</v>
      </c>
      <c r="E22" s="4">
        <v>0.11781</v>
      </c>
      <c r="F22" s="4">
        <v>7.7770000000000006E-2</v>
      </c>
      <c r="G22" s="4">
        <v>0.15784999999999999</v>
      </c>
    </row>
    <row r="23" spans="1:7" ht="14.1" customHeight="1" x14ac:dyDescent="0.2">
      <c r="A23" s="49"/>
      <c r="B23" s="12" t="s">
        <v>43</v>
      </c>
      <c r="C23" s="7">
        <v>2785</v>
      </c>
      <c r="D23" s="8">
        <v>249624</v>
      </c>
      <c r="E23" s="4">
        <v>7.0910000000000001E-2</v>
      </c>
      <c r="F23" s="4">
        <v>5.5759999999999997E-2</v>
      </c>
      <c r="G23" s="4">
        <v>8.6056701256399998E-2</v>
      </c>
    </row>
    <row r="24" spans="1:7" ht="14.1" customHeight="1" x14ac:dyDescent="0.2">
      <c r="A24" s="50"/>
      <c r="B24" s="12" t="s">
        <v>96</v>
      </c>
      <c r="C24" s="7">
        <v>4873</v>
      </c>
      <c r="D24" s="8">
        <v>597841</v>
      </c>
      <c r="E24" s="4">
        <v>8.6620000000000003E-2</v>
      </c>
      <c r="F24" s="4">
        <v>7.4279999999999999E-2</v>
      </c>
      <c r="G24" s="4">
        <v>9.8949999999999996E-2</v>
      </c>
    </row>
    <row r="25" spans="1:7" ht="14.1" customHeight="1" x14ac:dyDescent="0.2">
      <c r="A25" s="48" t="s">
        <v>225</v>
      </c>
      <c r="B25" s="12" t="s">
        <v>40</v>
      </c>
      <c r="C25" s="7">
        <v>750</v>
      </c>
      <c r="D25" s="8">
        <v>254441</v>
      </c>
      <c r="E25" s="4">
        <v>0.1941987815582</v>
      </c>
      <c r="F25" s="4">
        <v>0.15062</v>
      </c>
      <c r="G25" s="4">
        <v>0.23777999999999999</v>
      </c>
    </row>
    <row r="26" spans="1:7" ht="14.1" customHeight="1" x14ac:dyDescent="0.2">
      <c r="A26" s="49"/>
      <c r="B26" s="12" t="s">
        <v>41</v>
      </c>
      <c r="C26" s="7">
        <v>815</v>
      </c>
      <c r="D26" s="8">
        <v>303080</v>
      </c>
      <c r="E26" s="4">
        <v>0.23549</v>
      </c>
      <c r="F26" s="4">
        <v>0.19089999999999999</v>
      </c>
      <c r="G26" s="4">
        <v>0.28006999999999999</v>
      </c>
    </row>
    <row r="27" spans="1:7" ht="14.1" customHeight="1" x14ac:dyDescent="0.2">
      <c r="A27" s="49"/>
      <c r="B27" s="12" t="s">
        <v>42</v>
      </c>
      <c r="C27" s="7">
        <v>523</v>
      </c>
      <c r="D27" s="8">
        <v>167491</v>
      </c>
      <c r="E27" s="4">
        <v>0.2135</v>
      </c>
      <c r="F27" s="4">
        <v>0.1575084676837</v>
      </c>
      <c r="G27" s="4">
        <v>0.26949000000000001</v>
      </c>
    </row>
    <row r="28" spans="1:7" ht="14.1" customHeight="1" x14ac:dyDescent="0.2">
      <c r="A28" s="49"/>
      <c r="B28" s="12" t="s">
        <v>43</v>
      </c>
      <c r="C28" s="7">
        <v>2785</v>
      </c>
      <c r="D28" s="8">
        <v>423586</v>
      </c>
      <c r="E28" s="4">
        <v>0.12032332106389999</v>
      </c>
      <c r="F28" s="4">
        <v>0.10066</v>
      </c>
      <c r="G28" s="4">
        <v>0.13997999999999999</v>
      </c>
    </row>
    <row r="29" spans="1:7" ht="14.1" customHeight="1" x14ac:dyDescent="0.2">
      <c r="A29" s="50"/>
      <c r="B29" s="12" t="s">
        <v>96</v>
      </c>
      <c r="C29" s="7">
        <v>4873</v>
      </c>
      <c r="D29" s="8">
        <v>1148598.9282819999</v>
      </c>
      <c r="E29" s="4">
        <v>0.16641</v>
      </c>
      <c r="F29" s="4">
        <v>0.14960000000000001</v>
      </c>
      <c r="G29" s="4">
        <v>0.1832256722125</v>
      </c>
    </row>
    <row r="30" spans="1:7" ht="14.1" customHeight="1" x14ac:dyDescent="0.2">
      <c r="A30" s="48" t="s">
        <v>226</v>
      </c>
      <c r="B30" s="12" t="s">
        <v>40</v>
      </c>
      <c r="C30" s="7">
        <v>750</v>
      </c>
      <c r="D30" s="8">
        <v>142183</v>
      </c>
      <c r="E30" s="4">
        <v>0.10852000000000001</v>
      </c>
      <c r="F30" s="4">
        <v>7.5219999999999995E-2</v>
      </c>
      <c r="G30" s="4">
        <v>0.14182</v>
      </c>
    </row>
    <row r="31" spans="1:7" ht="14.1" customHeight="1" x14ac:dyDescent="0.2">
      <c r="A31" s="49"/>
      <c r="B31" s="12" t="s">
        <v>41</v>
      </c>
      <c r="C31" s="7">
        <v>815</v>
      </c>
      <c r="D31" s="8">
        <v>191403</v>
      </c>
      <c r="E31" s="4">
        <v>0.14871999999999999</v>
      </c>
      <c r="F31" s="4">
        <v>0.11008</v>
      </c>
      <c r="G31" s="4">
        <v>0.18734999999999999</v>
      </c>
    </row>
    <row r="32" spans="1:7" ht="14.1" customHeight="1" x14ac:dyDescent="0.2">
      <c r="A32" s="49"/>
      <c r="B32" s="12" t="s">
        <v>42</v>
      </c>
      <c r="C32" s="7">
        <v>523</v>
      </c>
      <c r="D32" s="8">
        <v>82280.662694361003</v>
      </c>
      <c r="E32" s="4">
        <v>0.10488</v>
      </c>
      <c r="F32" s="4">
        <v>6.7309999999999995E-2</v>
      </c>
      <c r="G32" s="4">
        <v>0.14246</v>
      </c>
    </row>
    <row r="33" spans="1:7" ht="14.1" customHeight="1" x14ac:dyDescent="0.2">
      <c r="A33" s="49"/>
      <c r="B33" s="12" t="s">
        <v>43</v>
      </c>
      <c r="C33" s="7">
        <v>2785</v>
      </c>
      <c r="D33" s="8">
        <v>189159</v>
      </c>
      <c r="E33" s="4">
        <v>5.373E-2</v>
      </c>
      <c r="F33" s="4">
        <v>4.0800000000000003E-2</v>
      </c>
      <c r="G33" s="4">
        <v>6.6669999999999993E-2</v>
      </c>
    </row>
    <row r="34" spans="1:7" ht="14.1" customHeight="1" x14ac:dyDescent="0.2">
      <c r="A34" s="50"/>
      <c r="B34" s="12" t="s">
        <v>96</v>
      </c>
      <c r="C34" s="7">
        <v>4873</v>
      </c>
      <c r="D34" s="8">
        <v>605026</v>
      </c>
      <c r="E34" s="4">
        <v>8.7660000000000002E-2</v>
      </c>
      <c r="F34" s="4">
        <v>7.5139999999999998E-2</v>
      </c>
      <c r="G34" s="4">
        <v>0.10018000000000001</v>
      </c>
    </row>
    <row r="35" spans="1:7" ht="14.1" customHeight="1" x14ac:dyDescent="0.2">
      <c r="A35" s="48" t="s">
        <v>227</v>
      </c>
      <c r="B35" s="12" t="s">
        <v>40</v>
      </c>
      <c r="C35" s="7">
        <v>750</v>
      </c>
      <c r="D35" s="8">
        <v>70830</v>
      </c>
      <c r="E35" s="4">
        <v>5.4059999999999997E-2</v>
      </c>
      <c r="F35" s="4">
        <v>3.1739999999999997E-2</v>
      </c>
      <c r="G35" s="4">
        <v>7.6376846247900004E-2</v>
      </c>
    </row>
    <row r="36" spans="1:7" ht="14.1" customHeight="1" x14ac:dyDescent="0.2">
      <c r="A36" s="49"/>
      <c r="B36" s="12" t="s">
        <v>41</v>
      </c>
      <c r="C36" s="7">
        <v>815</v>
      </c>
      <c r="D36" s="8">
        <v>81656</v>
      </c>
      <c r="E36" s="4">
        <v>6.3439999999999996E-2</v>
      </c>
      <c r="F36" s="4">
        <v>3.9239999999999997E-2</v>
      </c>
      <c r="G36" s="4">
        <v>8.7650000000000006E-2</v>
      </c>
    </row>
    <row r="37" spans="1:7" ht="14.1" customHeight="1" x14ac:dyDescent="0.2">
      <c r="A37" s="49"/>
      <c r="B37" s="12" t="s">
        <v>42</v>
      </c>
      <c r="C37" s="7">
        <v>523</v>
      </c>
      <c r="D37" s="8">
        <v>35277</v>
      </c>
      <c r="E37" s="4">
        <v>4.4967703034000002E-2</v>
      </c>
      <c r="F37" s="4">
        <v>2.3619999999999999E-2</v>
      </c>
      <c r="G37" s="4">
        <v>6.6320000000000004E-2</v>
      </c>
    </row>
    <row r="38" spans="1:7" ht="14.1" customHeight="1" x14ac:dyDescent="0.2">
      <c r="A38" s="49"/>
      <c r="B38" s="12" t="s">
        <v>43</v>
      </c>
      <c r="C38" s="7">
        <v>2785</v>
      </c>
      <c r="D38" s="8">
        <v>114301</v>
      </c>
      <c r="E38" s="4">
        <v>3.2469999999999999E-2</v>
      </c>
      <c r="F38" s="4">
        <v>2.2249999999999999E-2</v>
      </c>
      <c r="G38" s="4">
        <v>4.2680000000000003E-2</v>
      </c>
    </row>
    <row r="39" spans="1:7" ht="14.1" customHeight="1" x14ac:dyDescent="0.2">
      <c r="A39" s="50"/>
      <c r="B39" s="12" t="s">
        <v>96</v>
      </c>
      <c r="C39" s="7">
        <v>4873</v>
      </c>
      <c r="D39" s="8">
        <v>302064.32282808999</v>
      </c>
      <c r="E39" s="4">
        <v>4.376E-2</v>
      </c>
      <c r="F39" s="4">
        <v>3.5310000000000001E-2</v>
      </c>
      <c r="G39" s="4">
        <v>5.2220000000000003E-2</v>
      </c>
    </row>
    <row r="40" spans="1:7" ht="14.1" customHeight="1" x14ac:dyDescent="0.2">
      <c r="A40" s="48" t="s">
        <v>228</v>
      </c>
      <c r="B40" s="12" t="s">
        <v>40</v>
      </c>
      <c r="C40" s="7">
        <v>750</v>
      </c>
      <c r="D40" s="8">
        <v>61347</v>
      </c>
      <c r="E40" s="4">
        <v>4.6820000000000001E-2</v>
      </c>
      <c r="F40" s="4">
        <v>2.5909999999999999E-2</v>
      </c>
      <c r="G40" s="4">
        <v>6.7729999999999999E-2</v>
      </c>
    </row>
    <row r="41" spans="1:7" ht="14.1" customHeight="1" x14ac:dyDescent="0.2">
      <c r="A41" s="49"/>
      <c r="B41" s="12" t="s">
        <v>41</v>
      </c>
      <c r="C41" s="7">
        <v>815</v>
      </c>
      <c r="D41" s="8">
        <v>78782</v>
      </c>
      <c r="E41" s="4">
        <v>6.1210000000000001E-2</v>
      </c>
      <c r="F41" s="4">
        <v>3.7089999999999998E-2</v>
      </c>
      <c r="G41" s="4">
        <v>8.5330000000000003E-2</v>
      </c>
    </row>
    <row r="42" spans="1:7" ht="14.1" customHeight="1" x14ac:dyDescent="0.2">
      <c r="A42" s="49"/>
      <c r="B42" s="12" t="s">
        <v>42</v>
      </c>
      <c r="C42" s="7">
        <v>523</v>
      </c>
      <c r="D42" s="8">
        <v>35277</v>
      </c>
      <c r="E42" s="4">
        <v>4.4967703034000002E-2</v>
      </c>
      <c r="F42" s="4">
        <v>2.3619999999999999E-2</v>
      </c>
      <c r="G42" s="4">
        <v>6.6320000000000004E-2</v>
      </c>
    </row>
    <row r="43" spans="1:7" ht="14.1" customHeight="1" x14ac:dyDescent="0.2">
      <c r="A43" s="49"/>
      <c r="B43" s="12" t="s">
        <v>43</v>
      </c>
      <c r="C43" s="7">
        <v>2785</v>
      </c>
      <c r="D43" s="8">
        <v>114301</v>
      </c>
      <c r="E43" s="4">
        <v>3.2469999999999999E-2</v>
      </c>
      <c r="F43" s="4">
        <v>2.2249999999999999E-2</v>
      </c>
      <c r="G43" s="4">
        <v>4.2680000000000003E-2</v>
      </c>
    </row>
    <row r="44" spans="1:7" ht="14.1" customHeight="1" x14ac:dyDescent="0.2">
      <c r="A44" s="50"/>
      <c r="B44" s="12" t="s">
        <v>96</v>
      </c>
      <c r="C44" s="7">
        <v>4873</v>
      </c>
      <c r="D44" s="8">
        <v>289707</v>
      </c>
      <c r="E44" s="4">
        <v>4.197E-2</v>
      </c>
      <c r="F44" s="4">
        <v>3.3660000000000002E-2</v>
      </c>
      <c r="G44" s="4">
        <v>5.0290000000000001E-2</v>
      </c>
    </row>
    <row r="45" spans="1:7" ht="14.1" customHeight="1" x14ac:dyDescent="0.2">
      <c r="A45" s="48" t="s">
        <v>229</v>
      </c>
      <c r="B45" s="12" t="s">
        <v>40</v>
      </c>
      <c r="C45" s="7">
        <v>750</v>
      </c>
      <c r="D45" s="8">
        <v>18568</v>
      </c>
      <c r="E45" s="4">
        <v>1.417E-2</v>
      </c>
      <c r="F45" s="4">
        <v>3.7399999999999998E-3</v>
      </c>
      <c r="G45" s="4">
        <v>2.46E-2</v>
      </c>
    </row>
    <row r="46" spans="1:7" ht="14.1" customHeight="1" x14ac:dyDescent="0.2">
      <c r="A46" s="49"/>
      <c r="B46" s="12" t="s">
        <v>41</v>
      </c>
      <c r="C46" s="7">
        <v>815</v>
      </c>
      <c r="D46" s="8">
        <v>8023</v>
      </c>
      <c r="E46" s="4">
        <v>6.2300000000000003E-3</v>
      </c>
      <c r="F46" s="4">
        <v>1.99E-3</v>
      </c>
      <c r="G46" s="4">
        <v>1.048E-2</v>
      </c>
    </row>
    <row r="47" spans="1:7" ht="14.1" customHeight="1" x14ac:dyDescent="0.2">
      <c r="A47" s="49"/>
      <c r="B47" s="12" t="s">
        <v>42</v>
      </c>
      <c r="C47" s="7">
        <v>523</v>
      </c>
      <c r="D47" s="8">
        <v>5340</v>
      </c>
      <c r="E47" s="4">
        <v>6.8100000000000001E-3</v>
      </c>
      <c r="F47" s="4">
        <v>0</v>
      </c>
      <c r="G47" s="4">
        <v>1.6580000000000001E-2</v>
      </c>
    </row>
    <row r="48" spans="1:7" ht="14.1" customHeight="1" x14ac:dyDescent="0.2">
      <c r="A48" s="49"/>
      <c r="B48" s="12" t="s">
        <v>43</v>
      </c>
      <c r="C48" s="7">
        <v>2785</v>
      </c>
      <c r="D48" s="8">
        <v>2873</v>
      </c>
      <c r="E48" s="4">
        <v>8.1999999999999998E-4</v>
      </c>
      <c r="F48" s="4">
        <v>0</v>
      </c>
      <c r="G48" s="4">
        <v>1.72E-3</v>
      </c>
    </row>
    <row r="49" spans="1:7" ht="14.1" customHeight="1" x14ac:dyDescent="0.2">
      <c r="A49" s="50"/>
      <c r="B49" s="12" t="s">
        <v>96</v>
      </c>
      <c r="C49" s="7">
        <v>4873</v>
      </c>
      <c r="D49" s="8">
        <v>34803</v>
      </c>
      <c r="E49" s="4">
        <v>5.0400000000000002E-3</v>
      </c>
      <c r="F49" s="4">
        <v>2.5925689742000001E-3</v>
      </c>
      <c r="G49" s="4">
        <v>7.4900000000000001E-3</v>
      </c>
    </row>
    <row r="50" spans="1:7" ht="14.1" customHeight="1" x14ac:dyDescent="0.2">
      <c r="A50" s="48" t="s">
        <v>230</v>
      </c>
      <c r="B50" s="12" t="s">
        <v>40</v>
      </c>
      <c r="C50" s="7">
        <v>750</v>
      </c>
      <c r="D50" s="8">
        <v>121594</v>
      </c>
      <c r="E50" s="4">
        <v>9.2799999999999994E-2</v>
      </c>
      <c r="F50" s="4">
        <v>5.78480696552E-2</v>
      </c>
      <c r="G50" s="4">
        <v>0.12776000000000001</v>
      </c>
    </row>
    <row r="51" spans="1:7" ht="14.1" customHeight="1" x14ac:dyDescent="0.2">
      <c r="A51" s="49"/>
      <c r="B51" s="12" t="s">
        <v>41</v>
      </c>
      <c r="C51" s="7">
        <v>815</v>
      </c>
      <c r="D51" s="8">
        <v>71075</v>
      </c>
      <c r="E51" s="4">
        <v>5.5219999999999998E-2</v>
      </c>
      <c r="F51" s="4">
        <v>3.6049999999999999E-2</v>
      </c>
      <c r="G51" s="4">
        <v>7.4399999999999994E-2</v>
      </c>
    </row>
    <row r="52" spans="1:7" ht="14.1" customHeight="1" x14ac:dyDescent="0.2">
      <c r="A52" s="49"/>
      <c r="B52" s="12" t="s">
        <v>42</v>
      </c>
      <c r="C52" s="7">
        <v>523</v>
      </c>
      <c r="D52" s="8">
        <v>49458</v>
      </c>
      <c r="E52" s="4">
        <v>6.3039999999999999E-2</v>
      </c>
      <c r="F52" s="4">
        <v>2.9950000000000001E-2</v>
      </c>
      <c r="G52" s="4">
        <v>9.6129999999999993E-2</v>
      </c>
    </row>
    <row r="53" spans="1:7" ht="14.1" customHeight="1" x14ac:dyDescent="0.2">
      <c r="A53" s="49"/>
      <c r="B53" s="12" t="s">
        <v>43</v>
      </c>
      <c r="C53" s="7">
        <v>2785</v>
      </c>
      <c r="D53" s="8">
        <v>86152</v>
      </c>
      <c r="E53" s="4">
        <v>2.4469999999999999E-2</v>
      </c>
      <c r="F53" s="4">
        <v>1.66E-2</v>
      </c>
      <c r="G53" s="4">
        <v>3.2349999999999997E-2</v>
      </c>
    </row>
    <row r="54" spans="1:7" ht="14.1" customHeight="1" x14ac:dyDescent="0.2">
      <c r="A54" s="50"/>
      <c r="B54" s="12" t="s">
        <v>96</v>
      </c>
      <c r="C54" s="7">
        <v>4873</v>
      </c>
      <c r="D54" s="8">
        <v>328279</v>
      </c>
      <c r="E54" s="4">
        <v>4.7559999999999998E-2</v>
      </c>
      <c r="F54" s="4">
        <v>3.8109999999999998E-2</v>
      </c>
      <c r="G54" s="4">
        <v>5.7020000000000001E-2</v>
      </c>
    </row>
    <row r="55" spans="1:7" ht="14.1" customHeight="1" x14ac:dyDescent="0.2">
      <c r="A55" s="48" t="s">
        <v>231</v>
      </c>
      <c r="B55" s="12" t="s">
        <v>40</v>
      </c>
      <c r="C55" s="7">
        <v>750</v>
      </c>
      <c r="D55" s="8">
        <v>183609</v>
      </c>
      <c r="E55" s="4">
        <v>0.14013999999999999</v>
      </c>
      <c r="F55" s="4">
        <v>0.10052</v>
      </c>
      <c r="G55" s="4">
        <v>0.17974999999999999</v>
      </c>
    </row>
    <row r="56" spans="1:7" ht="14.1" customHeight="1" x14ac:dyDescent="0.2">
      <c r="A56" s="49"/>
      <c r="B56" s="12" t="s">
        <v>41</v>
      </c>
      <c r="C56" s="7">
        <v>815</v>
      </c>
      <c r="D56" s="8">
        <v>176677</v>
      </c>
      <c r="E56" s="4">
        <v>0.13727</v>
      </c>
      <c r="F56" s="4">
        <v>0.10095999999999999</v>
      </c>
      <c r="G56" s="4">
        <v>0.17358999999999999</v>
      </c>
    </row>
    <row r="57" spans="1:7" ht="14.1" customHeight="1" x14ac:dyDescent="0.2">
      <c r="A57" s="49"/>
      <c r="B57" s="12" t="s">
        <v>42</v>
      </c>
      <c r="C57" s="7">
        <v>523</v>
      </c>
      <c r="D57" s="8">
        <v>86272</v>
      </c>
      <c r="E57" s="4">
        <v>0.10997</v>
      </c>
      <c r="F57" s="4">
        <v>7.4310000000000001E-2</v>
      </c>
      <c r="G57" s="4">
        <v>0.14563000000000001</v>
      </c>
    </row>
    <row r="58" spans="1:7" ht="14.1" customHeight="1" x14ac:dyDescent="0.2">
      <c r="A58" s="49"/>
      <c r="B58" s="12" t="s">
        <v>43</v>
      </c>
      <c r="C58" s="7">
        <v>2785</v>
      </c>
      <c r="D58" s="8">
        <v>187628</v>
      </c>
      <c r="E58" s="4">
        <v>5.33E-2</v>
      </c>
      <c r="F58" s="4">
        <v>4.1700000000000001E-2</v>
      </c>
      <c r="G58" s="4">
        <v>6.4890000000000003E-2</v>
      </c>
    </row>
    <row r="59" spans="1:7" ht="14.1" customHeight="1" x14ac:dyDescent="0.2">
      <c r="A59" s="50"/>
      <c r="B59" s="12" t="s">
        <v>96</v>
      </c>
      <c r="C59" s="7">
        <v>4873</v>
      </c>
      <c r="D59" s="8">
        <v>634186</v>
      </c>
      <c r="E59" s="4">
        <v>9.1880000000000003E-2</v>
      </c>
      <c r="F59" s="4">
        <v>7.9310000000000005E-2</v>
      </c>
      <c r="G59" s="4">
        <v>0.10445</v>
      </c>
    </row>
    <row r="60" spans="1:7" ht="14.1" customHeight="1" x14ac:dyDescent="0.2">
      <c r="A60" s="48" t="s">
        <v>232</v>
      </c>
      <c r="B60" s="12" t="s">
        <v>40</v>
      </c>
      <c r="C60" s="7">
        <v>750</v>
      </c>
      <c r="D60" s="8">
        <v>331958.44013820001</v>
      </c>
      <c r="E60" s="4">
        <v>0.25335999999999997</v>
      </c>
      <c r="F60" s="4">
        <v>0.20463000000000001</v>
      </c>
      <c r="G60" s="4">
        <v>0.30209000000000003</v>
      </c>
    </row>
    <row r="61" spans="1:7" ht="14.1" customHeight="1" x14ac:dyDescent="0.2">
      <c r="A61" s="49"/>
      <c r="B61" s="12" t="s">
        <v>41</v>
      </c>
      <c r="C61" s="7">
        <v>815</v>
      </c>
      <c r="D61" s="8">
        <v>602580</v>
      </c>
      <c r="E61" s="4">
        <v>0.46819</v>
      </c>
      <c r="F61" s="4">
        <v>0.41705999999999999</v>
      </c>
      <c r="G61" s="4">
        <v>0.51932</v>
      </c>
    </row>
    <row r="62" spans="1:7" ht="14.1" customHeight="1" x14ac:dyDescent="0.2">
      <c r="A62" s="49"/>
      <c r="B62" s="12" t="s">
        <v>42</v>
      </c>
      <c r="C62" s="7">
        <v>523</v>
      </c>
      <c r="D62" s="8">
        <v>425166</v>
      </c>
      <c r="E62" s="4">
        <v>0.54196</v>
      </c>
      <c r="F62" s="4">
        <v>0.47785</v>
      </c>
      <c r="G62" s="4">
        <v>0.60607</v>
      </c>
    </row>
    <row r="63" spans="1:7" ht="14.1" customHeight="1" x14ac:dyDescent="0.2">
      <c r="A63" s="49"/>
      <c r="B63" s="12" t="s">
        <v>43</v>
      </c>
      <c r="C63" s="7">
        <v>2785</v>
      </c>
      <c r="D63" s="8">
        <v>2237277</v>
      </c>
      <c r="E63" s="4">
        <v>0.63551999999999997</v>
      </c>
      <c r="F63" s="4">
        <v>0.60848999999999998</v>
      </c>
      <c r="G63" s="4">
        <v>0.66254999999999997</v>
      </c>
    </row>
    <row r="64" spans="1:7" ht="14.1" customHeight="1" x14ac:dyDescent="0.2">
      <c r="A64" s="50"/>
      <c r="B64" s="12" t="s">
        <v>96</v>
      </c>
      <c r="C64" s="7">
        <v>4873</v>
      </c>
      <c r="D64" s="8">
        <v>3596981.0532256998</v>
      </c>
      <c r="E64" s="4">
        <v>0.52114000000000005</v>
      </c>
      <c r="F64" s="4">
        <v>0.49968000000000001</v>
      </c>
      <c r="G64" s="4">
        <v>0.54259999999999997</v>
      </c>
    </row>
    <row r="65" spans="1:7" ht="14.1" customHeight="1" x14ac:dyDescent="0.2">
      <c r="A65" s="48" t="s">
        <v>233</v>
      </c>
      <c r="B65" s="12" t="s">
        <v>40</v>
      </c>
      <c r="C65" s="7">
        <v>750</v>
      </c>
      <c r="D65" s="8">
        <v>115411</v>
      </c>
      <c r="E65" s="4">
        <v>8.8090000000000002E-2</v>
      </c>
      <c r="F65" s="4">
        <v>5.3740000000000003E-2</v>
      </c>
      <c r="G65" s="4">
        <v>0.12243</v>
      </c>
    </row>
    <row r="66" spans="1:7" ht="14.1" customHeight="1" x14ac:dyDescent="0.2">
      <c r="A66" s="49"/>
      <c r="B66" s="12" t="s">
        <v>41</v>
      </c>
      <c r="C66" s="7">
        <v>815</v>
      </c>
      <c r="D66" s="8">
        <v>308897</v>
      </c>
      <c r="E66" s="4">
        <v>0.24001</v>
      </c>
      <c r="F66" s="4">
        <v>0.1966</v>
      </c>
      <c r="G66" s="4">
        <v>0.28341</v>
      </c>
    </row>
    <row r="67" spans="1:7" ht="14.1" customHeight="1" x14ac:dyDescent="0.2">
      <c r="A67" s="49"/>
      <c r="B67" s="12" t="s">
        <v>42</v>
      </c>
      <c r="C67" s="7">
        <v>523</v>
      </c>
      <c r="D67" s="8">
        <v>207066</v>
      </c>
      <c r="E67" s="4">
        <v>0.26395000000000002</v>
      </c>
      <c r="F67" s="4">
        <v>0.20773</v>
      </c>
      <c r="G67" s="4">
        <v>0.32017000000000001</v>
      </c>
    </row>
    <row r="68" spans="1:7" ht="14.1" customHeight="1" x14ac:dyDescent="0.2">
      <c r="A68" s="49"/>
      <c r="B68" s="12" t="s">
        <v>43</v>
      </c>
      <c r="C68" s="7">
        <v>2785</v>
      </c>
      <c r="D68" s="8">
        <v>1279854</v>
      </c>
      <c r="E68" s="4">
        <v>0.36354999999999998</v>
      </c>
      <c r="F68" s="4">
        <v>0.33667000000000002</v>
      </c>
      <c r="G68" s="4">
        <v>0.3904419669893</v>
      </c>
    </row>
    <row r="69" spans="1:7" ht="14.1" customHeight="1" x14ac:dyDescent="0.2">
      <c r="A69" s="50"/>
      <c r="B69" s="12" t="s">
        <v>96</v>
      </c>
      <c r="C69" s="7">
        <v>4873</v>
      </c>
      <c r="D69" s="8">
        <v>1911227</v>
      </c>
      <c r="E69" s="4">
        <v>0.27690324022020002</v>
      </c>
      <c r="F69" s="4">
        <v>0.25805</v>
      </c>
      <c r="G69" s="4">
        <v>0.29576000000000002</v>
      </c>
    </row>
    <row r="70" spans="1:7" ht="14.1" customHeight="1" x14ac:dyDescent="0.2">
      <c r="A70" s="48" t="s">
        <v>234</v>
      </c>
      <c r="B70" s="12" t="s">
        <v>40</v>
      </c>
      <c r="C70" s="7">
        <v>729</v>
      </c>
      <c r="D70" s="8">
        <v>446108</v>
      </c>
      <c r="E70" s="4">
        <v>0.36016999999999999</v>
      </c>
      <c r="F70" s="4">
        <v>0.30760999999999999</v>
      </c>
      <c r="G70" s="4">
        <v>0.41274456863179998</v>
      </c>
    </row>
    <row r="71" spans="1:7" ht="14.1" customHeight="1" x14ac:dyDescent="0.2">
      <c r="A71" s="49"/>
      <c r="B71" s="12" t="s">
        <v>41</v>
      </c>
      <c r="C71" s="7">
        <v>789</v>
      </c>
      <c r="D71" s="8">
        <v>663817</v>
      </c>
      <c r="E71" s="4">
        <v>0.54705000000000004</v>
      </c>
      <c r="F71" s="4">
        <v>0.49503000000000003</v>
      </c>
      <c r="G71" s="4">
        <v>0.59906000000000004</v>
      </c>
    </row>
    <row r="72" spans="1:7" ht="14.1" customHeight="1" x14ac:dyDescent="0.2">
      <c r="A72" s="49"/>
      <c r="B72" s="12" t="s">
        <v>42</v>
      </c>
      <c r="C72" s="7">
        <v>511</v>
      </c>
      <c r="D72" s="8">
        <v>577187</v>
      </c>
      <c r="E72" s="4">
        <v>0.75238000000000005</v>
      </c>
      <c r="F72" s="4">
        <v>0.69862000000000002</v>
      </c>
      <c r="G72" s="4">
        <v>0.80613000000000001</v>
      </c>
    </row>
    <row r="73" spans="1:7" ht="14.1" customHeight="1" x14ac:dyDescent="0.2">
      <c r="A73" s="49"/>
      <c r="B73" s="12" t="s">
        <v>43</v>
      </c>
      <c r="C73" s="7">
        <v>2763</v>
      </c>
      <c r="D73" s="8">
        <v>2657366</v>
      </c>
      <c r="E73" s="4">
        <v>0.76300999999999997</v>
      </c>
      <c r="F73" s="4">
        <v>0.73843999999999999</v>
      </c>
      <c r="G73" s="4">
        <v>0.78757999999999995</v>
      </c>
    </row>
    <row r="74" spans="1:7" ht="14.1" customHeight="1" x14ac:dyDescent="0.2">
      <c r="A74" s="50"/>
      <c r="B74" s="12" t="s">
        <v>96</v>
      </c>
      <c r="C74" s="7">
        <v>4792</v>
      </c>
      <c r="D74" s="8">
        <v>4344477</v>
      </c>
      <c r="E74" s="4">
        <v>0.64824000000000004</v>
      </c>
      <c r="F74" s="4">
        <v>0.62710999999999995</v>
      </c>
      <c r="G74" s="4">
        <v>0.66937999999999998</v>
      </c>
    </row>
    <row r="75" spans="1:7" ht="14.1" customHeight="1" x14ac:dyDescent="0.2">
      <c r="A75" s="48" t="s">
        <v>235</v>
      </c>
      <c r="B75" s="12" t="s">
        <v>40</v>
      </c>
      <c r="C75" s="7">
        <v>164</v>
      </c>
      <c r="D75" s="8">
        <v>84219.955693254</v>
      </c>
      <c r="E75" s="4">
        <v>0.28975000000000001</v>
      </c>
      <c r="F75" s="4">
        <v>0.16868</v>
      </c>
      <c r="G75" s="4">
        <v>0.41082000000000002</v>
      </c>
    </row>
    <row r="76" spans="1:7" ht="14.1" customHeight="1" x14ac:dyDescent="0.2">
      <c r="A76" s="49"/>
      <c r="B76" s="12" t="s">
        <v>41</v>
      </c>
      <c r="C76" s="7">
        <v>311</v>
      </c>
      <c r="D76" s="8">
        <v>144758</v>
      </c>
      <c r="E76" s="4">
        <v>0.27986</v>
      </c>
      <c r="F76" s="4">
        <v>0.21010000000000001</v>
      </c>
      <c r="G76" s="4">
        <v>0.34960999999999998</v>
      </c>
    </row>
    <row r="77" spans="1:7" ht="14.1" customHeight="1" x14ac:dyDescent="0.2">
      <c r="A77" s="49"/>
      <c r="B77" s="12" t="s">
        <v>42</v>
      </c>
      <c r="C77" s="7">
        <v>344</v>
      </c>
      <c r="D77" s="8">
        <v>214147</v>
      </c>
      <c r="E77" s="4">
        <v>0.38249</v>
      </c>
      <c r="F77" s="4">
        <v>0.30720999999999998</v>
      </c>
      <c r="G77" s="4">
        <v>0.45776</v>
      </c>
    </row>
    <row r="78" spans="1:7" ht="14.1" customHeight="1" x14ac:dyDescent="0.2">
      <c r="A78" s="49"/>
      <c r="B78" s="12" t="s">
        <v>43</v>
      </c>
      <c r="C78" s="7">
        <v>2264</v>
      </c>
      <c r="D78" s="8">
        <v>1087149</v>
      </c>
      <c r="E78" s="4">
        <v>0.37191999999999997</v>
      </c>
      <c r="F78" s="4">
        <v>0.34189000000000003</v>
      </c>
      <c r="G78" s="4">
        <v>0.40194999999999997</v>
      </c>
    </row>
    <row r="79" spans="1:7" ht="14.1" customHeight="1" x14ac:dyDescent="0.2">
      <c r="A79" s="50"/>
      <c r="B79" s="12" t="s">
        <v>96</v>
      </c>
      <c r="C79" s="7">
        <v>3083</v>
      </c>
      <c r="D79" s="8">
        <v>1530274</v>
      </c>
      <c r="E79" s="4">
        <v>0.35664000000000001</v>
      </c>
      <c r="F79" s="4">
        <v>0.33102111122549999</v>
      </c>
      <c r="G79" s="4">
        <v>0.38224999999999998</v>
      </c>
    </row>
    <row r="81" spans="1:7" ht="14.1" customHeight="1" x14ac:dyDescent="0.2">
      <c r="A81" s="46" t="s">
        <v>55</v>
      </c>
      <c r="B81" s="45"/>
      <c r="C81" s="45"/>
      <c r="D81" s="45"/>
      <c r="E81" s="45"/>
      <c r="F81" s="45"/>
      <c r="G81" s="45"/>
    </row>
    <row r="82" spans="1:7" ht="14.1" customHeight="1" x14ac:dyDescent="0.2">
      <c r="A82" s="46" t="s">
        <v>106</v>
      </c>
      <c r="B82" s="45"/>
      <c r="C82" s="45"/>
      <c r="D82" s="45"/>
      <c r="E82" s="45"/>
      <c r="F82" s="45"/>
      <c r="G82" s="45"/>
    </row>
    <row r="83" spans="1:7" ht="14.1" customHeight="1" x14ac:dyDescent="0.2">
      <c r="A83" s="46" t="s">
        <v>107</v>
      </c>
      <c r="B83" s="45"/>
      <c r="C83" s="45"/>
      <c r="D83" s="45"/>
      <c r="E83" s="45"/>
      <c r="F83" s="45"/>
      <c r="G83" s="45"/>
    </row>
    <row r="84" spans="1:7" ht="14.1" customHeight="1" x14ac:dyDescent="0.2">
      <c r="A84" s="46" t="s">
        <v>559</v>
      </c>
      <c r="B84" s="45"/>
      <c r="C84" s="45"/>
      <c r="D84" s="45"/>
      <c r="E84" s="45"/>
      <c r="F84" s="45"/>
      <c r="G84" s="45"/>
    </row>
    <row r="85" spans="1:7" s="17" customFormat="1" ht="14.25" x14ac:dyDescent="0.2">
      <c r="A85" s="32" t="str">
        <f>HYPERLINK("#'Index'!A1","Back to Index")</f>
        <v>Back to Index</v>
      </c>
      <c r="B85" s="27"/>
    </row>
  </sheetData>
  <mergeCells count="21">
    <mergeCell ref="A1:K1"/>
    <mergeCell ref="A25:A29"/>
    <mergeCell ref="A20:A24"/>
    <mergeCell ref="A15:A19"/>
    <mergeCell ref="A10:A14"/>
    <mergeCell ref="A5:A9"/>
    <mergeCell ref="A84:G84"/>
    <mergeCell ref="A2:G2"/>
    <mergeCell ref="A81:G81"/>
    <mergeCell ref="A82:G82"/>
    <mergeCell ref="A83:G83"/>
    <mergeCell ref="A75:A79"/>
    <mergeCell ref="A70:A74"/>
    <mergeCell ref="A65:A69"/>
    <mergeCell ref="A60:A64"/>
    <mergeCell ref="A55:A59"/>
    <mergeCell ref="A50:A54"/>
    <mergeCell ref="A45:A49"/>
    <mergeCell ref="A40:A44"/>
    <mergeCell ref="A35:A39"/>
    <mergeCell ref="A30:A34"/>
  </mergeCells>
  <pageMargins left="0.05" right="0.05" top="0.5" bottom="0.5" header="0" footer="0"/>
  <pageSetup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53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1" ht="15" x14ac:dyDescent="0.25">
      <c r="A1" s="44" t="s">
        <v>240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11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1" ht="14.1" customHeight="1" x14ac:dyDescent="0.2">
      <c r="A5" s="56" t="s">
        <v>221</v>
      </c>
      <c r="B5" s="9" t="s">
        <v>47</v>
      </c>
      <c r="C5" s="7">
        <v>659</v>
      </c>
      <c r="D5" s="8">
        <v>231994</v>
      </c>
      <c r="E5" s="4">
        <v>0.27672000000000002</v>
      </c>
      <c r="F5" s="4">
        <v>0.22553000000000001</v>
      </c>
      <c r="G5" s="4">
        <v>0.32790999999999998</v>
      </c>
    </row>
    <row r="6" spans="1:11" ht="14.1" customHeight="1" x14ac:dyDescent="0.2">
      <c r="A6" s="49"/>
      <c r="B6" s="9" t="s">
        <v>48</v>
      </c>
      <c r="C6" s="7">
        <v>553</v>
      </c>
      <c r="D6" s="8">
        <v>240129.31224371001</v>
      </c>
      <c r="E6" s="4">
        <v>0.30704999999999999</v>
      </c>
      <c r="F6" s="4">
        <v>0.24593000000000001</v>
      </c>
      <c r="G6" s="4">
        <v>0.36815999999999999</v>
      </c>
    </row>
    <row r="7" spans="1:11" ht="14.1" customHeight="1" x14ac:dyDescent="0.2">
      <c r="A7" s="49"/>
      <c r="B7" s="9" t="s">
        <v>49</v>
      </c>
      <c r="C7" s="7">
        <v>941</v>
      </c>
      <c r="D7" s="8">
        <v>389967.84469444002</v>
      </c>
      <c r="E7" s="4">
        <v>0.26472000000000001</v>
      </c>
      <c r="F7" s="4">
        <v>0.21931999999999999</v>
      </c>
      <c r="G7" s="4">
        <v>0.31011</v>
      </c>
    </row>
    <row r="8" spans="1:11" ht="14.1" customHeight="1" x14ac:dyDescent="0.2">
      <c r="A8" s="49"/>
      <c r="B8" s="9" t="s">
        <v>50</v>
      </c>
      <c r="C8" s="7">
        <v>510</v>
      </c>
      <c r="D8" s="8">
        <v>173977</v>
      </c>
      <c r="E8" s="4">
        <v>0.25185000000000002</v>
      </c>
      <c r="F8" s="4">
        <v>0.19384999999999999</v>
      </c>
      <c r="G8" s="4">
        <v>0.30986000000000002</v>
      </c>
    </row>
    <row r="9" spans="1:11" ht="14.1" customHeight="1" x14ac:dyDescent="0.2">
      <c r="A9" s="49"/>
      <c r="B9" s="9" t="s">
        <v>51</v>
      </c>
      <c r="C9" s="7">
        <v>950</v>
      </c>
      <c r="D9" s="8">
        <v>408232</v>
      </c>
      <c r="E9" s="4">
        <v>0.24748000000000001</v>
      </c>
      <c r="F9" s="4">
        <v>0.20601</v>
      </c>
      <c r="G9" s="4">
        <v>0.28895999999999999</v>
      </c>
    </row>
    <row r="10" spans="1:11" ht="14.1" customHeight="1" x14ac:dyDescent="0.2">
      <c r="A10" s="49"/>
      <c r="B10" s="9" t="s">
        <v>52</v>
      </c>
      <c r="C10" s="7">
        <v>673</v>
      </c>
      <c r="D10" s="8">
        <v>231332.03451646</v>
      </c>
      <c r="E10" s="4">
        <v>0.26848</v>
      </c>
      <c r="F10" s="4">
        <v>0.21357000000000001</v>
      </c>
      <c r="G10" s="4">
        <v>0.32340000000000002</v>
      </c>
    </row>
    <row r="11" spans="1:11" ht="14.1" customHeight="1" x14ac:dyDescent="0.2">
      <c r="A11" s="49"/>
      <c r="B11" s="9" t="s">
        <v>53</v>
      </c>
      <c r="C11" s="7">
        <v>257</v>
      </c>
      <c r="D11" s="8">
        <v>119861</v>
      </c>
      <c r="E11" s="4">
        <v>0.34032000000000001</v>
      </c>
      <c r="F11" s="4">
        <v>0.25675999999999999</v>
      </c>
      <c r="G11" s="4">
        <v>0.42387440743299998</v>
      </c>
    </row>
    <row r="12" spans="1:11" ht="14.1" customHeight="1" x14ac:dyDescent="0.2">
      <c r="A12" s="49"/>
      <c r="B12" s="9" t="s">
        <v>54</v>
      </c>
      <c r="C12" s="7">
        <v>330</v>
      </c>
      <c r="D12" s="8">
        <v>67533</v>
      </c>
      <c r="E12" s="4">
        <v>0.26545999999999997</v>
      </c>
      <c r="F12" s="4">
        <v>0.19882</v>
      </c>
      <c r="G12" s="4">
        <v>0.33210000000000001</v>
      </c>
    </row>
    <row r="13" spans="1:11" ht="14.1" customHeight="1" x14ac:dyDescent="0.2">
      <c r="A13" s="50"/>
      <c r="B13" s="9" t="s">
        <v>96</v>
      </c>
      <c r="C13" s="7">
        <v>4873</v>
      </c>
      <c r="D13" s="8">
        <v>1863027</v>
      </c>
      <c r="E13" s="4">
        <v>0.26991999999999999</v>
      </c>
      <c r="F13" s="4">
        <v>0.25028646830869999</v>
      </c>
      <c r="G13" s="4">
        <v>0.28954999999999997</v>
      </c>
    </row>
    <row r="14" spans="1:11" ht="14.1" customHeight="1" x14ac:dyDescent="0.2">
      <c r="A14" s="48" t="s">
        <v>222</v>
      </c>
      <c r="B14" s="9" t="s">
        <v>47</v>
      </c>
      <c r="C14" s="7">
        <v>659</v>
      </c>
      <c r="D14" s="8">
        <v>68320</v>
      </c>
      <c r="E14" s="4">
        <v>8.1490000000000007E-2</v>
      </c>
      <c r="F14" s="4">
        <v>4.9164158733799999E-2</v>
      </c>
      <c r="G14" s="4">
        <v>0.1138181173035</v>
      </c>
    </row>
    <row r="15" spans="1:11" ht="14.1" customHeight="1" x14ac:dyDescent="0.2">
      <c r="A15" s="49"/>
      <c r="B15" s="9" t="s">
        <v>48</v>
      </c>
      <c r="C15" s="7">
        <v>553</v>
      </c>
      <c r="D15" s="8">
        <v>75939</v>
      </c>
      <c r="E15" s="4">
        <v>9.7100000000000006E-2</v>
      </c>
      <c r="F15" s="4">
        <v>5.3530000000000001E-2</v>
      </c>
      <c r="G15" s="4">
        <v>0.14066999999999999</v>
      </c>
    </row>
    <row r="16" spans="1:11" ht="14.1" customHeight="1" x14ac:dyDescent="0.2">
      <c r="A16" s="49"/>
      <c r="B16" s="9" t="s">
        <v>49</v>
      </c>
      <c r="C16" s="7">
        <v>941</v>
      </c>
      <c r="D16" s="8">
        <v>92095</v>
      </c>
      <c r="E16" s="4">
        <v>6.2520000000000006E-2</v>
      </c>
      <c r="F16" s="4">
        <v>4.0550000000000003E-2</v>
      </c>
      <c r="G16" s="4">
        <v>8.448E-2</v>
      </c>
    </row>
    <row r="17" spans="1:7" ht="14.1" customHeight="1" x14ac:dyDescent="0.2">
      <c r="A17" s="49"/>
      <c r="B17" s="9" t="s">
        <v>50</v>
      </c>
      <c r="C17" s="7">
        <v>510</v>
      </c>
      <c r="D17" s="8">
        <v>49039</v>
      </c>
      <c r="E17" s="4">
        <v>7.0989999999999998E-2</v>
      </c>
      <c r="F17" s="4">
        <v>3.5029999999999999E-2</v>
      </c>
      <c r="G17" s="4">
        <v>0.10695</v>
      </c>
    </row>
    <row r="18" spans="1:7" ht="14.1" customHeight="1" x14ac:dyDescent="0.2">
      <c r="A18" s="49"/>
      <c r="B18" s="9" t="s">
        <v>51</v>
      </c>
      <c r="C18" s="7">
        <v>950</v>
      </c>
      <c r="D18" s="8">
        <v>122799</v>
      </c>
      <c r="E18" s="4">
        <v>7.4440000000000006E-2</v>
      </c>
      <c r="F18" s="4">
        <v>5.2310000000000002E-2</v>
      </c>
      <c r="G18" s="4">
        <v>9.6581938894000005E-2</v>
      </c>
    </row>
    <row r="19" spans="1:7" ht="14.1" customHeight="1" x14ac:dyDescent="0.2">
      <c r="A19" s="49"/>
      <c r="B19" s="9" t="s">
        <v>52</v>
      </c>
      <c r="C19" s="7">
        <v>673</v>
      </c>
      <c r="D19" s="8">
        <v>70210</v>
      </c>
      <c r="E19" s="4">
        <v>8.1490000000000007E-2</v>
      </c>
      <c r="F19" s="4">
        <v>4.6190000000000002E-2</v>
      </c>
      <c r="G19" s="4">
        <v>0.11677999999999999</v>
      </c>
    </row>
    <row r="20" spans="1:7" ht="14.1" customHeight="1" x14ac:dyDescent="0.2">
      <c r="A20" s="49"/>
      <c r="B20" s="9" t="s">
        <v>53</v>
      </c>
      <c r="C20" s="7">
        <v>257</v>
      </c>
      <c r="D20" s="8">
        <v>29108.089694259001</v>
      </c>
      <c r="E20" s="4">
        <v>8.2645748042800005E-2</v>
      </c>
      <c r="F20" s="4">
        <v>2.8369999999999999E-2</v>
      </c>
      <c r="G20" s="4">
        <v>0.13691999999999999</v>
      </c>
    </row>
    <row r="21" spans="1:7" ht="14.1" customHeight="1" x14ac:dyDescent="0.2">
      <c r="A21" s="49"/>
      <c r="B21" s="9" t="s">
        <v>54</v>
      </c>
      <c r="C21" s="7">
        <v>330</v>
      </c>
      <c r="D21" s="8">
        <v>23020</v>
      </c>
      <c r="E21" s="4">
        <v>9.0490000000000001E-2</v>
      </c>
      <c r="F21" s="4">
        <v>4.7890000000000002E-2</v>
      </c>
      <c r="G21" s="4">
        <v>0.13309000000000001</v>
      </c>
    </row>
    <row r="22" spans="1:7" ht="14.1" customHeight="1" x14ac:dyDescent="0.2">
      <c r="A22" s="49"/>
      <c r="B22" s="9" t="s">
        <v>96</v>
      </c>
      <c r="C22" s="7">
        <v>4873</v>
      </c>
      <c r="D22" s="8">
        <v>530530</v>
      </c>
      <c r="E22" s="4">
        <v>7.6859999999999998E-2</v>
      </c>
      <c r="F22" s="4">
        <v>6.5329999999999999E-2</v>
      </c>
      <c r="G22" s="4">
        <v>8.8400000000000006E-2</v>
      </c>
    </row>
    <row r="23" spans="1:7" ht="14.1" customHeight="1" x14ac:dyDescent="0.2">
      <c r="A23" s="48" t="s">
        <v>223</v>
      </c>
      <c r="B23" s="9" t="s">
        <v>47</v>
      </c>
      <c r="C23" s="7">
        <v>659</v>
      </c>
      <c r="D23" s="8">
        <v>33646</v>
      </c>
      <c r="E23" s="4">
        <v>4.0129999999999999E-2</v>
      </c>
      <c r="F23" s="4">
        <v>1.8980302037100001E-2</v>
      </c>
      <c r="G23" s="4">
        <v>6.1280000000000001E-2</v>
      </c>
    </row>
    <row r="24" spans="1:7" ht="14.1" customHeight="1" x14ac:dyDescent="0.2">
      <c r="A24" s="49"/>
      <c r="B24" s="9" t="s">
        <v>48</v>
      </c>
      <c r="C24" s="7">
        <v>553</v>
      </c>
      <c r="D24" s="8">
        <v>41377</v>
      </c>
      <c r="E24" s="4">
        <v>5.2909999999999999E-2</v>
      </c>
      <c r="F24" s="4">
        <v>1.3140000000000001E-2</v>
      </c>
      <c r="G24" s="4">
        <v>9.2670000000000002E-2</v>
      </c>
    </row>
    <row r="25" spans="1:7" ht="14.1" customHeight="1" x14ac:dyDescent="0.2">
      <c r="A25" s="49"/>
      <c r="B25" s="9" t="s">
        <v>49</v>
      </c>
      <c r="C25" s="7">
        <v>941</v>
      </c>
      <c r="D25" s="8">
        <v>49618</v>
      </c>
      <c r="E25" s="4">
        <v>3.3680000000000002E-2</v>
      </c>
      <c r="F25" s="4">
        <v>1.7590000000000001E-2</v>
      </c>
      <c r="G25" s="4">
        <v>4.9779999999999998E-2</v>
      </c>
    </row>
    <row r="26" spans="1:7" ht="14.1" customHeight="1" x14ac:dyDescent="0.2">
      <c r="A26" s="49"/>
      <c r="B26" s="9" t="s">
        <v>50</v>
      </c>
      <c r="C26" s="7">
        <v>510</v>
      </c>
      <c r="D26" s="8">
        <v>25862</v>
      </c>
      <c r="E26" s="4">
        <v>3.7440000000000001E-2</v>
      </c>
      <c r="F26" s="4">
        <v>1.6670000000000001E-2</v>
      </c>
      <c r="G26" s="4">
        <v>5.8209999999999998E-2</v>
      </c>
    </row>
    <row r="27" spans="1:7" ht="14.1" customHeight="1" x14ac:dyDescent="0.2">
      <c r="A27" s="49"/>
      <c r="B27" s="9" t="s">
        <v>51</v>
      </c>
      <c r="C27" s="7">
        <v>950</v>
      </c>
      <c r="D27" s="8">
        <v>63470</v>
      </c>
      <c r="E27" s="4">
        <v>3.848E-2</v>
      </c>
      <c r="F27" s="4">
        <v>2.1510000000000001E-2</v>
      </c>
      <c r="G27" s="4">
        <v>5.5440000000000003E-2</v>
      </c>
    </row>
    <row r="28" spans="1:7" ht="14.1" customHeight="1" x14ac:dyDescent="0.2">
      <c r="A28" s="49"/>
      <c r="B28" s="9" t="s">
        <v>52</v>
      </c>
      <c r="C28" s="7">
        <v>673</v>
      </c>
      <c r="D28" s="8">
        <v>49857</v>
      </c>
      <c r="E28" s="4">
        <v>5.7863596107400002E-2</v>
      </c>
      <c r="F28" s="4">
        <v>2.648E-2</v>
      </c>
      <c r="G28" s="4">
        <v>8.9249999999999996E-2</v>
      </c>
    </row>
    <row r="29" spans="1:7" ht="14.1" customHeight="1" x14ac:dyDescent="0.2">
      <c r="A29" s="49"/>
      <c r="B29" s="9" t="s">
        <v>53</v>
      </c>
      <c r="C29" s="7">
        <v>257</v>
      </c>
      <c r="D29" s="8">
        <v>24322</v>
      </c>
      <c r="E29" s="4">
        <v>6.9059999999999996E-2</v>
      </c>
      <c r="F29" s="4">
        <v>1.5049999999999999E-2</v>
      </c>
      <c r="G29" s="4">
        <v>0.12305654923999999</v>
      </c>
    </row>
    <row r="30" spans="1:7" ht="14.1" customHeight="1" x14ac:dyDescent="0.2">
      <c r="A30" s="49"/>
      <c r="B30" s="9" t="s">
        <v>54</v>
      </c>
      <c r="C30" s="7">
        <v>330</v>
      </c>
      <c r="D30" s="8">
        <v>16520</v>
      </c>
      <c r="E30" s="4">
        <v>6.4939999999999998E-2</v>
      </c>
      <c r="F30" s="4">
        <v>2.5836519088200002E-2</v>
      </c>
      <c r="G30" s="4">
        <v>0.10403999999999999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304670</v>
      </c>
      <c r="E31" s="4">
        <v>4.4139999999999999E-2</v>
      </c>
      <c r="F31" s="4">
        <v>3.4909999999999997E-2</v>
      </c>
      <c r="G31" s="4">
        <v>5.3379999999999997E-2</v>
      </c>
    </row>
    <row r="32" spans="1:7" ht="14.1" customHeight="1" x14ac:dyDescent="0.2">
      <c r="A32" s="48" t="s">
        <v>224</v>
      </c>
      <c r="B32" s="9" t="s">
        <v>47</v>
      </c>
      <c r="C32" s="7">
        <v>659</v>
      </c>
      <c r="D32" s="8">
        <v>78964</v>
      </c>
      <c r="E32" s="4">
        <v>9.4189999999999996E-2</v>
      </c>
      <c r="F32" s="4">
        <v>6.2449999999999999E-2</v>
      </c>
      <c r="G32" s="4">
        <v>0.12592999999999999</v>
      </c>
    </row>
    <row r="33" spans="1:7" ht="14.1" customHeight="1" x14ac:dyDescent="0.2">
      <c r="A33" s="49"/>
      <c r="B33" s="9" t="s">
        <v>48</v>
      </c>
      <c r="C33" s="7">
        <v>553</v>
      </c>
      <c r="D33" s="8">
        <v>70484</v>
      </c>
      <c r="E33" s="4">
        <v>9.0130000000000002E-2</v>
      </c>
      <c r="F33" s="4">
        <v>5.0680000000000003E-2</v>
      </c>
      <c r="G33" s="4">
        <v>0.12956999999999999</v>
      </c>
    </row>
    <row r="34" spans="1:7" ht="14.1" customHeight="1" x14ac:dyDescent="0.2">
      <c r="A34" s="49"/>
      <c r="B34" s="9" t="s">
        <v>49</v>
      </c>
      <c r="C34" s="7">
        <v>941</v>
      </c>
      <c r="D34" s="8">
        <v>117141</v>
      </c>
      <c r="E34" s="4">
        <v>7.9517383101200004E-2</v>
      </c>
      <c r="F34" s="4">
        <v>5.1639999999999998E-2</v>
      </c>
      <c r="G34" s="4">
        <v>0.1074</v>
      </c>
    </row>
    <row r="35" spans="1:7" ht="14.1" customHeight="1" x14ac:dyDescent="0.2">
      <c r="A35" s="49"/>
      <c r="B35" s="9" t="s">
        <v>50</v>
      </c>
      <c r="C35" s="7">
        <v>510</v>
      </c>
      <c r="D35" s="8">
        <v>63528</v>
      </c>
      <c r="E35" s="4">
        <v>9.196E-2</v>
      </c>
      <c r="F35" s="4">
        <v>5.1040000000000002E-2</v>
      </c>
      <c r="G35" s="4">
        <v>0.13288</v>
      </c>
    </row>
    <row r="36" spans="1:7" ht="14.1" customHeight="1" x14ac:dyDescent="0.2">
      <c r="A36" s="49"/>
      <c r="B36" s="9" t="s">
        <v>51</v>
      </c>
      <c r="C36" s="7">
        <v>950</v>
      </c>
      <c r="D36" s="8">
        <v>157666.37611842999</v>
      </c>
      <c r="E36" s="4">
        <v>9.5581362263699995E-2</v>
      </c>
      <c r="F36" s="4">
        <v>6.9120000000000001E-2</v>
      </c>
      <c r="G36" s="4">
        <v>0.12204</v>
      </c>
    </row>
    <row r="37" spans="1:7" ht="14.1" customHeight="1" x14ac:dyDescent="0.2">
      <c r="A37" s="49"/>
      <c r="B37" s="9" t="s">
        <v>52</v>
      </c>
      <c r="C37" s="7">
        <v>673</v>
      </c>
      <c r="D37" s="8">
        <v>61564.090525656</v>
      </c>
      <c r="E37" s="4">
        <v>7.145E-2</v>
      </c>
      <c r="F37" s="4">
        <v>3.9870000000000003E-2</v>
      </c>
      <c r="G37" s="4">
        <v>0.10303</v>
      </c>
    </row>
    <row r="38" spans="1:7" ht="14.1" customHeight="1" x14ac:dyDescent="0.2">
      <c r="A38" s="49"/>
      <c r="B38" s="9" t="s">
        <v>53</v>
      </c>
      <c r="C38" s="7">
        <v>257</v>
      </c>
      <c r="D38" s="8">
        <v>23376</v>
      </c>
      <c r="E38" s="4">
        <v>6.6371298871699999E-2</v>
      </c>
      <c r="F38" s="4">
        <v>1.626E-2</v>
      </c>
      <c r="G38" s="4">
        <v>0.11649</v>
      </c>
    </row>
    <row r="39" spans="1:7" ht="14.1" customHeight="1" x14ac:dyDescent="0.2">
      <c r="A39" s="49"/>
      <c r="B39" s="9" t="s">
        <v>54</v>
      </c>
      <c r="C39" s="7">
        <v>330</v>
      </c>
      <c r="D39" s="8">
        <v>25117</v>
      </c>
      <c r="E39" s="4">
        <v>9.8729999999999998E-2</v>
      </c>
      <c r="F39" s="4">
        <v>5.1069999999999997E-2</v>
      </c>
      <c r="G39" s="4">
        <v>0.14638999999999999</v>
      </c>
    </row>
    <row r="40" spans="1:7" ht="14.1" customHeight="1" x14ac:dyDescent="0.2">
      <c r="A40" s="50"/>
      <c r="B40" s="9" t="s">
        <v>96</v>
      </c>
      <c r="C40" s="7">
        <v>4873</v>
      </c>
      <c r="D40" s="8">
        <v>597841</v>
      </c>
      <c r="E40" s="4">
        <v>8.6620000000000003E-2</v>
      </c>
      <c r="F40" s="4">
        <v>7.4279999999999999E-2</v>
      </c>
      <c r="G40" s="4">
        <v>9.8949999999999996E-2</v>
      </c>
    </row>
    <row r="41" spans="1:7" ht="14.1" customHeight="1" x14ac:dyDescent="0.2">
      <c r="A41" s="48" t="s">
        <v>225</v>
      </c>
      <c r="B41" s="9" t="s">
        <v>47</v>
      </c>
      <c r="C41" s="7">
        <v>659</v>
      </c>
      <c r="D41" s="8">
        <v>143982</v>
      </c>
      <c r="E41" s="4">
        <v>0.17174</v>
      </c>
      <c r="F41" s="4">
        <v>0.12689</v>
      </c>
      <c r="G41" s="4">
        <v>0.21659</v>
      </c>
    </row>
    <row r="42" spans="1:7" ht="14.1" customHeight="1" x14ac:dyDescent="0.2">
      <c r="A42" s="49"/>
      <c r="B42" s="9" t="s">
        <v>48</v>
      </c>
      <c r="C42" s="7">
        <v>553</v>
      </c>
      <c r="D42" s="8">
        <v>163618.65875609001</v>
      </c>
      <c r="E42" s="4">
        <v>0.20921000000000001</v>
      </c>
      <c r="F42" s="4">
        <v>0.15018000000000001</v>
      </c>
      <c r="G42" s="4">
        <v>0.26825012998449999</v>
      </c>
    </row>
    <row r="43" spans="1:7" ht="14.1" customHeight="1" x14ac:dyDescent="0.2">
      <c r="A43" s="49"/>
      <c r="B43" s="9" t="s">
        <v>49</v>
      </c>
      <c r="C43" s="7">
        <v>941</v>
      </c>
      <c r="D43" s="8">
        <v>223594</v>
      </c>
      <c r="E43" s="4">
        <v>0.15178</v>
      </c>
      <c r="F43" s="4">
        <v>0.11394</v>
      </c>
      <c r="G43" s="4">
        <v>0.18962000000000001</v>
      </c>
    </row>
    <row r="44" spans="1:7" ht="14.1" customHeight="1" x14ac:dyDescent="0.2">
      <c r="A44" s="49"/>
      <c r="B44" s="9" t="s">
        <v>50</v>
      </c>
      <c r="C44" s="7">
        <v>510</v>
      </c>
      <c r="D44" s="8">
        <v>114390</v>
      </c>
      <c r="E44" s="4">
        <v>0.16558999999999999</v>
      </c>
      <c r="F44" s="4">
        <v>0.11192000000000001</v>
      </c>
      <c r="G44" s="4">
        <v>0.21926000000000001</v>
      </c>
    </row>
    <row r="45" spans="1:7" ht="14.1" customHeight="1" x14ac:dyDescent="0.2">
      <c r="A45" s="49"/>
      <c r="B45" s="9" t="s">
        <v>51</v>
      </c>
      <c r="C45" s="7">
        <v>950</v>
      </c>
      <c r="D45" s="8">
        <v>215508</v>
      </c>
      <c r="E45" s="4">
        <v>0.13064999999999999</v>
      </c>
      <c r="F45" s="4">
        <v>9.9650000000000002E-2</v>
      </c>
      <c r="G45" s="4">
        <v>0.16164000000000001</v>
      </c>
    </row>
    <row r="46" spans="1:7" ht="14.1" customHeight="1" x14ac:dyDescent="0.2">
      <c r="A46" s="49"/>
      <c r="B46" s="9" t="s">
        <v>52</v>
      </c>
      <c r="C46" s="7">
        <v>673</v>
      </c>
      <c r="D46" s="8">
        <v>159322</v>
      </c>
      <c r="E46" s="4">
        <v>0.1849089608459</v>
      </c>
      <c r="F46" s="4">
        <v>0.13652</v>
      </c>
      <c r="G46" s="4">
        <v>0.23330000000000001</v>
      </c>
    </row>
    <row r="47" spans="1:7" ht="14.1" customHeight="1" x14ac:dyDescent="0.2">
      <c r="A47" s="49"/>
      <c r="B47" s="9" t="s">
        <v>53</v>
      </c>
      <c r="C47" s="7">
        <v>257</v>
      </c>
      <c r="D47" s="8">
        <v>84199</v>
      </c>
      <c r="E47" s="4">
        <v>0.23905999999999999</v>
      </c>
      <c r="F47" s="4">
        <v>0.16352</v>
      </c>
      <c r="G47" s="4">
        <v>0.31461</v>
      </c>
    </row>
    <row r="48" spans="1:7" ht="14.1" customHeight="1" x14ac:dyDescent="0.2">
      <c r="A48" s="49"/>
      <c r="B48" s="9" t="s">
        <v>54</v>
      </c>
      <c r="C48" s="7">
        <v>330</v>
      </c>
      <c r="D48" s="8">
        <v>43986</v>
      </c>
      <c r="E48" s="4">
        <v>0.1729</v>
      </c>
      <c r="F48" s="4">
        <v>0.11797000000000001</v>
      </c>
      <c r="G48" s="4">
        <v>0.2278327981088</v>
      </c>
    </row>
    <row r="49" spans="1:7" ht="14.1" customHeight="1" x14ac:dyDescent="0.2">
      <c r="A49" s="50"/>
      <c r="B49" s="9" t="s">
        <v>96</v>
      </c>
      <c r="C49" s="7">
        <v>4873</v>
      </c>
      <c r="D49" s="8">
        <v>1148598.9282819999</v>
      </c>
      <c r="E49" s="4">
        <v>0.16641</v>
      </c>
      <c r="F49" s="4">
        <v>0.14960000000000001</v>
      </c>
      <c r="G49" s="4">
        <v>0.1832256722125</v>
      </c>
    </row>
    <row r="50" spans="1:7" ht="14.1" customHeight="1" x14ac:dyDescent="0.2">
      <c r="A50" s="48" t="s">
        <v>226</v>
      </c>
      <c r="B50" s="9" t="s">
        <v>47</v>
      </c>
      <c r="C50" s="7">
        <v>659</v>
      </c>
      <c r="D50" s="8">
        <v>82649</v>
      </c>
      <c r="E50" s="4">
        <v>9.8580000000000001E-2</v>
      </c>
      <c r="F50" s="4">
        <v>5.9220000000000002E-2</v>
      </c>
      <c r="G50" s="4">
        <v>0.13794000000000001</v>
      </c>
    </row>
    <row r="51" spans="1:7" ht="14.1" customHeight="1" x14ac:dyDescent="0.2">
      <c r="A51" s="49"/>
      <c r="B51" s="9" t="s">
        <v>48</v>
      </c>
      <c r="C51" s="7">
        <v>553</v>
      </c>
      <c r="D51" s="8">
        <v>71334</v>
      </c>
      <c r="E51" s="4">
        <v>9.1209999999999999E-2</v>
      </c>
      <c r="F51" s="4">
        <v>5.3339999999999999E-2</v>
      </c>
      <c r="G51" s="4">
        <v>0.12908</v>
      </c>
    </row>
    <row r="52" spans="1:7" ht="14.1" customHeight="1" x14ac:dyDescent="0.2">
      <c r="A52" s="49"/>
      <c r="B52" s="9" t="s">
        <v>49</v>
      </c>
      <c r="C52" s="7">
        <v>941</v>
      </c>
      <c r="D52" s="8">
        <v>107127.06644472999</v>
      </c>
      <c r="E52" s="4">
        <v>7.2720000000000007E-2</v>
      </c>
      <c r="F52" s="4">
        <v>4.7350000000000003E-2</v>
      </c>
      <c r="G52" s="4">
        <v>9.8089999999999997E-2</v>
      </c>
    </row>
    <row r="53" spans="1:7" ht="14.1" customHeight="1" x14ac:dyDescent="0.2">
      <c r="A53" s="49"/>
      <c r="B53" s="9" t="s">
        <v>50</v>
      </c>
      <c r="C53" s="7">
        <v>510</v>
      </c>
      <c r="D53" s="8">
        <v>66472</v>
      </c>
      <c r="E53" s="4">
        <v>9.6226198855200007E-2</v>
      </c>
      <c r="F53" s="4">
        <v>5.339E-2</v>
      </c>
      <c r="G53" s="4">
        <v>0.13905999999999999</v>
      </c>
    </row>
    <row r="54" spans="1:7" ht="14.1" customHeight="1" x14ac:dyDescent="0.2">
      <c r="A54" s="49"/>
      <c r="B54" s="9" t="s">
        <v>51</v>
      </c>
      <c r="C54" s="7">
        <v>950</v>
      </c>
      <c r="D54" s="8">
        <v>129197</v>
      </c>
      <c r="E54" s="4">
        <v>7.8320000000000001E-2</v>
      </c>
      <c r="F54" s="4">
        <v>5.3449999999999998E-2</v>
      </c>
      <c r="G54" s="4">
        <v>0.10319501580150001</v>
      </c>
    </row>
    <row r="55" spans="1:7" ht="14.1" customHeight="1" x14ac:dyDescent="0.2">
      <c r="A55" s="49"/>
      <c r="B55" s="9" t="s">
        <v>52</v>
      </c>
      <c r="C55" s="7">
        <v>673</v>
      </c>
      <c r="D55" s="8">
        <v>80923</v>
      </c>
      <c r="E55" s="4">
        <v>9.3920000000000003E-2</v>
      </c>
      <c r="F55" s="4">
        <v>5.7660000000000003E-2</v>
      </c>
      <c r="G55" s="4">
        <v>0.13018257448029999</v>
      </c>
    </row>
    <row r="56" spans="1:7" ht="14.1" customHeight="1" x14ac:dyDescent="0.2">
      <c r="A56" s="49"/>
      <c r="B56" s="9" t="s">
        <v>53</v>
      </c>
      <c r="C56" s="7">
        <v>257</v>
      </c>
      <c r="D56" s="8">
        <v>42778</v>
      </c>
      <c r="E56" s="4">
        <v>0.12146</v>
      </c>
      <c r="F56" s="4">
        <v>6.2219999999999998E-2</v>
      </c>
      <c r="G56" s="4">
        <v>0.18068999999999999</v>
      </c>
    </row>
    <row r="57" spans="1:7" ht="14.1" customHeight="1" x14ac:dyDescent="0.2">
      <c r="A57" s="49"/>
      <c r="B57" s="9" t="s">
        <v>54</v>
      </c>
      <c r="C57" s="7">
        <v>330</v>
      </c>
      <c r="D57" s="8">
        <v>24544.880724396</v>
      </c>
      <c r="E57" s="4">
        <v>9.6479999999999996E-2</v>
      </c>
      <c r="F57" s="4">
        <v>5.6129999999999999E-2</v>
      </c>
      <c r="G57" s="4">
        <v>0.13683000000000001</v>
      </c>
    </row>
    <row r="58" spans="1:7" ht="14.1" customHeight="1" x14ac:dyDescent="0.2">
      <c r="A58" s="50"/>
      <c r="B58" s="9" t="s">
        <v>96</v>
      </c>
      <c r="C58" s="7">
        <v>4873</v>
      </c>
      <c r="D58" s="8">
        <v>605026</v>
      </c>
      <c r="E58" s="4">
        <v>8.7660000000000002E-2</v>
      </c>
      <c r="F58" s="4">
        <v>7.5139999999999998E-2</v>
      </c>
      <c r="G58" s="4">
        <v>0.10018000000000001</v>
      </c>
    </row>
    <row r="59" spans="1:7" ht="14.1" customHeight="1" x14ac:dyDescent="0.2">
      <c r="A59" s="48" t="s">
        <v>227</v>
      </c>
      <c r="B59" s="9" t="s">
        <v>47</v>
      </c>
      <c r="C59" s="7">
        <v>659</v>
      </c>
      <c r="D59" s="8">
        <v>35641</v>
      </c>
      <c r="E59" s="4">
        <v>4.2509999999999999E-2</v>
      </c>
      <c r="F59" s="4">
        <v>2.181E-2</v>
      </c>
      <c r="G59" s="4">
        <v>6.3210000000000002E-2</v>
      </c>
    </row>
    <row r="60" spans="1:7" ht="14.1" customHeight="1" x14ac:dyDescent="0.2">
      <c r="A60" s="49"/>
      <c r="B60" s="9" t="s">
        <v>48</v>
      </c>
      <c r="C60" s="7">
        <v>553</v>
      </c>
      <c r="D60" s="8">
        <v>45603</v>
      </c>
      <c r="E60" s="4">
        <v>5.8310000000000001E-2</v>
      </c>
      <c r="F60" s="4">
        <v>2.7230000000000001E-2</v>
      </c>
      <c r="G60" s="4">
        <v>8.9389999999999997E-2</v>
      </c>
    </row>
    <row r="61" spans="1:7" ht="14.1" customHeight="1" x14ac:dyDescent="0.2">
      <c r="A61" s="49"/>
      <c r="B61" s="9" t="s">
        <v>49</v>
      </c>
      <c r="C61" s="7">
        <v>941</v>
      </c>
      <c r="D61" s="8">
        <v>88099</v>
      </c>
      <c r="E61" s="4">
        <v>5.9799999999999999E-2</v>
      </c>
      <c r="F61" s="4">
        <v>3.4569999999999997E-2</v>
      </c>
      <c r="G61" s="4">
        <v>8.5040000000000004E-2</v>
      </c>
    </row>
    <row r="62" spans="1:7" ht="14.1" customHeight="1" x14ac:dyDescent="0.2">
      <c r="A62" s="49"/>
      <c r="B62" s="9" t="s">
        <v>50</v>
      </c>
      <c r="C62" s="7">
        <v>510</v>
      </c>
      <c r="D62" s="8">
        <v>21434</v>
      </c>
      <c r="E62" s="4">
        <v>3.1029999999999999E-2</v>
      </c>
      <c r="F62" s="4">
        <v>1.336E-2</v>
      </c>
      <c r="G62" s="4">
        <v>4.87E-2</v>
      </c>
    </row>
    <row r="63" spans="1:7" ht="14.1" customHeight="1" x14ac:dyDescent="0.2">
      <c r="A63" s="49"/>
      <c r="B63" s="9" t="s">
        <v>51</v>
      </c>
      <c r="C63" s="7">
        <v>950</v>
      </c>
      <c r="D63" s="8">
        <v>61472</v>
      </c>
      <c r="E63" s="4">
        <v>3.7269999999999998E-2</v>
      </c>
      <c r="F63" s="4">
        <v>2.3890000000000002E-2</v>
      </c>
      <c r="G63" s="4">
        <v>5.0639999999999998E-2</v>
      </c>
    </row>
    <row r="64" spans="1:7" ht="14.1" customHeight="1" x14ac:dyDescent="0.2">
      <c r="A64" s="49"/>
      <c r="B64" s="9" t="s">
        <v>52</v>
      </c>
      <c r="C64" s="7">
        <v>673</v>
      </c>
      <c r="D64" s="8">
        <v>14213</v>
      </c>
      <c r="E64" s="4">
        <v>1.6500000000000001E-2</v>
      </c>
      <c r="F64" s="4">
        <v>7.6899999999999998E-3</v>
      </c>
      <c r="G64" s="4">
        <v>2.53E-2</v>
      </c>
    </row>
    <row r="65" spans="1:7" ht="14.1" customHeight="1" x14ac:dyDescent="0.2">
      <c r="A65" s="49"/>
      <c r="B65" s="9" t="s">
        <v>53</v>
      </c>
      <c r="C65" s="7">
        <v>257</v>
      </c>
      <c r="D65" s="8">
        <v>23810</v>
      </c>
      <c r="E65" s="4">
        <v>6.7599999999999993E-2</v>
      </c>
      <c r="F65" s="4">
        <v>1.839E-2</v>
      </c>
      <c r="G65" s="4">
        <v>0.11681999999999999</v>
      </c>
    </row>
    <row r="66" spans="1:7" ht="14.1" customHeight="1" x14ac:dyDescent="0.2">
      <c r="A66" s="49"/>
      <c r="B66" s="9" t="s">
        <v>54</v>
      </c>
      <c r="C66" s="7">
        <v>330</v>
      </c>
      <c r="D66" s="8">
        <v>11791</v>
      </c>
      <c r="E66" s="4">
        <v>4.6350000000000002E-2</v>
      </c>
      <c r="F66" s="4">
        <v>9.5099999999999994E-3</v>
      </c>
      <c r="G66" s="4">
        <v>8.319E-2</v>
      </c>
    </row>
    <row r="67" spans="1:7" ht="14.1" customHeight="1" x14ac:dyDescent="0.2">
      <c r="A67" s="50"/>
      <c r="B67" s="9" t="s">
        <v>96</v>
      </c>
      <c r="C67" s="7">
        <v>4873</v>
      </c>
      <c r="D67" s="8">
        <v>302064.32282808999</v>
      </c>
      <c r="E67" s="4">
        <v>4.376E-2</v>
      </c>
      <c r="F67" s="4">
        <v>3.5310000000000001E-2</v>
      </c>
      <c r="G67" s="4">
        <v>5.2220000000000003E-2</v>
      </c>
    </row>
    <row r="68" spans="1:7" ht="14.1" customHeight="1" x14ac:dyDescent="0.2">
      <c r="A68" s="48" t="s">
        <v>228</v>
      </c>
      <c r="B68" s="9" t="s">
        <v>47</v>
      </c>
      <c r="C68" s="7">
        <v>659</v>
      </c>
      <c r="D68" s="8">
        <v>33911</v>
      </c>
      <c r="E68" s="4">
        <v>4.045E-2</v>
      </c>
      <c r="F68" s="4">
        <v>2.002E-2</v>
      </c>
      <c r="G68" s="4">
        <v>6.087E-2</v>
      </c>
    </row>
    <row r="69" spans="1:7" ht="14.1" customHeight="1" x14ac:dyDescent="0.2">
      <c r="A69" s="49"/>
      <c r="B69" s="9" t="s">
        <v>48</v>
      </c>
      <c r="C69" s="7">
        <v>553</v>
      </c>
      <c r="D69" s="8">
        <v>45096</v>
      </c>
      <c r="E69" s="4">
        <v>5.7660000000000003E-2</v>
      </c>
      <c r="F69" s="4">
        <v>2.6599999999999999E-2</v>
      </c>
      <c r="G69" s="4">
        <v>8.8719999999999993E-2</v>
      </c>
    </row>
    <row r="70" spans="1:7" ht="14.1" customHeight="1" x14ac:dyDescent="0.2">
      <c r="A70" s="49"/>
      <c r="B70" s="9" t="s">
        <v>49</v>
      </c>
      <c r="C70" s="7">
        <v>941</v>
      </c>
      <c r="D70" s="8">
        <v>83236</v>
      </c>
      <c r="E70" s="4">
        <v>5.6500000000000002E-2</v>
      </c>
      <c r="F70" s="4">
        <v>3.1600000000000003E-2</v>
      </c>
      <c r="G70" s="4">
        <v>8.1409999999999996E-2</v>
      </c>
    </row>
    <row r="71" spans="1:7" ht="14.1" customHeight="1" x14ac:dyDescent="0.2">
      <c r="A71" s="49"/>
      <c r="B71" s="9" t="s">
        <v>50</v>
      </c>
      <c r="C71" s="7">
        <v>510</v>
      </c>
      <c r="D71" s="8">
        <v>21048</v>
      </c>
      <c r="E71" s="4">
        <v>3.0470000000000001E-2</v>
      </c>
      <c r="F71" s="4">
        <v>1.2840000000000001E-2</v>
      </c>
      <c r="G71" s="4">
        <v>4.8095759726999997E-2</v>
      </c>
    </row>
    <row r="72" spans="1:7" ht="14.1" customHeight="1" x14ac:dyDescent="0.2">
      <c r="A72" s="49"/>
      <c r="B72" s="9" t="s">
        <v>51</v>
      </c>
      <c r="C72" s="7">
        <v>950</v>
      </c>
      <c r="D72" s="8">
        <v>57016</v>
      </c>
      <c r="E72" s="4">
        <v>3.456E-2</v>
      </c>
      <c r="F72" s="4">
        <v>2.2110000000000001E-2</v>
      </c>
      <c r="G72" s="4">
        <v>4.7019999999999999E-2</v>
      </c>
    </row>
    <row r="73" spans="1:7" ht="14.1" customHeight="1" x14ac:dyDescent="0.2">
      <c r="A73" s="49"/>
      <c r="B73" s="9" t="s">
        <v>52</v>
      </c>
      <c r="C73" s="7">
        <v>673</v>
      </c>
      <c r="D73" s="8">
        <v>13800</v>
      </c>
      <c r="E73" s="4">
        <v>1.602E-2</v>
      </c>
      <c r="F73" s="4">
        <v>7.2700000000000004E-3</v>
      </c>
      <c r="G73" s="4">
        <v>2.477E-2</v>
      </c>
    </row>
    <row r="74" spans="1:7" ht="14.1" customHeight="1" x14ac:dyDescent="0.2">
      <c r="A74" s="49"/>
      <c r="B74" s="9" t="s">
        <v>53</v>
      </c>
      <c r="C74" s="7">
        <v>257</v>
      </c>
      <c r="D74" s="8">
        <v>23810</v>
      </c>
      <c r="E74" s="4">
        <v>6.7599999999999993E-2</v>
      </c>
      <c r="F74" s="4">
        <v>1.839E-2</v>
      </c>
      <c r="G74" s="4">
        <v>0.11681999999999999</v>
      </c>
    </row>
    <row r="75" spans="1:7" ht="14.1" customHeight="1" x14ac:dyDescent="0.2">
      <c r="A75" s="49"/>
      <c r="B75" s="9" t="s">
        <v>54</v>
      </c>
      <c r="C75" s="7">
        <v>330</v>
      </c>
      <c r="D75" s="8">
        <v>11791</v>
      </c>
      <c r="E75" s="4">
        <v>4.6350000000000002E-2</v>
      </c>
      <c r="F75" s="4">
        <v>9.5099999999999994E-3</v>
      </c>
      <c r="G75" s="4">
        <v>8.319E-2</v>
      </c>
    </row>
    <row r="76" spans="1:7" ht="14.1" customHeight="1" x14ac:dyDescent="0.2">
      <c r="A76" s="50"/>
      <c r="B76" s="9" t="s">
        <v>96</v>
      </c>
      <c r="C76" s="7">
        <v>4873</v>
      </c>
      <c r="D76" s="8">
        <v>289707</v>
      </c>
      <c r="E76" s="4">
        <v>4.197E-2</v>
      </c>
      <c r="F76" s="4">
        <v>3.3660000000000002E-2</v>
      </c>
      <c r="G76" s="4">
        <v>5.0290000000000001E-2</v>
      </c>
    </row>
    <row r="77" spans="1:7" ht="14.1" customHeight="1" x14ac:dyDescent="0.2">
      <c r="A77" s="48" t="s">
        <v>229</v>
      </c>
      <c r="B77" s="9" t="s">
        <v>47</v>
      </c>
      <c r="C77" s="7">
        <v>659</v>
      </c>
      <c r="D77" s="8">
        <v>8774</v>
      </c>
      <c r="E77" s="4">
        <v>1.047E-2</v>
      </c>
      <c r="F77" s="4">
        <v>5.0000000000000002E-5</v>
      </c>
      <c r="G77" s="4">
        <v>2.0879999999999999E-2</v>
      </c>
    </row>
    <row r="78" spans="1:7" ht="14.1" customHeight="1" x14ac:dyDescent="0.2">
      <c r="A78" s="49"/>
      <c r="B78" s="9" t="s">
        <v>48</v>
      </c>
      <c r="C78" s="7">
        <v>553</v>
      </c>
      <c r="D78" s="8">
        <v>5321</v>
      </c>
      <c r="E78" s="4">
        <v>6.7999999999999996E-3</v>
      </c>
      <c r="F78" s="4">
        <v>0</v>
      </c>
      <c r="G78" s="4">
        <v>1.4030000000000001E-2</v>
      </c>
    </row>
    <row r="79" spans="1:7" ht="14.1" customHeight="1" x14ac:dyDescent="0.2">
      <c r="A79" s="49"/>
      <c r="B79" s="9" t="s">
        <v>49</v>
      </c>
      <c r="C79" s="7">
        <v>941</v>
      </c>
      <c r="D79" s="8">
        <v>9919</v>
      </c>
      <c r="E79" s="4">
        <v>6.7299999999999999E-3</v>
      </c>
      <c r="F79" s="4">
        <v>6.0215117470000001E-4</v>
      </c>
      <c r="G79" s="4">
        <v>1.286E-2</v>
      </c>
    </row>
    <row r="80" spans="1:7" ht="14.1" customHeight="1" x14ac:dyDescent="0.2">
      <c r="A80" s="49"/>
      <c r="B80" s="9" t="s">
        <v>50</v>
      </c>
      <c r="C80" s="7">
        <v>510</v>
      </c>
      <c r="D80" s="8">
        <v>387</v>
      </c>
      <c r="E80" s="4">
        <v>5.5999999999999995E-4</v>
      </c>
      <c r="F80" s="4">
        <v>0</v>
      </c>
      <c r="G80" s="4">
        <v>1.66E-3</v>
      </c>
    </row>
    <row r="81" spans="1:7" ht="14.1" customHeight="1" x14ac:dyDescent="0.2">
      <c r="A81" s="49"/>
      <c r="B81" s="9" t="s">
        <v>51</v>
      </c>
      <c r="C81" s="7">
        <v>950</v>
      </c>
      <c r="D81" s="8">
        <v>6872</v>
      </c>
      <c r="E81" s="4">
        <v>4.1660703137999999E-3</v>
      </c>
      <c r="F81" s="4">
        <v>0</v>
      </c>
      <c r="G81" s="4">
        <v>9.5499999999999995E-3</v>
      </c>
    </row>
    <row r="82" spans="1:7" ht="14.1" customHeight="1" x14ac:dyDescent="0.2">
      <c r="A82" s="49"/>
      <c r="B82" s="9" t="s">
        <v>52</v>
      </c>
      <c r="C82" s="7">
        <v>673</v>
      </c>
      <c r="D82" s="8">
        <v>1355</v>
      </c>
      <c r="E82" s="4">
        <v>1.57E-3</v>
      </c>
      <c r="F82" s="4">
        <v>0</v>
      </c>
      <c r="G82" s="4">
        <v>3.9100000000000003E-3</v>
      </c>
    </row>
    <row r="83" spans="1:7" ht="14.1" customHeight="1" x14ac:dyDescent="0.2">
      <c r="A83" s="49"/>
      <c r="B83" s="9" t="s">
        <v>53</v>
      </c>
      <c r="C83" s="7">
        <v>257</v>
      </c>
      <c r="D83" s="8">
        <v>446</v>
      </c>
      <c r="E83" s="4">
        <v>1.2700000000000001E-3</v>
      </c>
      <c r="F83" s="4">
        <v>0</v>
      </c>
      <c r="G83" s="4">
        <v>3.7599999999999999E-3</v>
      </c>
    </row>
    <row r="84" spans="1:7" ht="14.1" customHeight="1" x14ac:dyDescent="0.2">
      <c r="A84" s="49"/>
      <c r="B84" s="9" t="s">
        <v>54</v>
      </c>
      <c r="C84" s="7">
        <v>330</v>
      </c>
      <c r="D84" s="8">
        <v>1729</v>
      </c>
      <c r="E84" s="4">
        <v>6.7946317676999997E-3</v>
      </c>
      <c r="F84" s="4">
        <v>0</v>
      </c>
      <c r="G84" s="4">
        <v>2.0070000000000001E-2</v>
      </c>
    </row>
    <row r="85" spans="1:7" ht="14.1" customHeight="1" x14ac:dyDescent="0.2">
      <c r="A85" s="50"/>
      <c r="B85" s="9" t="s">
        <v>96</v>
      </c>
      <c r="C85" s="7">
        <v>4873</v>
      </c>
      <c r="D85" s="8">
        <v>34803</v>
      </c>
      <c r="E85" s="4">
        <v>5.0400000000000002E-3</v>
      </c>
      <c r="F85" s="4">
        <v>2.5925689742000001E-3</v>
      </c>
      <c r="G85" s="4">
        <v>7.4900000000000001E-3</v>
      </c>
    </row>
    <row r="86" spans="1:7" ht="14.1" customHeight="1" x14ac:dyDescent="0.2">
      <c r="A86" s="48" t="s">
        <v>230</v>
      </c>
      <c r="B86" s="9" t="s">
        <v>47</v>
      </c>
      <c r="C86" s="7">
        <v>659</v>
      </c>
      <c r="D86" s="8">
        <v>36083</v>
      </c>
      <c r="E86" s="4">
        <v>4.3040000000000002E-2</v>
      </c>
      <c r="F86" s="4">
        <v>2.3189999999999999E-2</v>
      </c>
      <c r="G86" s="4">
        <v>6.2890000000000001E-2</v>
      </c>
    </row>
    <row r="87" spans="1:7" ht="14.1" customHeight="1" x14ac:dyDescent="0.2">
      <c r="A87" s="49"/>
      <c r="B87" s="9" t="s">
        <v>48</v>
      </c>
      <c r="C87" s="7">
        <v>553</v>
      </c>
      <c r="D87" s="8">
        <v>45422</v>
      </c>
      <c r="E87" s="4">
        <v>5.808E-2</v>
      </c>
      <c r="F87" s="4">
        <v>2.4129999999999999E-2</v>
      </c>
      <c r="G87" s="4">
        <v>9.2030000000000001E-2</v>
      </c>
    </row>
    <row r="88" spans="1:7" ht="14.1" customHeight="1" x14ac:dyDescent="0.2">
      <c r="A88" s="49"/>
      <c r="B88" s="9" t="s">
        <v>49</v>
      </c>
      <c r="C88" s="7">
        <v>941</v>
      </c>
      <c r="D88" s="8">
        <v>46150</v>
      </c>
      <c r="E88" s="4">
        <v>3.1329999999999997E-2</v>
      </c>
      <c r="F88" s="4">
        <v>1.285E-2</v>
      </c>
      <c r="G88" s="4">
        <v>4.981E-2</v>
      </c>
    </row>
    <row r="89" spans="1:7" ht="14.1" customHeight="1" x14ac:dyDescent="0.2">
      <c r="A89" s="49"/>
      <c r="B89" s="9" t="s">
        <v>50</v>
      </c>
      <c r="C89" s="7">
        <v>510</v>
      </c>
      <c r="D89" s="8">
        <v>53322</v>
      </c>
      <c r="E89" s="4">
        <v>7.7189999999999995E-2</v>
      </c>
      <c r="F89" s="4">
        <v>3.8800000000000001E-2</v>
      </c>
      <c r="G89" s="4">
        <v>0.11558</v>
      </c>
    </row>
    <row r="90" spans="1:7" ht="14.1" customHeight="1" x14ac:dyDescent="0.2">
      <c r="A90" s="49"/>
      <c r="B90" s="9" t="s">
        <v>51</v>
      </c>
      <c r="C90" s="7">
        <v>950</v>
      </c>
      <c r="D90" s="8">
        <v>70285</v>
      </c>
      <c r="E90" s="4">
        <v>4.2610000000000002E-2</v>
      </c>
      <c r="F90" s="4">
        <v>2.5739999999999999E-2</v>
      </c>
      <c r="G90" s="4">
        <v>5.9475303085700003E-2</v>
      </c>
    </row>
    <row r="91" spans="1:7" ht="14.1" customHeight="1" x14ac:dyDescent="0.2">
      <c r="A91" s="49"/>
      <c r="B91" s="9" t="s">
        <v>52</v>
      </c>
      <c r="C91" s="7">
        <v>673</v>
      </c>
      <c r="D91" s="8">
        <v>47166</v>
      </c>
      <c r="E91" s="4">
        <v>5.4739999999999997E-2</v>
      </c>
      <c r="F91" s="4">
        <v>2.2349999999999998E-2</v>
      </c>
      <c r="G91" s="4">
        <v>8.7139999999999995E-2</v>
      </c>
    </row>
    <row r="92" spans="1:7" ht="14.1" customHeight="1" x14ac:dyDescent="0.2">
      <c r="A92" s="49"/>
      <c r="B92" s="9" t="s">
        <v>53</v>
      </c>
      <c r="C92" s="7">
        <v>257</v>
      </c>
      <c r="D92" s="8">
        <v>22288</v>
      </c>
      <c r="E92" s="4">
        <v>6.3280000000000003E-2</v>
      </c>
      <c r="F92" s="4">
        <v>2.2700000000000001E-2</v>
      </c>
      <c r="G92" s="4">
        <v>0.10385999999999999</v>
      </c>
    </row>
    <row r="93" spans="1:7" ht="14.1" customHeight="1" x14ac:dyDescent="0.2">
      <c r="A93" s="49"/>
      <c r="B93" s="9" t="s">
        <v>54</v>
      </c>
      <c r="C93" s="7">
        <v>330</v>
      </c>
      <c r="D93" s="8">
        <v>7562</v>
      </c>
      <c r="E93" s="4">
        <v>2.972E-2</v>
      </c>
      <c r="F93" s="4">
        <v>3.98E-3</v>
      </c>
      <c r="G93" s="4">
        <v>5.5464856408299998E-2</v>
      </c>
    </row>
    <row r="94" spans="1:7" ht="14.1" customHeight="1" x14ac:dyDescent="0.2">
      <c r="A94" s="50"/>
      <c r="B94" s="9" t="s">
        <v>96</v>
      </c>
      <c r="C94" s="7">
        <v>4873</v>
      </c>
      <c r="D94" s="8">
        <v>328279</v>
      </c>
      <c r="E94" s="4">
        <v>4.7559999999999998E-2</v>
      </c>
      <c r="F94" s="4">
        <v>3.8109999999999998E-2</v>
      </c>
      <c r="G94" s="4">
        <v>5.7020000000000001E-2</v>
      </c>
    </row>
    <row r="95" spans="1:7" ht="14.1" customHeight="1" x14ac:dyDescent="0.2">
      <c r="A95" s="48" t="s">
        <v>231</v>
      </c>
      <c r="B95" s="9" t="s">
        <v>47</v>
      </c>
      <c r="C95" s="7">
        <v>659</v>
      </c>
      <c r="D95" s="8">
        <v>87955</v>
      </c>
      <c r="E95" s="4">
        <v>0.10491</v>
      </c>
      <c r="F95" s="4">
        <v>6.8349999999999994E-2</v>
      </c>
      <c r="G95" s="4">
        <v>0.14147000000000001</v>
      </c>
    </row>
    <row r="96" spans="1:7" ht="14.1" customHeight="1" x14ac:dyDescent="0.2">
      <c r="A96" s="49"/>
      <c r="B96" s="9" t="s">
        <v>48</v>
      </c>
      <c r="C96" s="7">
        <v>553</v>
      </c>
      <c r="D96" s="8">
        <v>71920</v>
      </c>
      <c r="E96" s="4">
        <v>9.196E-2</v>
      </c>
      <c r="F96" s="4">
        <v>5.994E-2</v>
      </c>
      <c r="G96" s="4">
        <v>0.12399</v>
      </c>
    </row>
    <row r="97" spans="1:7" ht="14.1" customHeight="1" x14ac:dyDescent="0.2">
      <c r="A97" s="49"/>
      <c r="B97" s="9" t="s">
        <v>49</v>
      </c>
      <c r="C97" s="7">
        <v>941</v>
      </c>
      <c r="D97" s="8">
        <v>104578</v>
      </c>
      <c r="E97" s="4">
        <v>7.0989999999999998E-2</v>
      </c>
      <c r="F97" s="4">
        <v>4.2779999999999999E-2</v>
      </c>
      <c r="G97" s="4">
        <v>9.9199999999999997E-2</v>
      </c>
    </row>
    <row r="98" spans="1:7" ht="14.1" customHeight="1" x14ac:dyDescent="0.2">
      <c r="A98" s="49"/>
      <c r="B98" s="9" t="s">
        <v>50</v>
      </c>
      <c r="C98" s="7">
        <v>510</v>
      </c>
      <c r="D98" s="8">
        <v>58012</v>
      </c>
      <c r="E98" s="4">
        <v>8.3979999999999999E-2</v>
      </c>
      <c r="F98" s="4">
        <v>4.9959999999999997E-2</v>
      </c>
      <c r="G98" s="4">
        <v>0.11799999999999999</v>
      </c>
    </row>
    <row r="99" spans="1:7" ht="14.1" customHeight="1" x14ac:dyDescent="0.2">
      <c r="A99" s="49"/>
      <c r="B99" s="9" t="s">
        <v>51</v>
      </c>
      <c r="C99" s="7">
        <v>950</v>
      </c>
      <c r="D99" s="8">
        <v>130994</v>
      </c>
      <c r="E99" s="4">
        <v>7.9412050308799997E-2</v>
      </c>
      <c r="F99" s="4">
        <v>5.3809999999999997E-2</v>
      </c>
      <c r="G99" s="4">
        <v>0.10501000000000001</v>
      </c>
    </row>
    <row r="100" spans="1:7" ht="14.1" customHeight="1" x14ac:dyDescent="0.2">
      <c r="A100" s="49"/>
      <c r="B100" s="9" t="s">
        <v>52</v>
      </c>
      <c r="C100" s="7">
        <v>673</v>
      </c>
      <c r="D100" s="8">
        <v>90166</v>
      </c>
      <c r="E100" s="4">
        <v>0.10465000000000001</v>
      </c>
      <c r="F100" s="4">
        <v>6.7979999999999999E-2</v>
      </c>
      <c r="G100" s="4">
        <v>0.14130999999999999</v>
      </c>
    </row>
    <row r="101" spans="1:7" ht="14.1" customHeight="1" x14ac:dyDescent="0.2">
      <c r="A101" s="49"/>
      <c r="B101" s="9" t="s">
        <v>53</v>
      </c>
      <c r="C101" s="7">
        <v>257</v>
      </c>
      <c r="D101" s="8">
        <v>67799</v>
      </c>
      <c r="E101" s="4">
        <v>0.1925</v>
      </c>
      <c r="F101" s="4">
        <v>0.11763</v>
      </c>
      <c r="G101" s="4">
        <v>0.26737</v>
      </c>
    </row>
    <row r="102" spans="1:7" ht="14.1" customHeight="1" x14ac:dyDescent="0.2">
      <c r="A102" s="49"/>
      <c r="B102" s="9" t="s">
        <v>54</v>
      </c>
      <c r="C102" s="7">
        <v>330</v>
      </c>
      <c r="D102" s="8">
        <v>22761</v>
      </c>
      <c r="E102" s="4">
        <v>8.9469999999999994E-2</v>
      </c>
      <c r="F102" s="4">
        <v>4.4170000000000001E-2</v>
      </c>
      <c r="G102" s="4">
        <v>0.13477</v>
      </c>
    </row>
    <row r="103" spans="1:7" ht="14.1" customHeight="1" x14ac:dyDescent="0.2">
      <c r="A103" s="50"/>
      <c r="B103" s="9" t="s">
        <v>96</v>
      </c>
      <c r="C103" s="7">
        <v>4873</v>
      </c>
      <c r="D103" s="8">
        <v>634186</v>
      </c>
      <c r="E103" s="4">
        <v>9.1880000000000003E-2</v>
      </c>
      <c r="F103" s="4">
        <v>7.9310000000000005E-2</v>
      </c>
      <c r="G103" s="4">
        <v>0.10445</v>
      </c>
    </row>
    <row r="104" spans="1:7" ht="14.1" customHeight="1" x14ac:dyDescent="0.2">
      <c r="A104" s="48" t="s">
        <v>232</v>
      </c>
      <c r="B104" s="9" t="s">
        <v>47</v>
      </c>
      <c r="C104" s="7">
        <v>659</v>
      </c>
      <c r="D104" s="8">
        <v>364294</v>
      </c>
      <c r="E104" s="4">
        <v>0.43452000000000002</v>
      </c>
      <c r="F104" s="4">
        <v>0.37808999999999998</v>
      </c>
      <c r="G104" s="4">
        <v>0.49096000000000001</v>
      </c>
    </row>
    <row r="105" spans="1:7" ht="14.1" customHeight="1" x14ac:dyDescent="0.2">
      <c r="A105" s="49"/>
      <c r="B105" s="9" t="s">
        <v>48</v>
      </c>
      <c r="C105" s="7">
        <v>553</v>
      </c>
      <c r="D105" s="8">
        <v>414401</v>
      </c>
      <c r="E105" s="4">
        <v>0.52988269450589998</v>
      </c>
      <c r="F105" s="4">
        <v>0.46961999999999998</v>
      </c>
      <c r="G105" s="4">
        <v>0.59014</v>
      </c>
    </row>
    <row r="106" spans="1:7" ht="14.1" customHeight="1" x14ac:dyDescent="0.2">
      <c r="A106" s="49"/>
      <c r="B106" s="9" t="s">
        <v>49</v>
      </c>
      <c r="C106" s="7">
        <v>941</v>
      </c>
      <c r="D106" s="8">
        <v>809796.52444859</v>
      </c>
      <c r="E106" s="4">
        <v>0.54970526239890005</v>
      </c>
      <c r="F106" s="4">
        <v>0.50044999999999995</v>
      </c>
      <c r="G106" s="4">
        <v>0.59896406429899995</v>
      </c>
    </row>
    <row r="107" spans="1:7" ht="14.1" customHeight="1" x14ac:dyDescent="0.2">
      <c r="A107" s="49"/>
      <c r="B107" s="9" t="s">
        <v>50</v>
      </c>
      <c r="C107" s="7">
        <v>510</v>
      </c>
      <c r="D107" s="8">
        <v>402552</v>
      </c>
      <c r="E107" s="4">
        <v>0.58274000000000004</v>
      </c>
      <c r="F107" s="4">
        <v>0.51629000000000003</v>
      </c>
      <c r="G107" s="4">
        <v>0.6492</v>
      </c>
    </row>
    <row r="108" spans="1:7" ht="14.1" customHeight="1" x14ac:dyDescent="0.2">
      <c r="A108" s="49"/>
      <c r="B108" s="9" t="s">
        <v>51</v>
      </c>
      <c r="C108" s="7">
        <v>950</v>
      </c>
      <c r="D108" s="8">
        <v>804181</v>
      </c>
      <c r="E108" s="4">
        <v>0.48751</v>
      </c>
      <c r="F108" s="4">
        <v>0.43974999999999997</v>
      </c>
      <c r="G108" s="4">
        <v>0.53527999999999998</v>
      </c>
    </row>
    <row r="109" spans="1:7" ht="14.1" customHeight="1" x14ac:dyDescent="0.2">
      <c r="A109" s="49"/>
      <c r="B109" s="9" t="s">
        <v>52</v>
      </c>
      <c r="C109" s="7">
        <v>673</v>
      </c>
      <c r="D109" s="8">
        <v>484728</v>
      </c>
      <c r="E109" s="4">
        <v>0.56257999999999997</v>
      </c>
      <c r="F109" s="4">
        <v>0.50556000000000001</v>
      </c>
      <c r="G109" s="4">
        <v>0.61958999999999997</v>
      </c>
    </row>
    <row r="110" spans="1:7" ht="14.1" customHeight="1" x14ac:dyDescent="0.2">
      <c r="A110" s="49"/>
      <c r="B110" s="9" t="s">
        <v>53</v>
      </c>
      <c r="C110" s="7">
        <v>257</v>
      </c>
      <c r="D110" s="8">
        <v>176202</v>
      </c>
      <c r="E110" s="4">
        <v>0.50029000000000001</v>
      </c>
      <c r="F110" s="4">
        <v>0.41005000000000003</v>
      </c>
      <c r="G110" s="4">
        <v>0.59052000000000004</v>
      </c>
    </row>
    <row r="111" spans="1:7" ht="14.1" customHeight="1" x14ac:dyDescent="0.2">
      <c r="A111" s="49"/>
      <c r="B111" s="9" t="s">
        <v>54</v>
      </c>
      <c r="C111" s="7">
        <v>330</v>
      </c>
      <c r="D111" s="8">
        <v>140826</v>
      </c>
      <c r="E111" s="4">
        <v>0.55356000000000005</v>
      </c>
      <c r="F111" s="4">
        <v>0.47510999999999998</v>
      </c>
      <c r="G111" s="4">
        <v>0.63200999999999996</v>
      </c>
    </row>
    <row r="112" spans="1:7" ht="14.1" customHeight="1" x14ac:dyDescent="0.2">
      <c r="A112" s="50"/>
      <c r="B112" s="9" t="s">
        <v>96</v>
      </c>
      <c r="C112" s="7">
        <v>4873</v>
      </c>
      <c r="D112" s="8">
        <v>3596981</v>
      </c>
      <c r="E112" s="4">
        <v>0.52114000000000005</v>
      </c>
      <c r="F112" s="4">
        <v>0.49968000000000001</v>
      </c>
      <c r="G112" s="4">
        <v>0.54259999999999997</v>
      </c>
    </row>
    <row r="113" spans="1:7" ht="14.1" customHeight="1" x14ac:dyDescent="0.2">
      <c r="A113" s="48" t="s">
        <v>233</v>
      </c>
      <c r="B113" s="9" t="s">
        <v>47</v>
      </c>
      <c r="C113" s="7">
        <v>659</v>
      </c>
      <c r="D113" s="8">
        <v>189732.19567384999</v>
      </c>
      <c r="E113" s="4">
        <v>0.22631000000000001</v>
      </c>
      <c r="F113" s="4">
        <v>0.17688999999999999</v>
      </c>
      <c r="G113" s="4">
        <v>0.27572999999999998</v>
      </c>
    </row>
    <row r="114" spans="1:7" ht="14.1" customHeight="1" x14ac:dyDescent="0.2">
      <c r="A114" s="49"/>
      <c r="B114" s="9" t="s">
        <v>48</v>
      </c>
      <c r="C114" s="7">
        <v>553</v>
      </c>
      <c r="D114" s="8">
        <v>249251</v>
      </c>
      <c r="E114" s="4">
        <v>0.31870999999999999</v>
      </c>
      <c r="F114" s="4">
        <v>0.26012999999999997</v>
      </c>
      <c r="G114" s="4">
        <v>0.37729000000000001</v>
      </c>
    </row>
    <row r="115" spans="1:7" ht="14.1" customHeight="1" x14ac:dyDescent="0.2">
      <c r="A115" s="49"/>
      <c r="B115" s="9" t="s">
        <v>49</v>
      </c>
      <c r="C115" s="7">
        <v>941</v>
      </c>
      <c r="D115" s="8">
        <v>389746</v>
      </c>
      <c r="E115" s="4">
        <v>0.26457000000000003</v>
      </c>
      <c r="F115" s="4">
        <v>0.22442000000000001</v>
      </c>
      <c r="G115" s="4">
        <v>0.30470999999999998</v>
      </c>
    </row>
    <row r="116" spans="1:7" ht="14.1" customHeight="1" x14ac:dyDescent="0.2">
      <c r="A116" s="49"/>
      <c r="B116" s="9" t="s">
        <v>50</v>
      </c>
      <c r="C116" s="7">
        <v>510</v>
      </c>
      <c r="D116" s="8">
        <v>257665</v>
      </c>
      <c r="E116" s="4">
        <v>0.3730006607827</v>
      </c>
      <c r="F116" s="4">
        <v>0.30829000000000001</v>
      </c>
      <c r="G116" s="4">
        <v>0.43770999999999999</v>
      </c>
    </row>
    <row r="117" spans="1:7" ht="14.1" customHeight="1" x14ac:dyDescent="0.2">
      <c r="A117" s="49"/>
      <c r="B117" s="9" t="s">
        <v>51</v>
      </c>
      <c r="C117" s="7">
        <v>950</v>
      </c>
      <c r="D117" s="8">
        <v>382786</v>
      </c>
      <c r="E117" s="4">
        <v>0.23205000000000001</v>
      </c>
      <c r="F117" s="4">
        <v>0.19275</v>
      </c>
      <c r="G117" s="4">
        <v>0.27135999999999999</v>
      </c>
    </row>
    <row r="118" spans="1:7" ht="14.1" customHeight="1" x14ac:dyDescent="0.2">
      <c r="A118" s="49"/>
      <c r="B118" s="9" t="s">
        <v>52</v>
      </c>
      <c r="C118" s="7">
        <v>673</v>
      </c>
      <c r="D118" s="8">
        <v>261624</v>
      </c>
      <c r="E118" s="4">
        <v>0.30364000000000002</v>
      </c>
      <c r="F118" s="4">
        <v>0.25305</v>
      </c>
      <c r="G118" s="4">
        <v>0.35424</v>
      </c>
    </row>
    <row r="119" spans="1:7" ht="14.1" customHeight="1" x14ac:dyDescent="0.2">
      <c r="A119" s="49"/>
      <c r="B119" s="9" t="s">
        <v>53</v>
      </c>
      <c r="C119" s="7">
        <v>257</v>
      </c>
      <c r="D119" s="8">
        <v>95166</v>
      </c>
      <c r="E119" s="4">
        <v>0.2702</v>
      </c>
      <c r="F119" s="4">
        <v>0.18398</v>
      </c>
      <c r="G119" s="4">
        <v>0.35642422155390002</v>
      </c>
    </row>
    <row r="120" spans="1:7" ht="14.1" customHeight="1" x14ac:dyDescent="0.2">
      <c r="A120" s="49"/>
      <c r="B120" s="9" t="s">
        <v>54</v>
      </c>
      <c r="C120" s="7">
        <v>330</v>
      </c>
      <c r="D120" s="8">
        <v>85256</v>
      </c>
      <c r="E120" s="4">
        <v>0.33512999999999998</v>
      </c>
      <c r="F120" s="4">
        <v>0.26322000000000001</v>
      </c>
      <c r="G120" s="4">
        <v>0.40703</v>
      </c>
    </row>
    <row r="121" spans="1:7" ht="14.1" customHeight="1" x14ac:dyDescent="0.2">
      <c r="A121" s="50"/>
      <c r="B121" s="9" t="s">
        <v>96</v>
      </c>
      <c r="C121" s="7">
        <v>4873</v>
      </c>
      <c r="D121" s="8">
        <v>1911227</v>
      </c>
      <c r="E121" s="4">
        <v>0.27690324022020002</v>
      </c>
      <c r="F121" s="4">
        <v>0.25805</v>
      </c>
      <c r="G121" s="4">
        <v>0.29576000000000002</v>
      </c>
    </row>
    <row r="122" spans="1:7" ht="14.1" customHeight="1" x14ac:dyDescent="0.2">
      <c r="A122" s="48" t="s">
        <v>234</v>
      </c>
      <c r="B122" s="9" t="s">
        <v>47</v>
      </c>
      <c r="C122" s="7">
        <v>647</v>
      </c>
      <c r="D122" s="8">
        <v>466443</v>
      </c>
      <c r="E122" s="4">
        <v>0.56923999999999997</v>
      </c>
      <c r="F122" s="4">
        <v>0.51095999999999997</v>
      </c>
      <c r="G122" s="4">
        <v>0.62751000000000001</v>
      </c>
    </row>
    <row r="123" spans="1:7" ht="14.1" customHeight="1" x14ac:dyDescent="0.2">
      <c r="A123" s="49"/>
      <c r="B123" s="9" t="s">
        <v>48</v>
      </c>
      <c r="C123" s="7">
        <v>541</v>
      </c>
      <c r="D123" s="8">
        <v>474216.40896038001</v>
      </c>
      <c r="E123" s="4">
        <v>0.63351999999999997</v>
      </c>
      <c r="F123" s="4">
        <v>0.57508999999999999</v>
      </c>
      <c r="G123" s="4">
        <v>0.69194999999999995</v>
      </c>
    </row>
    <row r="124" spans="1:7" ht="14.1" customHeight="1" x14ac:dyDescent="0.2">
      <c r="A124" s="49"/>
      <c r="B124" s="9" t="s">
        <v>49</v>
      </c>
      <c r="C124" s="7">
        <v>925</v>
      </c>
      <c r="D124" s="8">
        <v>962328</v>
      </c>
      <c r="E124" s="4">
        <v>0.67342999999999997</v>
      </c>
      <c r="F124" s="4">
        <v>0.62495999999999996</v>
      </c>
      <c r="G124" s="4">
        <v>0.72191000000000005</v>
      </c>
    </row>
    <row r="125" spans="1:7" ht="14.1" customHeight="1" x14ac:dyDescent="0.2">
      <c r="A125" s="49"/>
      <c r="B125" s="9" t="s">
        <v>50</v>
      </c>
      <c r="C125" s="7">
        <v>503</v>
      </c>
      <c r="D125" s="8">
        <v>483495</v>
      </c>
      <c r="E125" s="4">
        <v>0.71052000000000004</v>
      </c>
      <c r="F125" s="4">
        <v>0.64631000000000005</v>
      </c>
      <c r="G125" s="4">
        <v>0.77473999999999998</v>
      </c>
    </row>
    <row r="126" spans="1:7" ht="14.1" customHeight="1" x14ac:dyDescent="0.2">
      <c r="A126" s="49"/>
      <c r="B126" s="9" t="s">
        <v>51</v>
      </c>
      <c r="C126" s="7">
        <v>940</v>
      </c>
      <c r="D126" s="8">
        <v>1065095</v>
      </c>
      <c r="E126" s="4">
        <v>0.65976999999999997</v>
      </c>
      <c r="F126" s="4">
        <v>0.61304000000000003</v>
      </c>
      <c r="G126" s="4">
        <v>0.70650133922159997</v>
      </c>
    </row>
    <row r="127" spans="1:7" ht="14.1" customHeight="1" x14ac:dyDescent="0.2">
      <c r="A127" s="49"/>
      <c r="B127" s="9" t="s">
        <v>52</v>
      </c>
      <c r="C127" s="7">
        <v>659</v>
      </c>
      <c r="D127" s="8">
        <v>530884</v>
      </c>
      <c r="E127" s="4">
        <v>0.64080999999999999</v>
      </c>
      <c r="F127" s="4">
        <v>0.58433999999999997</v>
      </c>
      <c r="G127" s="4">
        <v>0.69726999999999995</v>
      </c>
    </row>
    <row r="128" spans="1:7" ht="14.1" customHeight="1" x14ac:dyDescent="0.2">
      <c r="A128" s="49"/>
      <c r="B128" s="9" t="s">
        <v>53</v>
      </c>
      <c r="C128" s="7">
        <v>254</v>
      </c>
      <c r="D128" s="8">
        <v>206337.91422494999</v>
      </c>
      <c r="E128" s="4">
        <v>0.60221999999999998</v>
      </c>
      <c r="F128" s="4">
        <v>0.51543000000000005</v>
      </c>
      <c r="G128" s="4">
        <v>0.68899999999999995</v>
      </c>
    </row>
    <row r="129" spans="1:7" ht="14.1" customHeight="1" x14ac:dyDescent="0.2">
      <c r="A129" s="49"/>
      <c r="B129" s="9" t="s">
        <v>54</v>
      </c>
      <c r="C129" s="7">
        <v>323</v>
      </c>
      <c r="D129" s="8">
        <v>155678</v>
      </c>
      <c r="E129" s="4">
        <v>0.6512</v>
      </c>
      <c r="F129" s="4">
        <v>0.57020999999999999</v>
      </c>
      <c r="G129" s="4">
        <v>0.73219000000000001</v>
      </c>
    </row>
    <row r="130" spans="1:7" ht="14.1" customHeight="1" x14ac:dyDescent="0.2">
      <c r="A130" s="50"/>
      <c r="B130" s="9" t="s">
        <v>96</v>
      </c>
      <c r="C130" s="7">
        <v>4792</v>
      </c>
      <c r="D130" s="8">
        <v>4344477</v>
      </c>
      <c r="E130" s="4">
        <v>0.64824000000000004</v>
      </c>
      <c r="F130" s="4">
        <v>0.62710999999999995</v>
      </c>
      <c r="G130" s="4">
        <v>0.66937999999999998</v>
      </c>
    </row>
    <row r="131" spans="1:7" ht="14.1" customHeight="1" x14ac:dyDescent="0.2">
      <c r="A131" s="48" t="s">
        <v>235</v>
      </c>
      <c r="B131" s="9" t="s">
        <v>47</v>
      </c>
      <c r="C131" s="7">
        <v>366</v>
      </c>
      <c r="D131" s="8">
        <v>148861</v>
      </c>
      <c r="E131" s="4">
        <v>0.34598000000000001</v>
      </c>
      <c r="F131" s="4">
        <v>0.27589000000000002</v>
      </c>
      <c r="G131" s="4">
        <v>0.41608000000000001</v>
      </c>
    </row>
    <row r="132" spans="1:7" ht="14.1" customHeight="1" x14ac:dyDescent="0.2">
      <c r="A132" s="49"/>
      <c r="B132" s="9" t="s">
        <v>48</v>
      </c>
      <c r="C132" s="7">
        <v>352</v>
      </c>
      <c r="D132" s="8">
        <v>180475.48126447</v>
      </c>
      <c r="E132" s="4">
        <v>0.37117</v>
      </c>
      <c r="F132" s="4">
        <v>0.29488999999999999</v>
      </c>
      <c r="G132" s="4">
        <v>0.44746000000000002</v>
      </c>
    </row>
    <row r="133" spans="1:7" ht="14.1" customHeight="1" x14ac:dyDescent="0.2">
      <c r="A133" s="49"/>
      <c r="B133" s="9" t="s">
        <v>49</v>
      </c>
      <c r="C133" s="7">
        <v>642</v>
      </c>
      <c r="D133" s="8">
        <v>413150</v>
      </c>
      <c r="E133" s="4">
        <v>0.4078</v>
      </c>
      <c r="F133" s="4">
        <v>0.34965000000000002</v>
      </c>
      <c r="G133" s="4">
        <v>0.46594999999999998</v>
      </c>
    </row>
    <row r="134" spans="1:7" ht="14.1" customHeight="1" x14ac:dyDescent="0.2">
      <c r="A134" s="49"/>
      <c r="B134" s="9" t="s">
        <v>50</v>
      </c>
      <c r="C134" s="7">
        <v>350</v>
      </c>
      <c r="D134" s="8">
        <v>173210</v>
      </c>
      <c r="E134" s="4">
        <v>0.36331999999999998</v>
      </c>
      <c r="F134" s="4">
        <v>0.29338999999999998</v>
      </c>
      <c r="G134" s="4">
        <v>0.43324367088530003</v>
      </c>
    </row>
    <row r="135" spans="1:7" ht="14.1" customHeight="1" x14ac:dyDescent="0.2">
      <c r="A135" s="49"/>
      <c r="B135" s="9" t="s">
        <v>51</v>
      </c>
      <c r="C135" s="7">
        <v>624</v>
      </c>
      <c r="D135" s="8">
        <v>337914</v>
      </c>
      <c r="E135" s="4">
        <v>0.31736999999999999</v>
      </c>
      <c r="F135" s="4">
        <v>0.26205000000000001</v>
      </c>
      <c r="G135" s="4">
        <v>0.37269000000000002</v>
      </c>
    </row>
    <row r="136" spans="1:7" ht="14.1" customHeight="1" x14ac:dyDescent="0.2">
      <c r="A136" s="49"/>
      <c r="B136" s="9" t="s">
        <v>52</v>
      </c>
      <c r="C136" s="7">
        <v>428</v>
      </c>
      <c r="D136" s="8">
        <v>178768</v>
      </c>
      <c r="E136" s="4">
        <v>0.35537000000000002</v>
      </c>
      <c r="F136" s="4">
        <v>0.29210000000000003</v>
      </c>
      <c r="G136" s="4">
        <v>0.41865000000000002</v>
      </c>
    </row>
    <row r="137" spans="1:7" ht="14.1" customHeight="1" x14ac:dyDescent="0.2">
      <c r="A137" s="49"/>
      <c r="B137" s="9" t="s">
        <v>53</v>
      </c>
      <c r="C137" s="7">
        <v>141</v>
      </c>
      <c r="D137" s="8">
        <v>53917</v>
      </c>
      <c r="E137" s="4">
        <v>0.28774</v>
      </c>
      <c r="F137" s="4">
        <v>0.18157999999999999</v>
      </c>
      <c r="G137" s="4">
        <v>0.39389000000000002</v>
      </c>
    </row>
    <row r="138" spans="1:7" ht="14.1" customHeight="1" x14ac:dyDescent="0.2">
      <c r="A138" s="49"/>
      <c r="B138" s="9" t="s">
        <v>54</v>
      </c>
      <c r="C138" s="7">
        <v>180</v>
      </c>
      <c r="D138" s="8">
        <v>43978</v>
      </c>
      <c r="E138" s="4">
        <v>0.34</v>
      </c>
      <c r="F138" s="4">
        <v>0.24182999999999999</v>
      </c>
      <c r="G138" s="4">
        <v>0.43815999999999999</v>
      </c>
    </row>
    <row r="139" spans="1:7" ht="14.1" customHeight="1" x14ac:dyDescent="0.2">
      <c r="A139" s="50"/>
      <c r="B139" s="9" t="s">
        <v>96</v>
      </c>
      <c r="C139" s="7">
        <v>3083</v>
      </c>
      <c r="D139" s="8">
        <v>1530274</v>
      </c>
      <c r="E139" s="4">
        <v>0.35664000000000001</v>
      </c>
      <c r="F139" s="4">
        <v>0.33102111122549999</v>
      </c>
      <c r="G139" s="4">
        <v>0.38224999999999998</v>
      </c>
    </row>
    <row r="141" spans="1:7" ht="14.1" customHeight="1" x14ac:dyDescent="0.2">
      <c r="A141" s="46" t="s">
        <v>55</v>
      </c>
      <c r="B141" s="45"/>
      <c r="C141" s="45"/>
      <c r="D141" s="45"/>
      <c r="E141" s="45"/>
      <c r="F141" s="45"/>
      <c r="G141" s="45"/>
    </row>
    <row r="142" spans="1:7" ht="14.1" customHeight="1" x14ac:dyDescent="0.2">
      <c r="A142" s="46" t="s">
        <v>106</v>
      </c>
      <c r="B142" s="45"/>
      <c r="C142" s="45"/>
      <c r="D142" s="45"/>
      <c r="E142" s="45"/>
      <c r="F142" s="45"/>
      <c r="G142" s="45"/>
    </row>
    <row r="143" spans="1:7" ht="14.1" customHeight="1" x14ac:dyDescent="0.2">
      <c r="A143" s="46" t="s">
        <v>107</v>
      </c>
      <c r="B143" s="45"/>
      <c r="C143" s="45"/>
      <c r="D143" s="45"/>
      <c r="E143" s="45"/>
      <c r="F143" s="45"/>
      <c r="G143" s="45"/>
    </row>
    <row r="144" spans="1:7" ht="14.1" customHeight="1" x14ac:dyDescent="0.2">
      <c r="A144" s="46" t="s">
        <v>559</v>
      </c>
      <c r="B144" s="45"/>
      <c r="C144" s="45"/>
      <c r="D144" s="45"/>
      <c r="E144" s="45"/>
      <c r="F144" s="45"/>
      <c r="G144" s="45"/>
    </row>
    <row r="145" spans="1:2" s="17" customFormat="1" ht="14.25" x14ac:dyDescent="0.2">
      <c r="A145" s="32" t="str">
        <f>HYPERLINK("#'Index'!A1","Back to Index")</f>
        <v>Back to Index</v>
      </c>
      <c r="B145" s="27"/>
    </row>
  </sheetData>
  <mergeCells count="21">
    <mergeCell ref="A1:K1"/>
    <mergeCell ref="A113:A121"/>
    <mergeCell ref="A122:A130"/>
    <mergeCell ref="A131:A139"/>
    <mergeCell ref="A14:A22"/>
    <mergeCell ref="A5:A13"/>
    <mergeCell ref="A23:A31"/>
    <mergeCell ref="A144:G144"/>
    <mergeCell ref="A2:G2"/>
    <mergeCell ref="A141:G141"/>
    <mergeCell ref="A142:G142"/>
    <mergeCell ref="A143:G143"/>
    <mergeCell ref="A32:A40"/>
    <mergeCell ref="A41:A49"/>
    <mergeCell ref="A50:A58"/>
    <mergeCell ref="A59:A67"/>
    <mergeCell ref="A68:A76"/>
    <mergeCell ref="A77:A85"/>
    <mergeCell ref="A86:A94"/>
    <mergeCell ref="A95:A103"/>
    <mergeCell ref="A104:A112"/>
  </mergeCells>
  <pageMargins left="0.05" right="0.05" top="0.5" bottom="0.5" header="0" footer="0"/>
  <pageSetup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Normal="100" workbookViewId="0">
      <pane ySplit="4" topLeftCell="A20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53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1" ht="15" x14ac:dyDescent="0.25">
      <c r="A1" s="44" t="s">
        <v>241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11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1" ht="14.1" customHeight="1" x14ac:dyDescent="0.2">
      <c r="A5" s="56" t="s">
        <v>221</v>
      </c>
      <c r="B5" s="14" t="s">
        <v>168</v>
      </c>
      <c r="C5" s="7">
        <v>231</v>
      </c>
      <c r="D5" s="8">
        <v>282272</v>
      </c>
      <c r="E5" s="4">
        <v>0.54400000000000004</v>
      </c>
      <c r="F5" s="4">
        <v>0.45268999999999998</v>
      </c>
      <c r="G5" s="4">
        <v>0.63531000000000004</v>
      </c>
    </row>
    <row r="6" spans="1:11" ht="14.1" customHeight="1" x14ac:dyDescent="0.2">
      <c r="A6" s="49"/>
      <c r="B6" s="14" t="s">
        <v>169</v>
      </c>
      <c r="C6" s="7">
        <v>4642</v>
      </c>
      <c r="D6" s="8">
        <v>1580755</v>
      </c>
      <c r="E6" s="4">
        <v>0.24764039463340001</v>
      </c>
      <c r="F6" s="4">
        <v>0.22819999999999999</v>
      </c>
      <c r="G6" s="4">
        <v>0.26707999999999998</v>
      </c>
    </row>
    <row r="7" spans="1:11" ht="14.1" customHeight="1" x14ac:dyDescent="0.2">
      <c r="A7" s="50"/>
      <c r="B7" s="14" t="s">
        <v>96</v>
      </c>
      <c r="C7" s="7">
        <v>4873</v>
      </c>
      <c r="D7" s="8">
        <v>1863027</v>
      </c>
      <c r="E7" s="4">
        <v>0.26991999999999999</v>
      </c>
      <c r="F7" s="4">
        <v>0.25029000000000001</v>
      </c>
      <c r="G7" s="4">
        <v>0.28954999999999997</v>
      </c>
    </row>
    <row r="8" spans="1:11" ht="14.1" customHeight="1" x14ac:dyDescent="0.2">
      <c r="A8" s="48" t="s">
        <v>222</v>
      </c>
      <c r="B8" s="14" t="s">
        <v>168</v>
      </c>
      <c r="C8" s="7">
        <v>231</v>
      </c>
      <c r="D8" s="8">
        <v>182798</v>
      </c>
      <c r="E8" s="4">
        <v>0.35228999999999999</v>
      </c>
      <c r="F8" s="4">
        <v>0.2666</v>
      </c>
      <c r="G8" s="4">
        <v>0.43798999999999999</v>
      </c>
    </row>
    <row r="9" spans="1:11" ht="14.1" customHeight="1" x14ac:dyDescent="0.2">
      <c r="A9" s="49"/>
      <c r="B9" s="14" t="s">
        <v>169</v>
      </c>
      <c r="C9" s="7">
        <v>4642</v>
      </c>
      <c r="D9" s="8">
        <v>347731</v>
      </c>
      <c r="E9" s="4">
        <v>5.4480000000000001E-2</v>
      </c>
      <c r="F9" s="4">
        <v>4.4810000000000003E-2</v>
      </c>
      <c r="G9" s="4">
        <v>6.4137386375499997E-2</v>
      </c>
    </row>
    <row r="10" spans="1:11" ht="14.1" customHeight="1" x14ac:dyDescent="0.2">
      <c r="A10" s="50"/>
      <c r="B10" s="14" t="s">
        <v>96</v>
      </c>
      <c r="C10" s="7">
        <v>4873</v>
      </c>
      <c r="D10" s="8">
        <v>530530</v>
      </c>
      <c r="E10" s="4">
        <v>7.6859999999999998E-2</v>
      </c>
      <c r="F10" s="4">
        <v>6.5329999999999999E-2</v>
      </c>
      <c r="G10" s="4">
        <v>8.8400000000000006E-2</v>
      </c>
    </row>
    <row r="11" spans="1:11" ht="14.1" customHeight="1" x14ac:dyDescent="0.2">
      <c r="A11" s="48" t="s">
        <v>223</v>
      </c>
      <c r="B11" s="14" t="s">
        <v>168</v>
      </c>
      <c r="C11" s="7">
        <v>231</v>
      </c>
      <c r="D11" s="8">
        <v>118626.01314495</v>
      </c>
      <c r="E11" s="4">
        <v>0.22861999999999999</v>
      </c>
      <c r="F11" s="4">
        <v>0.15259</v>
      </c>
      <c r="G11" s="4">
        <v>0.30464000000000002</v>
      </c>
    </row>
    <row r="12" spans="1:11" ht="14.1" customHeight="1" x14ac:dyDescent="0.2">
      <c r="A12" s="49"/>
      <c r="B12" s="14" t="s">
        <v>169</v>
      </c>
      <c r="C12" s="7">
        <v>4642</v>
      </c>
      <c r="D12" s="8">
        <v>186044</v>
      </c>
      <c r="E12" s="4">
        <v>2.9149999999999999E-2</v>
      </c>
      <c r="F12" s="4">
        <v>2.1780000000000001E-2</v>
      </c>
      <c r="G12" s="4">
        <v>3.6510000000000001E-2</v>
      </c>
    </row>
    <row r="13" spans="1:11" ht="14.1" customHeight="1" x14ac:dyDescent="0.2">
      <c r="A13" s="50"/>
      <c r="B13" s="14" t="s">
        <v>96</v>
      </c>
      <c r="C13" s="7">
        <v>4873</v>
      </c>
      <c r="D13" s="8">
        <v>304670</v>
      </c>
      <c r="E13" s="4">
        <v>4.4139999999999999E-2</v>
      </c>
      <c r="F13" s="4">
        <v>3.4909999999999997E-2</v>
      </c>
      <c r="G13" s="4">
        <v>5.3379999999999997E-2</v>
      </c>
    </row>
    <row r="14" spans="1:11" ht="14.1" customHeight="1" x14ac:dyDescent="0.2">
      <c r="A14" s="48" t="s">
        <v>224</v>
      </c>
      <c r="B14" s="14" t="s">
        <v>168</v>
      </c>
      <c r="C14" s="7">
        <v>231</v>
      </c>
      <c r="D14" s="8">
        <v>135352.82243686999</v>
      </c>
      <c r="E14" s="4">
        <v>0.26085000000000003</v>
      </c>
      <c r="F14" s="4">
        <v>0.18217</v>
      </c>
      <c r="G14" s="4">
        <v>0.33954000000000001</v>
      </c>
    </row>
    <row r="15" spans="1:11" ht="14.1" customHeight="1" x14ac:dyDescent="0.2">
      <c r="A15" s="49"/>
      <c r="B15" s="14" t="s">
        <v>169</v>
      </c>
      <c r="C15" s="7">
        <v>4642</v>
      </c>
      <c r="D15" s="8">
        <v>462488</v>
      </c>
      <c r="E15" s="4">
        <v>7.2450000000000001E-2</v>
      </c>
      <c r="F15" s="4">
        <v>6.0990000000000003E-2</v>
      </c>
      <c r="G15" s="4">
        <v>8.3909999999999998E-2</v>
      </c>
    </row>
    <row r="16" spans="1:11" ht="14.1" customHeight="1" x14ac:dyDescent="0.2">
      <c r="A16" s="50"/>
      <c r="B16" s="14" t="s">
        <v>96</v>
      </c>
      <c r="C16" s="7">
        <v>4873</v>
      </c>
      <c r="D16" s="8">
        <v>597841</v>
      </c>
      <c r="E16" s="4">
        <v>8.6620000000000003E-2</v>
      </c>
      <c r="F16" s="4">
        <v>7.4279999999999999E-2</v>
      </c>
      <c r="G16" s="4">
        <v>9.8949999999999996E-2</v>
      </c>
    </row>
    <row r="17" spans="1:7" ht="14.1" customHeight="1" x14ac:dyDescent="0.2">
      <c r="A17" s="48" t="s">
        <v>225</v>
      </c>
      <c r="B17" s="14" t="s">
        <v>168</v>
      </c>
      <c r="C17" s="7">
        <v>231</v>
      </c>
      <c r="D17" s="8">
        <v>165233</v>
      </c>
      <c r="E17" s="4">
        <v>0.31844</v>
      </c>
      <c r="F17" s="4">
        <v>0.23325000000000001</v>
      </c>
      <c r="G17" s="4">
        <v>0.40362999999999999</v>
      </c>
    </row>
    <row r="18" spans="1:7" ht="14.1" customHeight="1" x14ac:dyDescent="0.2">
      <c r="A18" s="49"/>
      <c r="B18" s="14" t="s">
        <v>169</v>
      </c>
      <c r="C18" s="7">
        <v>4642</v>
      </c>
      <c r="D18" s="8">
        <v>983366</v>
      </c>
      <c r="E18" s="4">
        <v>0.15404999999999999</v>
      </c>
      <c r="F18" s="4">
        <v>0.13736000000000001</v>
      </c>
      <c r="G18" s="4">
        <v>0.17074</v>
      </c>
    </row>
    <row r="19" spans="1:7" ht="14.1" customHeight="1" x14ac:dyDescent="0.2">
      <c r="A19" s="50"/>
      <c r="B19" s="14" t="s">
        <v>96</v>
      </c>
      <c r="C19" s="7">
        <v>4873</v>
      </c>
      <c r="D19" s="8">
        <v>1148598.9282819999</v>
      </c>
      <c r="E19" s="4">
        <v>0.16641</v>
      </c>
      <c r="F19" s="4">
        <v>0.14960000000000001</v>
      </c>
      <c r="G19" s="4">
        <v>0.1832256722125</v>
      </c>
    </row>
    <row r="20" spans="1:7" ht="14.1" customHeight="1" x14ac:dyDescent="0.2">
      <c r="A20" s="48" t="s">
        <v>226</v>
      </c>
      <c r="B20" s="14" t="s">
        <v>168</v>
      </c>
      <c r="C20" s="7">
        <v>231</v>
      </c>
      <c r="D20" s="8">
        <v>121631</v>
      </c>
      <c r="E20" s="4">
        <v>0.23441000000000001</v>
      </c>
      <c r="F20" s="4">
        <v>0.16250000000000001</v>
      </c>
      <c r="G20" s="4">
        <v>0.30631999999999998</v>
      </c>
    </row>
    <row r="21" spans="1:7" ht="14.1" customHeight="1" x14ac:dyDescent="0.2">
      <c r="A21" s="49"/>
      <c r="B21" s="14" t="s">
        <v>169</v>
      </c>
      <c r="C21" s="7">
        <v>4642</v>
      </c>
      <c r="D21" s="8">
        <v>483395</v>
      </c>
      <c r="E21" s="4">
        <v>7.5730000000000006E-2</v>
      </c>
      <c r="F21" s="4">
        <v>6.3579999999999998E-2</v>
      </c>
      <c r="G21" s="4">
        <v>8.788E-2</v>
      </c>
    </row>
    <row r="22" spans="1:7" ht="14.1" customHeight="1" x14ac:dyDescent="0.2">
      <c r="A22" s="50"/>
      <c r="B22" s="14" t="s">
        <v>96</v>
      </c>
      <c r="C22" s="7">
        <v>4873</v>
      </c>
      <c r="D22" s="8">
        <v>605026</v>
      </c>
      <c r="E22" s="4">
        <v>8.7660000000000002E-2</v>
      </c>
      <c r="F22" s="4">
        <v>7.5139999999999998E-2</v>
      </c>
      <c r="G22" s="4">
        <v>0.10018000000000001</v>
      </c>
    </row>
    <row r="23" spans="1:7" ht="14.1" customHeight="1" x14ac:dyDescent="0.2">
      <c r="A23" s="48" t="s">
        <v>227</v>
      </c>
      <c r="B23" s="14" t="s">
        <v>168</v>
      </c>
      <c r="C23" s="7">
        <v>231</v>
      </c>
      <c r="D23" s="8">
        <v>68019</v>
      </c>
      <c r="E23" s="4">
        <v>0.13109000000000001</v>
      </c>
      <c r="F23" s="4">
        <v>7.3873846605999993E-2</v>
      </c>
      <c r="G23" s="4">
        <v>0.1883</v>
      </c>
    </row>
    <row r="24" spans="1:7" ht="14.1" customHeight="1" x14ac:dyDescent="0.2">
      <c r="A24" s="49"/>
      <c r="B24" s="14" t="s">
        <v>169</v>
      </c>
      <c r="C24" s="7">
        <v>4642</v>
      </c>
      <c r="D24" s="8">
        <v>234046</v>
      </c>
      <c r="E24" s="4">
        <v>3.6670000000000001E-2</v>
      </c>
      <c r="F24" s="4">
        <v>2.886E-2</v>
      </c>
      <c r="G24" s="4">
        <v>4.4470000000000003E-2</v>
      </c>
    </row>
    <row r="25" spans="1:7" ht="14.1" customHeight="1" x14ac:dyDescent="0.2">
      <c r="A25" s="50"/>
      <c r="B25" s="14" t="s">
        <v>96</v>
      </c>
      <c r="C25" s="7">
        <v>4873</v>
      </c>
      <c r="D25" s="8">
        <v>302064.32282808999</v>
      </c>
      <c r="E25" s="4">
        <v>4.376E-2</v>
      </c>
      <c r="F25" s="4">
        <v>3.5310000000000001E-2</v>
      </c>
      <c r="G25" s="4">
        <v>5.2220000000000003E-2</v>
      </c>
    </row>
    <row r="26" spans="1:7" ht="14.1" customHeight="1" x14ac:dyDescent="0.2">
      <c r="A26" s="48" t="s">
        <v>228</v>
      </c>
      <c r="B26" s="14" t="s">
        <v>168</v>
      </c>
      <c r="C26" s="7">
        <v>231</v>
      </c>
      <c r="D26" s="8">
        <v>67511</v>
      </c>
      <c r="E26" s="4">
        <v>0.13011</v>
      </c>
      <c r="F26" s="4">
        <v>7.2929999999999995E-2</v>
      </c>
      <c r="G26" s="4">
        <v>0.18728501199559999</v>
      </c>
    </row>
    <row r="27" spans="1:7" ht="14.1" customHeight="1" x14ac:dyDescent="0.2">
      <c r="A27" s="49"/>
      <c r="B27" s="14" t="s">
        <v>169</v>
      </c>
      <c r="C27" s="7">
        <v>4642</v>
      </c>
      <c r="D27" s="8">
        <v>222195.84434151</v>
      </c>
      <c r="E27" s="4">
        <v>3.4810000000000001E-2</v>
      </c>
      <c r="F27" s="4">
        <v>2.7179999999999999E-2</v>
      </c>
      <c r="G27" s="4">
        <v>4.2430000000000002E-2</v>
      </c>
    </row>
    <row r="28" spans="1:7" ht="14.1" customHeight="1" x14ac:dyDescent="0.2">
      <c r="A28" s="50"/>
      <c r="B28" s="14" t="s">
        <v>96</v>
      </c>
      <c r="C28" s="7">
        <v>4873</v>
      </c>
      <c r="D28" s="8">
        <v>289707</v>
      </c>
      <c r="E28" s="4">
        <v>4.197E-2</v>
      </c>
      <c r="F28" s="4">
        <v>3.3660000000000002E-2</v>
      </c>
      <c r="G28" s="4">
        <v>5.0290000000000001E-2</v>
      </c>
    </row>
    <row r="29" spans="1:7" ht="14.1" customHeight="1" x14ac:dyDescent="0.2">
      <c r="A29" s="48" t="s">
        <v>229</v>
      </c>
      <c r="B29" s="14" t="s">
        <v>168</v>
      </c>
      <c r="C29" s="7">
        <v>231</v>
      </c>
      <c r="D29" s="8">
        <v>9648.0286981370009</v>
      </c>
      <c r="E29" s="4">
        <v>1.8589999999999999E-2</v>
      </c>
      <c r="F29" s="4">
        <v>0</v>
      </c>
      <c r="G29" s="4">
        <v>3.7650000000000003E-2</v>
      </c>
    </row>
    <row r="30" spans="1:7" ht="14.1" customHeight="1" x14ac:dyDescent="0.2">
      <c r="A30" s="49"/>
      <c r="B30" s="14" t="s">
        <v>169</v>
      </c>
      <c r="C30" s="7">
        <v>4642</v>
      </c>
      <c r="D30" s="8">
        <v>25155</v>
      </c>
      <c r="E30" s="4">
        <v>3.9399999999999999E-3</v>
      </c>
      <c r="F30" s="4">
        <v>1.7899999999999999E-3</v>
      </c>
      <c r="G30" s="4">
        <v>6.0899999999999999E-3</v>
      </c>
    </row>
    <row r="31" spans="1:7" ht="14.1" customHeight="1" x14ac:dyDescent="0.2">
      <c r="A31" s="50"/>
      <c r="B31" s="14" t="s">
        <v>96</v>
      </c>
      <c r="C31" s="7">
        <v>4873</v>
      </c>
      <c r="D31" s="8">
        <v>34803</v>
      </c>
      <c r="E31" s="4">
        <v>5.0400000000000002E-3</v>
      </c>
      <c r="F31" s="4">
        <v>2.5925689742000001E-3</v>
      </c>
      <c r="G31" s="4">
        <v>7.4900000000000001E-3</v>
      </c>
    </row>
    <row r="32" spans="1:7" ht="14.1" customHeight="1" x14ac:dyDescent="0.2">
      <c r="A32" s="48" t="s">
        <v>230</v>
      </c>
      <c r="B32" s="14" t="s">
        <v>168</v>
      </c>
      <c r="C32" s="7">
        <v>231</v>
      </c>
      <c r="D32" s="8">
        <v>83910</v>
      </c>
      <c r="E32" s="4">
        <v>0.16170999999999999</v>
      </c>
      <c r="F32" s="4">
        <v>0.10105</v>
      </c>
      <c r="G32" s="4">
        <v>0.22237999999999999</v>
      </c>
    </row>
    <row r="33" spans="1:7" ht="14.1" customHeight="1" x14ac:dyDescent="0.2">
      <c r="A33" s="49"/>
      <c r="B33" s="14" t="s">
        <v>169</v>
      </c>
      <c r="C33" s="7">
        <v>4642</v>
      </c>
      <c r="D33" s="8">
        <v>244368</v>
      </c>
      <c r="E33" s="4">
        <v>3.8280000000000002E-2</v>
      </c>
      <c r="F33" s="4">
        <v>2.938E-2</v>
      </c>
      <c r="G33" s="4">
        <v>4.7190000000000003E-2</v>
      </c>
    </row>
    <row r="34" spans="1:7" ht="14.1" customHeight="1" x14ac:dyDescent="0.2">
      <c r="A34" s="50"/>
      <c r="B34" s="14" t="s">
        <v>96</v>
      </c>
      <c r="C34" s="7">
        <v>4873</v>
      </c>
      <c r="D34" s="8">
        <v>328279</v>
      </c>
      <c r="E34" s="4">
        <v>4.7559999999999998E-2</v>
      </c>
      <c r="F34" s="4">
        <v>3.8109999999999998E-2</v>
      </c>
      <c r="G34" s="4">
        <v>5.7020000000000001E-2</v>
      </c>
    </row>
    <row r="35" spans="1:7" ht="14.1" customHeight="1" x14ac:dyDescent="0.2">
      <c r="A35" s="48" t="s">
        <v>231</v>
      </c>
      <c r="B35" s="14" t="s">
        <v>168</v>
      </c>
      <c r="C35" s="7">
        <v>231</v>
      </c>
      <c r="D35" s="8">
        <v>123402</v>
      </c>
      <c r="E35" s="4">
        <v>0.23782</v>
      </c>
      <c r="F35" s="4">
        <v>0.1605399145791</v>
      </c>
      <c r="G35" s="4">
        <v>0.31511</v>
      </c>
    </row>
    <row r="36" spans="1:7" ht="14.1" customHeight="1" x14ac:dyDescent="0.2">
      <c r="A36" s="49"/>
      <c r="B36" s="14" t="s">
        <v>169</v>
      </c>
      <c r="C36" s="7">
        <v>4642</v>
      </c>
      <c r="D36" s="8">
        <v>510784</v>
      </c>
      <c r="E36" s="4">
        <v>8.0019999999999994E-2</v>
      </c>
      <c r="F36" s="4">
        <v>6.8159999999999998E-2</v>
      </c>
      <c r="G36" s="4">
        <v>9.1880000000000003E-2</v>
      </c>
    </row>
    <row r="37" spans="1:7" ht="14.1" customHeight="1" x14ac:dyDescent="0.2">
      <c r="A37" s="50"/>
      <c r="B37" s="14" t="s">
        <v>96</v>
      </c>
      <c r="C37" s="7">
        <v>4873</v>
      </c>
      <c r="D37" s="8">
        <v>634186</v>
      </c>
      <c r="E37" s="4">
        <v>9.1880000000000003E-2</v>
      </c>
      <c r="F37" s="4">
        <v>7.9310000000000005E-2</v>
      </c>
      <c r="G37" s="4">
        <v>0.10445</v>
      </c>
    </row>
    <row r="38" spans="1:7" ht="14.1" customHeight="1" x14ac:dyDescent="0.2">
      <c r="A38" s="48" t="s">
        <v>232</v>
      </c>
      <c r="B38" s="14" t="s">
        <v>168</v>
      </c>
      <c r="C38" s="7">
        <v>231</v>
      </c>
      <c r="D38" s="8">
        <v>182092</v>
      </c>
      <c r="E38" s="4">
        <v>0.35093000000000002</v>
      </c>
      <c r="F38" s="4">
        <v>0.26584000000000002</v>
      </c>
      <c r="G38" s="4">
        <v>0.43602999999999997</v>
      </c>
    </row>
    <row r="39" spans="1:7" ht="14.1" customHeight="1" x14ac:dyDescent="0.2">
      <c r="A39" s="49"/>
      <c r="B39" s="14" t="s">
        <v>169</v>
      </c>
      <c r="C39" s="7">
        <v>4642</v>
      </c>
      <c r="D39" s="8">
        <v>3414889</v>
      </c>
      <c r="E39" s="4">
        <v>0.53498000000000001</v>
      </c>
      <c r="F39" s="4">
        <v>0.51304000000000005</v>
      </c>
      <c r="G39" s="4">
        <v>0.55691000000000002</v>
      </c>
    </row>
    <row r="40" spans="1:7" ht="14.1" customHeight="1" x14ac:dyDescent="0.2">
      <c r="A40" s="50"/>
      <c r="B40" s="14" t="s">
        <v>96</v>
      </c>
      <c r="C40" s="7">
        <v>4873</v>
      </c>
      <c r="D40" s="8">
        <v>3596981</v>
      </c>
      <c r="E40" s="4">
        <v>0.52114000000000005</v>
      </c>
      <c r="F40" s="4">
        <v>0.49968000000000001</v>
      </c>
      <c r="G40" s="4">
        <v>0.54259999999999997</v>
      </c>
    </row>
    <row r="41" spans="1:7" ht="14.1" customHeight="1" x14ac:dyDescent="0.2">
      <c r="A41" s="48" t="s">
        <v>233</v>
      </c>
      <c r="B41" s="14" t="s">
        <v>168</v>
      </c>
      <c r="C41" s="7">
        <v>231</v>
      </c>
      <c r="D41" s="8">
        <v>94350</v>
      </c>
      <c r="E41" s="4">
        <v>0.18182999999999999</v>
      </c>
      <c r="F41" s="4">
        <v>0.11668000000000001</v>
      </c>
      <c r="G41" s="4">
        <v>0.24698999999999999</v>
      </c>
    </row>
    <row r="42" spans="1:7" ht="14.1" customHeight="1" x14ac:dyDescent="0.2">
      <c r="A42" s="49"/>
      <c r="B42" s="14" t="s">
        <v>169</v>
      </c>
      <c r="C42" s="7">
        <v>4642</v>
      </c>
      <c r="D42" s="8">
        <v>1816877</v>
      </c>
      <c r="E42" s="4">
        <v>0.28462999999999999</v>
      </c>
      <c r="F42" s="4">
        <v>0.26503224400390002</v>
      </c>
      <c r="G42" s="4">
        <v>0.30423</v>
      </c>
    </row>
    <row r="43" spans="1:7" ht="14.1" customHeight="1" x14ac:dyDescent="0.2">
      <c r="A43" s="50"/>
      <c r="B43" s="14" t="s">
        <v>96</v>
      </c>
      <c r="C43" s="7">
        <v>4873</v>
      </c>
      <c r="D43" s="8">
        <v>1911227.4225826</v>
      </c>
      <c r="E43" s="4">
        <v>0.27690324022020002</v>
      </c>
      <c r="F43" s="4">
        <v>0.25805</v>
      </c>
      <c r="G43" s="4">
        <v>0.29576000000000002</v>
      </c>
    </row>
    <row r="44" spans="1:7" ht="14.1" customHeight="1" x14ac:dyDescent="0.2">
      <c r="A44" s="48" t="s">
        <v>234</v>
      </c>
      <c r="B44" s="14" t="s">
        <v>168</v>
      </c>
      <c r="C44" s="7">
        <v>150</v>
      </c>
      <c r="D44" s="8">
        <v>137407</v>
      </c>
      <c r="E44" s="4">
        <v>0.43120999999999998</v>
      </c>
      <c r="F44" s="4">
        <v>0.31566</v>
      </c>
      <c r="G44" s="4">
        <v>0.54674999999999996</v>
      </c>
    </row>
    <row r="45" spans="1:7" ht="14.1" customHeight="1" x14ac:dyDescent="0.2">
      <c r="A45" s="49"/>
      <c r="B45" s="14" t="s">
        <v>169</v>
      </c>
      <c r="C45" s="7">
        <v>4642</v>
      </c>
      <c r="D45" s="8">
        <v>4207071</v>
      </c>
      <c r="E45" s="4">
        <v>0.65907809297560005</v>
      </c>
      <c r="F45" s="4">
        <v>0.63785000000000003</v>
      </c>
      <c r="G45" s="4">
        <v>0.68030000000000002</v>
      </c>
    </row>
    <row r="46" spans="1:7" ht="14.1" customHeight="1" x14ac:dyDescent="0.2">
      <c r="A46" s="50"/>
      <c r="B46" s="14" t="s">
        <v>96</v>
      </c>
      <c r="C46" s="7">
        <v>4792</v>
      </c>
      <c r="D46" s="8">
        <v>4344477.3120951001</v>
      </c>
      <c r="E46" s="4">
        <v>0.64824000000000004</v>
      </c>
      <c r="F46" s="4">
        <v>0.62710999999999995</v>
      </c>
      <c r="G46" s="4">
        <v>0.66937999999999998</v>
      </c>
    </row>
    <row r="47" spans="1:7" ht="14.1" customHeight="1" x14ac:dyDescent="0.2">
      <c r="A47" s="48" t="s">
        <v>235</v>
      </c>
      <c r="B47" s="14" t="s">
        <v>168</v>
      </c>
      <c r="C47" s="7" t="s">
        <v>558</v>
      </c>
      <c r="D47" s="7" t="s">
        <v>558</v>
      </c>
      <c r="E47" s="7" t="s">
        <v>558</v>
      </c>
      <c r="F47" s="7" t="s">
        <v>558</v>
      </c>
      <c r="G47" s="7" t="s">
        <v>558</v>
      </c>
    </row>
    <row r="48" spans="1:7" ht="14.1" customHeight="1" x14ac:dyDescent="0.2">
      <c r="A48" s="49"/>
      <c r="B48" s="14" t="s">
        <v>169</v>
      </c>
      <c r="C48" s="7">
        <v>3038</v>
      </c>
      <c r="D48" s="8">
        <v>1491104</v>
      </c>
      <c r="E48" s="4">
        <v>0.35565999999999998</v>
      </c>
      <c r="F48" s="4">
        <v>0.33006000000000002</v>
      </c>
      <c r="G48" s="4">
        <v>0.38126118657910002</v>
      </c>
    </row>
    <row r="49" spans="1:7" ht="14.1" customHeight="1" x14ac:dyDescent="0.2">
      <c r="A49" s="50"/>
      <c r="B49" s="14" t="s">
        <v>96</v>
      </c>
      <c r="C49" s="7">
        <v>3083</v>
      </c>
      <c r="D49" s="8">
        <v>1530274.1108158999</v>
      </c>
      <c r="E49" s="4">
        <v>0.35664000000000001</v>
      </c>
      <c r="F49" s="4">
        <v>0.33102111122549999</v>
      </c>
      <c r="G49" s="4">
        <v>0.38224999999999998</v>
      </c>
    </row>
    <row r="51" spans="1:7" ht="14.1" customHeight="1" x14ac:dyDescent="0.2">
      <c r="A51" s="46" t="s">
        <v>55</v>
      </c>
      <c r="B51" s="45"/>
      <c r="C51" s="45"/>
      <c r="D51" s="45"/>
      <c r="E51" s="45"/>
      <c r="F51" s="45"/>
      <c r="G51" s="45"/>
    </row>
    <row r="52" spans="1:7" ht="14.1" customHeight="1" x14ac:dyDescent="0.2">
      <c r="A52" s="46" t="s">
        <v>106</v>
      </c>
      <c r="B52" s="45"/>
      <c r="C52" s="45"/>
      <c r="D52" s="45"/>
      <c r="E52" s="45"/>
      <c r="F52" s="45"/>
      <c r="G52" s="45"/>
    </row>
    <row r="53" spans="1:7" ht="14.1" customHeight="1" x14ac:dyDescent="0.2">
      <c r="A53" s="46" t="s">
        <v>107</v>
      </c>
      <c r="B53" s="45"/>
      <c r="C53" s="45"/>
      <c r="D53" s="45"/>
      <c r="E53" s="45"/>
      <c r="F53" s="45"/>
      <c r="G53" s="45"/>
    </row>
    <row r="54" spans="1:7" ht="14.1" customHeight="1" x14ac:dyDescent="0.2">
      <c r="A54" s="46" t="s">
        <v>559</v>
      </c>
      <c r="B54" s="45"/>
      <c r="C54" s="45"/>
      <c r="D54" s="45"/>
      <c r="E54" s="45"/>
      <c r="F54" s="45"/>
      <c r="G54" s="45"/>
    </row>
    <row r="55" spans="1:7" s="17" customFormat="1" ht="14.25" x14ac:dyDescent="0.2">
      <c r="A55" s="32" t="str">
        <f>HYPERLINK("#'Index'!A1","Back to Index")</f>
        <v>Back to Index</v>
      </c>
      <c r="B55" s="27"/>
    </row>
    <row r="69" spans="1:1" ht="12" customHeight="1" x14ac:dyDescent="0.2">
      <c r="A69" t="s">
        <v>559</v>
      </c>
    </row>
  </sheetData>
  <mergeCells count="21">
    <mergeCell ref="A1:K1"/>
    <mergeCell ref="A35:A37"/>
    <mergeCell ref="A38:A40"/>
    <mergeCell ref="A41:A43"/>
    <mergeCell ref="A44:A46"/>
    <mergeCell ref="A47:A49"/>
    <mergeCell ref="A54:G54"/>
    <mergeCell ref="A2:G2"/>
    <mergeCell ref="A51:G51"/>
    <mergeCell ref="A52:G52"/>
    <mergeCell ref="A53:G53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</mergeCells>
  <pageMargins left="0.05" right="0.05" top="0.5" bottom="0.5" header="0" footer="0"/>
  <pageSetup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Normal="100" workbookViewId="0">
      <pane ySplit="4" topLeftCell="A23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53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1" ht="15" x14ac:dyDescent="0.25">
      <c r="A1" s="44" t="s">
        <v>242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11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1" ht="14.1" customHeight="1" x14ac:dyDescent="0.2">
      <c r="A5" s="56" t="s">
        <v>221</v>
      </c>
      <c r="B5" s="15" t="s">
        <v>171</v>
      </c>
      <c r="C5" s="7">
        <v>81</v>
      </c>
      <c r="D5" s="8">
        <v>127857</v>
      </c>
      <c r="E5" s="4">
        <v>0.63856000000000002</v>
      </c>
      <c r="F5" s="4">
        <v>0.49887999999999999</v>
      </c>
      <c r="G5" s="4">
        <v>0.77825</v>
      </c>
    </row>
    <row r="6" spans="1:11" ht="14.1" customHeight="1" x14ac:dyDescent="0.2">
      <c r="A6" s="49"/>
      <c r="B6" s="15" t="s">
        <v>172</v>
      </c>
      <c r="C6" s="7">
        <v>4792</v>
      </c>
      <c r="D6" s="8">
        <v>1735169</v>
      </c>
      <c r="E6" s="4">
        <v>0.25890999999999997</v>
      </c>
      <c r="F6" s="4">
        <v>0.23937</v>
      </c>
      <c r="G6" s="4">
        <v>0.27844000000000002</v>
      </c>
    </row>
    <row r="7" spans="1:11" ht="14.1" customHeight="1" x14ac:dyDescent="0.2">
      <c r="A7" s="50"/>
      <c r="B7" s="15" t="s">
        <v>96</v>
      </c>
      <c r="C7" s="7">
        <v>4873</v>
      </c>
      <c r="D7" s="8">
        <v>1863027</v>
      </c>
      <c r="E7" s="4">
        <v>0.26991999999999999</v>
      </c>
      <c r="F7" s="4">
        <v>0.25028646830869999</v>
      </c>
      <c r="G7" s="4">
        <v>0.28954999999999997</v>
      </c>
    </row>
    <row r="8" spans="1:11" ht="14.1" customHeight="1" x14ac:dyDescent="0.2">
      <c r="A8" s="48" t="s">
        <v>222</v>
      </c>
      <c r="B8" s="15" t="s">
        <v>171</v>
      </c>
      <c r="C8" s="7">
        <v>81</v>
      </c>
      <c r="D8" s="8">
        <v>110679</v>
      </c>
      <c r="E8" s="4">
        <v>0.55276999999999998</v>
      </c>
      <c r="F8" s="4">
        <v>0.40950999999999999</v>
      </c>
      <c r="G8" s="4">
        <v>0.69603000000000004</v>
      </c>
    </row>
    <row r="9" spans="1:11" ht="14.1" customHeight="1" x14ac:dyDescent="0.2">
      <c r="A9" s="49"/>
      <c r="B9" s="15" t="s">
        <v>172</v>
      </c>
      <c r="C9" s="7">
        <v>4792</v>
      </c>
      <c r="D9" s="8">
        <v>419851</v>
      </c>
      <c r="E9" s="4">
        <v>6.2649999999999997E-2</v>
      </c>
      <c r="F9" s="4">
        <v>5.2580000000000002E-2</v>
      </c>
      <c r="G9" s="4">
        <v>7.2709999999999997E-2</v>
      </c>
    </row>
    <row r="10" spans="1:11" ht="14.1" customHeight="1" x14ac:dyDescent="0.2">
      <c r="A10" s="50"/>
      <c r="B10" s="15" t="s">
        <v>96</v>
      </c>
      <c r="C10" s="7">
        <v>4873</v>
      </c>
      <c r="D10" s="8">
        <v>530530</v>
      </c>
      <c r="E10" s="4">
        <v>7.6859999999999998E-2</v>
      </c>
      <c r="F10" s="4">
        <v>6.5329999999999999E-2</v>
      </c>
      <c r="G10" s="4">
        <v>8.8400000000000006E-2</v>
      </c>
    </row>
    <row r="11" spans="1:11" ht="14.1" customHeight="1" x14ac:dyDescent="0.2">
      <c r="A11" s="48" t="s">
        <v>223</v>
      </c>
      <c r="B11" s="15" t="s">
        <v>171</v>
      </c>
      <c r="C11" s="7">
        <v>81</v>
      </c>
      <c r="D11" s="8">
        <v>69692.607459744002</v>
      </c>
      <c r="E11" s="4">
        <v>0.34806999999999999</v>
      </c>
      <c r="F11" s="4">
        <v>0.20446</v>
      </c>
      <c r="G11" s="4">
        <v>0.49168000000000001</v>
      </c>
    </row>
    <row r="12" spans="1:11" ht="14.1" customHeight="1" x14ac:dyDescent="0.2">
      <c r="A12" s="49"/>
      <c r="B12" s="15" t="s">
        <v>172</v>
      </c>
      <c r="C12" s="7">
        <v>4792</v>
      </c>
      <c r="D12" s="8">
        <v>234978</v>
      </c>
      <c r="E12" s="4">
        <v>3.5060000000000001E-2</v>
      </c>
      <c r="F12" s="4">
        <v>2.716E-2</v>
      </c>
      <c r="G12" s="4">
        <v>4.2959999999999998E-2</v>
      </c>
    </row>
    <row r="13" spans="1:11" ht="14.1" customHeight="1" x14ac:dyDescent="0.2">
      <c r="A13" s="50"/>
      <c r="B13" s="15" t="s">
        <v>96</v>
      </c>
      <c r="C13" s="7">
        <v>4873</v>
      </c>
      <c r="D13" s="8">
        <v>304670</v>
      </c>
      <c r="E13" s="4">
        <v>4.4139999999999999E-2</v>
      </c>
      <c r="F13" s="4">
        <v>3.4909999999999997E-2</v>
      </c>
      <c r="G13" s="4">
        <v>5.3379999999999997E-2</v>
      </c>
    </row>
    <row r="14" spans="1:11" ht="14.1" customHeight="1" x14ac:dyDescent="0.2">
      <c r="A14" s="48" t="s">
        <v>224</v>
      </c>
      <c r="B14" s="15" t="s">
        <v>171</v>
      </c>
      <c r="C14" s="7">
        <v>81</v>
      </c>
      <c r="D14" s="8">
        <v>68791</v>
      </c>
      <c r="E14" s="4">
        <v>0.34355999999999998</v>
      </c>
      <c r="F14" s="4">
        <v>0.20796999999999999</v>
      </c>
      <c r="G14" s="4">
        <v>0.47915000000000002</v>
      </c>
    </row>
    <row r="15" spans="1:11" ht="14.1" customHeight="1" x14ac:dyDescent="0.2">
      <c r="A15" s="49"/>
      <c r="B15" s="15" t="s">
        <v>172</v>
      </c>
      <c r="C15" s="7">
        <v>4792</v>
      </c>
      <c r="D15" s="8">
        <v>529050</v>
      </c>
      <c r="E15" s="4">
        <v>7.8939999999999996E-2</v>
      </c>
      <c r="F15" s="4">
        <v>6.7070000000000005E-2</v>
      </c>
      <c r="G15" s="4">
        <v>9.0810000000000002E-2</v>
      </c>
    </row>
    <row r="16" spans="1:11" ht="14.1" customHeight="1" x14ac:dyDescent="0.2">
      <c r="A16" s="50"/>
      <c r="B16" s="15" t="s">
        <v>96</v>
      </c>
      <c r="C16" s="7">
        <v>4873</v>
      </c>
      <c r="D16" s="8">
        <v>597841</v>
      </c>
      <c r="E16" s="4">
        <v>8.6620000000000003E-2</v>
      </c>
      <c r="F16" s="4">
        <v>7.4279999999999999E-2</v>
      </c>
      <c r="G16" s="4">
        <v>9.8949999999999996E-2</v>
      </c>
    </row>
    <row r="17" spans="1:7" ht="14.1" customHeight="1" x14ac:dyDescent="0.2">
      <c r="A17" s="48" t="s">
        <v>225</v>
      </c>
      <c r="B17" s="15" t="s">
        <v>171</v>
      </c>
      <c r="C17" s="7">
        <v>81</v>
      </c>
      <c r="D17" s="8">
        <v>86480</v>
      </c>
      <c r="E17" s="4">
        <v>0.43191000000000002</v>
      </c>
      <c r="F17" s="4">
        <v>0.28538999999999998</v>
      </c>
      <c r="G17" s="4">
        <v>0.57843</v>
      </c>
    </row>
    <row r="18" spans="1:7" ht="14.1" customHeight="1" x14ac:dyDescent="0.2">
      <c r="A18" s="49"/>
      <c r="B18" s="15" t="s">
        <v>172</v>
      </c>
      <c r="C18" s="7">
        <v>4792</v>
      </c>
      <c r="D18" s="8">
        <v>1062119</v>
      </c>
      <c r="E18" s="4">
        <v>0.15848000000000001</v>
      </c>
      <c r="F18" s="4">
        <v>0.14194000000000001</v>
      </c>
      <c r="G18" s="4">
        <v>0.17502000000000001</v>
      </c>
    </row>
    <row r="19" spans="1:7" ht="14.1" customHeight="1" x14ac:dyDescent="0.2">
      <c r="A19" s="50"/>
      <c r="B19" s="15" t="s">
        <v>96</v>
      </c>
      <c r="C19" s="7">
        <v>4873</v>
      </c>
      <c r="D19" s="8">
        <v>1148598.9282819999</v>
      </c>
      <c r="E19" s="4">
        <v>0.16641</v>
      </c>
      <c r="F19" s="4">
        <v>0.14960000000000001</v>
      </c>
      <c r="G19" s="4">
        <v>0.1832256722125</v>
      </c>
    </row>
    <row r="20" spans="1:7" ht="14.1" customHeight="1" x14ac:dyDescent="0.2">
      <c r="A20" s="48" t="s">
        <v>226</v>
      </c>
      <c r="B20" s="15" t="s">
        <v>171</v>
      </c>
      <c r="C20" s="7">
        <v>81</v>
      </c>
      <c r="D20" s="8">
        <v>67149</v>
      </c>
      <c r="E20" s="4">
        <v>0.33535999999999999</v>
      </c>
      <c r="F20" s="4">
        <v>0.2016482449958</v>
      </c>
      <c r="G20" s="4">
        <v>0.46907992565810003</v>
      </c>
    </row>
    <row r="21" spans="1:7" ht="14.1" customHeight="1" x14ac:dyDescent="0.2">
      <c r="A21" s="49"/>
      <c r="B21" s="15" t="s">
        <v>172</v>
      </c>
      <c r="C21" s="7">
        <v>4792</v>
      </c>
      <c r="D21" s="8">
        <v>537877</v>
      </c>
      <c r="E21" s="4">
        <v>8.0259999999999998E-2</v>
      </c>
      <c r="F21" s="4">
        <v>6.8129999999999996E-2</v>
      </c>
      <c r="G21" s="4">
        <v>9.239E-2</v>
      </c>
    </row>
    <row r="22" spans="1:7" ht="14.1" customHeight="1" x14ac:dyDescent="0.2">
      <c r="A22" s="50"/>
      <c r="B22" s="15" t="s">
        <v>96</v>
      </c>
      <c r="C22" s="7">
        <v>4873</v>
      </c>
      <c r="D22" s="8">
        <v>605026</v>
      </c>
      <c r="E22" s="4">
        <v>8.7660000000000002E-2</v>
      </c>
      <c r="F22" s="4">
        <v>7.5139999999999998E-2</v>
      </c>
      <c r="G22" s="4">
        <v>0.10018000000000001</v>
      </c>
    </row>
    <row r="23" spans="1:7" ht="14.1" customHeight="1" x14ac:dyDescent="0.2">
      <c r="A23" s="48" t="s">
        <v>227</v>
      </c>
      <c r="B23" s="15" t="s">
        <v>171</v>
      </c>
      <c r="C23" s="7">
        <v>81</v>
      </c>
      <c r="D23" s="8">
        <v>34175</v>
      </c>
      <c r="E23" s="4">
        <v>0.17068</v>
      </c>
      <c r="F23" s="4">
        <v>6.6589999999999996E-2</v>
      </c>
      <c r="G23" s="4">
        <v>0.27477000000000001</v>
      </c>
    </row>
    <row r="24" spans="1:7" ht="14.1" customHeight="1" x14ac:dyDescent="0.2">
      <c r="A24" s="49"/>
      <c r="B24" s="15" t="s">
        <v>172</v>
      </c>
      <c r="C24" s="7">
        <v>4792</v>
      </c>
      <c r="D24" s="8">
        <v>267890</v>
      </c>
      <c r="E24" s="4">
        <v>3.9969999999999999E-2</v>
      </c>
      <c r="F24" s="4">
        <v>3.1899999999999998E-2</v>
      </c>
      <c r="G24" s="4">
        <v>4.8046951056099997E-2</v>
      </c>
    </row>
    <row r="25" spans="1:7" ht="14.1" customHeight="1" x14ac:dyDescent="0.2">
      <c r="A25" s="50"/>
      <c r="B25" s="15" t="s">
        <v>96</v>
      </c>
      <c r="C25" s="7">
        <v>4873</v>
      </c>
      <c r="D25" s="8">
        <v>302064.32282808999</v>
      </c>
      <c r="E25" s="4">
        <v>4.376E-2</v>
      </c>
      <c r="F25" s="4">
        <v>3.5310000000000001E-2</v>
      </c>
      <c r="G25" s="4">
        <v>5.2220000000000003E-2</v>
      </c>
    </row>
    <row r="26" spans="1:7" ht="14.1" customHeight="1" x14ac:dyDescent="0.2">
      <c r="A26" s="48" t="s">
        <v>228</v>
      </c>
      <c r="B26" s="15" t="s">
        <v>171</v>
      </c>
      <c r="C26" s="7">
        <v>81</v>
      </c>
      <c r="D26" s="8">
        <v>33667</v>
      </c>
      <c r="E26" s="4">
        <v>0.16814999999999999</v>
      </c>
      <c r="F26" s="4">
        <v>6.4173548144800002E-2</v>
      </c>
      <c r="G26" s="4">
        <v>0.27211999999999997</v>
      </c>
    </row>
    <row r="27" spans="1:7" ht="14.1" customHeight="1" x14ac:dyDescent="0.2">
      <c r="A27" s="49"/>
      <c r="B27" s="15" t="s">
        <v>172</v>
      </c>
      <c r="C27" s="7">
        <v>4792</v>
      </c>
      <c r="D27" s="8">
        <v>256040</v>
      </c>
      <c r="E27" s="4">
        <v>3.8199999999999998E-2</v>
      </c>
      <c r="F27" s="4">
        <v>3.0280000000000001E-2</v>
      </c>
      <c r="G27" s="4">
        <v>4.6120000000000001E-2</v>
      </c>
    </row>
    <row r="28" spans="1:7" ht="14.1" customHeight="1" x14ac:dyDescent="0.2">
      <c r="A28" s="50"/>
      <c r="B28" s="15" t="s">
        <v>96</v>
      </c>
      <c r="C28" s="7">
        <v>4873</v>
      </c>
      <c r="D28" s="8">
        <v>289707</v>
      </c>
      <c r="E28" s="4">
        <v>4.197E-2</v>
      </c>
      <c r="F28" s="4">
        <v>3.3660000000000002E-2</v>
      </c>
      <c r="G28" s="4">
        <v>5.0290000000000001E-2</v>
      </c>
    </row>
    <row r="29" spans="1:7" ht="14.1" customHeight="1" x14ac:dyDescent="0.2">
      <c r="A29" s="48" t="s">
        <v>229</v>
      </c>
      <c r="B29" s="15" t="s">
        <v>171</v>
      </c>
      <c r="C29" s="7">
        <v>81</v>
      </c>
      <c r="D29" s="8">
        <v>507</v>
      </c>
      <c r="E29" s="4">
        <v>2.5300000000000001E-3</v>
      </c>
      <c r="F29" s="4">
        <v>0</v>
      </c>
      <c r="G29" s="4">
        <v>7.5500000000000003E-3</v>
      </c>
    </row>
    <row r="30" spans="1:7" ht="14.1" customHeight="1" x14ac:dyDescent="0.2">
      <c r="A30" s="49"/>
      <c r="B30" s="15" t="s">
        <v>172</v>
      </c>
      <c r="C30" s="7">
        <v>4792</v>
      </c>
      <c r="D30" s="8">
        <v>34295</v>
      </c>
      <c r="E30" s="4">
        <v>5.1200000000000004E-3</v>
      </c>
      <c r="F30" s="4">
        <v>2.5999999999999999E-3</v>
      </c>
      <c r="G30" s="4">
        <v>7.6400000000000001E-3</v>
      </c>
    </row>
    <row r="31" spans="1:7" ht="14.1" customHeight="1" x14ac:dyDescent="0.2">
      <c r="A31" s="50"/>
      <c r="B31" s="15" t="s">
        <v>96</v>
      </c>
      <c r="C31" s="7">
        <v>4873</v>
      </c>
      <c r="D31" s="8">
        <v>34803</v>
      </c>
      <c r="E31" s="4">
        <v>5.0400000000000002E-3</v>
      </c>
      <c r="F31" s="4">
        <v>2.5925689742000001E-3</v>
      </c>
      <c r="G31" s="4">
        <v>7.4900000000000001E-3</v>
      </c>
    </row>
    <row r="32" spans="1:7" ht="14.1" customHeight="1" x14ac:dyDescent="0.2">
      <c r="A32" s="48" t="s">
        <v>230</v>
      </c>
      <c r="B32" s="15" t="s">
        <v>171</v>
      </c>
      <c r="C32" s="7">
        <v>81</v>
      </c>
      <c r="D32" s="8">
        <v>44525</v>
      </c>
      <c r="E32" s="4">
        <v>0.22237000000000001</v>
      </c>
      <c r="F32" s="4">
        <v>0.10743</v>
      </c>
      <c r="G32" s="4">
        <v>0.33732000000000001</v>
      </c>
    </row>
    <row r="33" spans="1:7" ht="14.1" customHeight="1" x14ac:dyDescent="0.2">
      <c r="A33" s="49"/>
      <c r="B33" s="15" t="s">
        <v>172</v>
      </c>
      <c r="C33" s="7">
        <v>4792</v>
      </c>
      <c r="D33" s="8">
        <v>283753</v>
      </c>
      <c r="E33" s="4">
        <v>4.23391066737E-2</v>
      </c>
      <c r="F33" s="4">
        <v>3.3309999999999999E-2</v>
      </c>
      <c r="G33" s="4">
        <v>5.1369999999999999E-2</v>
      </c>
    </row>
    <row r="34" spans="1:7" ht="14.1" customHeight="1" x14ac:dyDescent="0.2">
      <c r="A34" s="50"/>
      <c r="B34" s="15" t="s">
        <v>96</v>
      </c>
      <c r="C34" s="7">
        <v>4873</v>
      </c>
      <c r="D34" s="8">
        <v>328279</v>
      </c>
      <c r="E34" s="4">
        <v>4.7559999999999998E-2</v>
      </c>
      <c r="F34" s="4">
        <v>3.8109999999999998E-2</v>
      </c>
      <c r="G34" s="4">
        <v>5.7020000000000001E-2</v>
      </c>
    </row>
    <row r="35" spans="1:7" ht="14.1" customHeight="1" x14ac:dyDescent="0.2">
      <c r="A35" s="48" t="s">
        <v>231</v>
      </c>
      <c r="B35" s="15" t="s">
        <v>171</v>
      </c>
      <c r="C35" s="7">
        <v>81</v>
      </c>
      <c r="D35" s="8">
        <v>50878.222121400002</v>
      </c>
      <c r="E35" s="4">
        <v>0.25409999999999999</v>
      </c>
      <c r="F35" s="4">
        <v>0.12745000000000001</v>
      </c>
      <c r="G35" s="4">
        <v>0.38075999999999999</v>
      </c>
    </row>
    <row r="36" spans="1:7" ht="14.1" customHeight="1" x14ac:dyDescent="0.2">
      <c r="A36" s="49"/>
      <c r="B36" s="15" t="s">
        <v>172</v>
      </c>
      <c r="C36" s="7">
        <v>4792</v>
      </c>
      <c r="D36" s="8">
        <v>583308</v>
      </c>
      <c r="E36" s="4">
        <v>8.7040000000000006E-2</v>
      </c>
      <c r="F36" s="4">
        <v>7.4740000000000001E-2</v>
      </c>
      <c r="G36" s="4">
        <v>9.9330000000000002E-2</v>
      </c>
    </row>
    <row r="37" spans="1:7" ht="14.1" customHeight="1" x14ac:dyDescent="0.2">
      <c r="A37" s="50"/>
      <c r="B37" s="15" t="s">
        <v>96</v>
      </c>
      <c r="C37" s="7">
        <v>4873</v>
      </c>
      <c r="D37" s="8">
        <v>634186</v>
      </c>
      <c r="E37" s="4">
        <v>9.1880000000000003E-2</v>
      </c>
      <c r="F37" s="4">
        <v>7.9310000000000005E-2</v>
      </c>
      <c r="G37" s="4">
        <v>0.10445</v>
      </c>
    </row>
    <row r="38" spans="1:7" ht="14.1" customHeight="1" x14ac:dyDescent="0.2">
      <c r="A38" s="48" t="s">
        <v>232</v>
      </c>
      <c r="B38" s="15" t="s">
        <v>171</v>
      </c>
      <c r="C38" s="7">
        <v>81</v>
      </c>
      <c r="D38" s="8">
        <v>73283</v>
      </c>
      <c r="E38" s="4">
        <v>0.36599999999999999</v>
      </c>
      <c r="F38" s="4">
        <v>0.22763</v>
      </c>
      <c r="G38" s="4">
        <v>0.50437681779819998</v>
      </c>
    </row>
    <row r="39" spans="1:7" ht="14.1" customHeight="1" x14ac:dyDescent="0.2">
      <c r="A39" s="49"/>
      <c r="B39" s="15" t="s">
        <v>172</v>
      </c>
      <c r="C39" s="7">
        <v>4792</v>
      </c>
      <c r="D39" s="8">
        <v>3523698</v>
      </c>
      <c r="E39" s="4">
        <v>0.52576999999999996</v>
      </c>
      <c r="F39" s="4">
        <v>0.50410999999999995</v>
      </c>
      <c r="G39" s="4">
        <v>0.54744000000000004</v>
      </c>
    </row>
    <row r="40" spans="1:7" ht="14.1" customHeight="1" x14ac:dyDescent="0.2">
      <c r="A40" s="50"/>
      <c r="B40" s="15" t="s">
        <v>96</v>
      </c>
      <c r="C40" s="7">
        <v>4873</v>
      </c>
      <c r="D40" s="8">
        <v>3596981</v>
      </c>
      <c r="E40" s="4">
        <v>0.52114000000000005</v>
      </c>
      <c r="F40" s="4">
        <v>0.49968000000000001</v>
      </c>
      <c r="G40" s="4">
        <v>0.54259999999999997</v>
      </c>
    </row>
    <row r="41" spans="1:7" ht="14.1" customHeight="1" x14ac:dyDescent="0.2">
      <c r="A41" s="48" t="s">
        <v>233</v>
      </c>
      <c r="B41" s="15" t="s">
        <v>171</v>
      </c>
      <c r="C41" s="7">
        <v>81</v>
      </c>
      <c r="D41" s="8">
        <v>50565</v>
      </c>
      <c r="E41" s="4">
        <v>0.25253897049149998</v>
      </c>
      <c r="F41" s="4">
        <v>0.12576000000000001</v>
      </c>
      <c r="G41" s="4">
        <v>0.37930999999999998</v>
      </c>
    </row>
    <row r="42" spans="1:7" ht="14.1" customHeight="1" x14ac:dyDescent="0.2">
      <c r="A42" s="49"/>
      <c r="B42" s="15" t="s">
        <v>172</v>
      </c>
      <c r="C42" s="7">
        <v>4792</v>
      </c>
      <c r="D42" s="8">
        <v>1860662</v>
      </c>
      <c r="E42" s="4">
        <v>0.27762999999999999</v>
      </c>
      <c r="F42" s="4">
        <v>0.25858999999999999</v>
      </c>
      <c r="G42" s="4">
        <v>0.2966740607801</v>
      </c>
    </row>
    <row r="43" spans="1:7" ht="14.1" customHeight="1" x14ac:dyDescent="0.2">
      <c r="A43" s="50"/>
      <c r="B43" s="15" t="s">
        <v>96</v>
      </c>
      <c r="C43" s="7">
        <v>4873</v>
      </c>
      <c r="D43" s="8">
        <v>1911227.4225826</v>
      </c>
      <c r="E43" s="4">
        <v>0.27690324022020002</v>
      </c>
      <c r="F43" s="4">
        <v>0.25805</v>
      </c>
      <c r="G43" s="4">
        <v>0.29576000000000002</v>
      </c>
    </row>
    <row r="44" spans="1:7" ht="14.1" customHeight="1" x14ac:dyDescent="0.2">
      <c r="A44" s="48" t="s">
        <v>234</v>
      </c>
      <c r="B44" s="15" t="s">
        <v>172</v>
      </c>
      <c r="C44" s="7">
        <v>4792</v>
      </c>
      <c r="D44" s="8">
        <v>4344477.3120951001</v>
      </c>
      <c r="E44" s="4">
        <v>0.64824000000000004</v>
      </c>
      <c r="F44" s="4">
        <v>0.62710999999999995</v>
      </c>
      <c r="G44" s="4">
        <v>0.66937999999999998</v>
      </c>
    </row>
    <row r="45" spans="1:7" ht="14.1" customHeight="1" x14ac:dyDescent="0.2">
      <c r="A45" s="50"/>
      <c r="B45" s="15" t="s">
        <v>96</v>
      </c>
      <c r="C45" s="7">
        <v>4792</v>
      </c>
      <c r="D45" s="8">
        <v>4344477.3120951001</v>
      </c>
      <c r="E45" s="4">
        <v>0.64824000000000004</v>
      </c>
      <c r="F45" s="4">
        <v>0.62710999999999995</v>
      </c>
      <c r="G45" s="4">
        <v>0.66937999999999998</v>
      </c>
    </row>
    <row r="46" spans="1:7" ht="14.1" customHeight="1" x14ac:dyDescent="0.2">
      <c r="A46" s="48" t="s">
        <v>235</v>
      </c>
      <c r="B46" s="15" t="s">
        <v>172</v>
      </c>
      <c r="C46" s="7">
        <v>3083</v>
      </c>
      <c r="D46" s="8">
        <v>1530274.1108158999</v>
      </c>
      <c r="E46" s="4">
        <v>0.35664000000000001</v>
      </c>
      <c r="F46" s="4">
        <v>0.33102111122549999</v>
      </c>
      <c r="G46" s="4">
        <v>0.38224999999999998</v>
      </c>
    </row>
    <row r="47" spans="1:7" ht="14.1" customHeight="1" x14ac:dyDescent="0.2">
      <c r="A47" s="50"/>
      <c r="B47" s="15" t="s">
        <v>96</v>
      </c>
      <c r="C47" s="7">
        <v>3083</v>
      </c>
      <c r="D47" s="8">
        <v>1530274.1108158999</v>
      </c>
      <c r="E47" s="4">
        <v>0.35664000000000001</v>
      </c>
      <c r="F47" s="4">
        <v>0.33102111122549999</v>
      </c>
      <c r="G47" s="4">
        <v>0.38224999999999998</v>
      </c>
    </row>
    <row r="49" spans="1:7" ht="14.1" customHeight="1" x14ac:dyDescent="0.2">
      <c r="A49" s="46" t="s">
        <v>55</v>
      </c>
      <c r="B49" s="45"/>
      <c r="C49" s="45"/>
      <c r="D49" s="45"/>
      <c r="E49" s="45"/>
      <c r="F49" s="45"/>
      <c r="G49" s="45"/>
    </row>
    <row r="50" spans="1:7" ht="14.1" customHeight="1" x14ac:dyDescent="0.2">
      <c r="A50" s="46" t="s">
        <v>106</v>
      </c>
      <c r="B50" s="45"/>
      <c r="C50" s="45"/>
      <c r="D50" s="45"/>
      <c r="E50" s="45"/>
      <c r="F50" s="45"/>
      <c r="G50" s="45"/>
    </row>
    <row r="51" spans="1:7" ht="14.1" customHeight="1" x14ac:dyDescent="0.2">
      <c r="A51" s="46" t="s">
        <v>107</v>
      </c>
      <c r="B51" s="45"/>
      <c r="C51" s="45"/>
      <c r="D51" s="45"/>
      <c r="E51" s="45"/>
      <c r="F51" s="45"/>
      <c r="G51" s="45"/>
    </row>
    <row r="52" spans="1:7" ht="14.1" customHeight="1" x14ac:dyDescent="0.2">
      <c r="A52" s="46" t="s">
        <v>559</v>
      </c>
      <c r="B52" s="45"/>
      <c r="C52" s="45"/>
      <c r="D52" s="45"/>
      <c r="E52" s="45"/>
      <c r="F52" s="45"/>
      <c r="G52" s="45"/>
    </row>
    <row r="53" spans="1:7" s="17" customFormat="1" ht="14.25" x14ac:dyDescent="0.2">
      <c r="A53" s="32" t="str">
        <f>HYPERLINK("#'Index'!A1","Back to Index")</f>
        <v>Back to Index</v>
      </c>
      <c r="B53" s="27"/>
    </row>
    <row r="69" spans="1:1" ht="12" customHeight="1" x14ac:dyDescent="0.2">
      <c r="A69" t="s">
        <v>559</v>
      </c>
    </row>
  </sheetData>
  <mergeCells count="21">
    <mergeCell ref="A1:K1"/>
    <mergeCell ref="A35:A37"/>
    <mergeCell ref="A38:A40"/>
    <mergeCell ref="A41:A43"/>
    <mergeCell ref="A44:A45"/>
    <mergeCell ref="A46:A47"/>
    <mergeCell ref="A52:G52"/>
    <mergeCell ref="A2:G2"/>
    <mergeCell ref="A49:G49"/>
    <mergeCell ref="A50:G50"/>
    <mergeCell ref="A51:G51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</mergeCells>
  <pageMargins left="0.05" right="0.05" top="0.5" bottom="0.5" header="0" footer="0"/>
  <pageSetup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Normal="100" workbookViewId="0">
      <pane ySplit="4" topLeftCell="A3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53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11" ht="15" x14ac:dyDescent="0.25">
      <c r="A1" s="44" t="s">
        <v>243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11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11" ht="14.1" customHeight="1" x14ac:dyDescent="0.2">
      <c r="A5" s="56" t="s">
        <v>221</v>
      </c>
      <c r="B5" s="13" t="s">
        <v>24</v>
      </c>
      <c r="C5" s="7">
        <v>1516</v>
      </c>
      <c r="D5" s="8">
        <v>570285</v>
      </c>
      <c r="E5" s="4">
        <v>0.28281000000000001</v>
      </c>
      <c r="F5" s="4">
        <v>0.24711</v>
      </c>
      <c r="G5" s="4">
        <v>0.31851813963789999</v>
      </c>
    </row>
    <row r="6" spans="1:11" ht="14.1" customHeight="1" x14ac:dyDescent="0.2">
      <c r="A6" s="49"/>
      <c r="B6" s="13" t="s">
        <v>25</v>
      </c>
      <c r="C6" s="7">
        <v>1349</v>
      </c>
      <c r="D6" s="8">
        <v>571161</v>
      </c>
      <c r="E6" s="4">
        <v>0.37780000000000002</v>
      </c>
      <c r="F6" s="4">
        <v>0.33709</v>
      </c>
      <c r="G6" s="4">
        <v>0.41852</v>
      </c>
    </row>
    <row r="7" spans="1:11" ht="14.1" customHeight="1" x14ac:dyDescent="0.2">
      <c r="A7" s="49"/>
      <c r="B7" s="13" t="s">
        <v>26</v>
      </c>
      <c r="C7" s="7">
        <v>2008</v>
      </c>
      <c r="D7" s="8">
        <v>721581</v>
      </c>
      <c r="E7" s="4">
        <v>0.21387</v>
      </c>
      <c r="F7" s="4">
        <v>0.18553</v>
      </c>
      <c r="G7" s="4">
        <v>0.24221000000000001</v>
      </c>
    </row>
    <row r="8" spans="1:11" ht="14.1" customHeight="1" x14ac:dyDescent="0.2">
      <c r="A8" s="50"/>
      <c r="B8" s="13" t="s">
        <v>96</v>
      </c>
      <c r="C8" s="7">
        <v>4873</v>
      </c>
      <c r="D8" s="8">
        <v>1863027</v>
      </c>
      <c r="E8" s="4">
        <v>0.26991999999999999</v>
      </c>
      <c r="F8" s="4">
        <v>0.25028646830869999</v>
      </c>
      <c r="G8" s="4">
        <v>0.28954999999999997</v>
      </c>
    </row>
    <row r="9" spans="1:11" ht="14.1" customHeight="1" x14ac:dyDescent="0.2">
      <c r="A9" s="48" t="s">
        <v>222</v>
      </c>
      <c r="B9" s="13" t="s">
        <v>24</v>
      </c>
      <c r="C9" s="7">
        <v>1516</v>
      </c>
      <c r="D9" s="8">
        <v>147558</v>
      </c>
      <c r="E9" s="4">
        <v>7.3179999999999995E-2</v>
      </c>
      <c r="F9" s="4">
        <v>5.40365393678E-2</v>
      </c>
      <c r="G9" s="4">
        <v>9.2319999999999999E-2</v>
      </c>
    </row>
    <row r="10" spans="1:11" ht="14.1" customHeight="1" x14ac:dyDescent="0.2">
      <c r="A10" s="49"/>
      <c r="B10" s="13" t="s">
        <v>25</v>
      </c>
      <c r="C10" s="7">
        <v>1349</v>
      </c>
      <c r="D10" s="8">
        <v>155143</v>
      </c>
      <c r="E10" s="4">
        <v>0.10262</v>
      </c>
      <c r="F10" s="4">
        <v>7.6600000000000001E-2</v>
      </c>
      <c r="G10" s="4">
        <v>0.12864</v>
      </c>
    </row>
    <row r="11" spans="1:11" ht="14.1" customHeight="1" x14ac:dyDescent="0.2">
      <c r="A11" s="49"/>
      <c r="B11" s="13" t="s">
        <v>26</v>
      </c>
      <c r="C11" s="7">
        <v>2008</v>
      </c>
      <c r="D11" s="8">
        <v>227829</v>
      </c>
      <c r="E11" s="4">
        <v>6.7530000000000007E-2</v>
      </c>
      <c r="F11" s="4">
        <v>5.0539348370999999E-2</v>
      </c>
      <c r="G11" s="4">
        <v>8.4519999999999998E-2</v>
      </c>
    </row>
    <row r="12" spans="1:11" ht="14.1" customHeight="1" x14ac:dyDescent="0.2">
      <c r="A12" s="50"/>
      <c r="B12" s="13" t="s">
        <v>96</v>
      </c>
      <c r="C12" s="7">
        <v>4873</v>
      </c>
      <c r="D12" s="8">
        <v>530530</v>
      </c>
      <c r="E12" s="4">
        <v>7.6859999999999998E-2</v>
      </c>
      <c r="F12" s="4">
        <v>6.5329999999999999E-2</v>
      </c>
      <c r="G12" s="4">
        <v>8.8400000000000006E-2</v>
      </c>
    </row>
    <row r="13" spans="1:11" ht="14.1" customHeight="1" x14ac:dyDescent="0.2">
      <c r="A13" s="48" t="s">
        <v>223</v>
      </c>
      <c r="B13" s="13" t="s">
        <v>24</v>
      </c>
      <c r="C13" s="7">
        <v>1516</v>
      </c>
      <c r="D13" s="8">
        <v>65964</v>
      </c>
      <c r="E13" s="4">
        <v>3.2710000000000003E-2</v>
      </c>
      <c r="F13" s="4">
        <v>2.1190000000000001E-2</v>
      </c>
      <c r="G13" s="4">
        <v>4.4229999999999998E-2</v>
      </c>
    </row>
    <row r="14" spans="1:11" ht="14.1" customHeight="1" x14ac:dyDescent="0.2">
      <c r="A14" s="49"/>
      <c r="B14" s="13" t="s">
        <v>25</v>
      </c>
      <c r="C14" s="7">
        <v>1349</v>
      </c>
      <c r="D14" s="8">
        <v>124107</v>
      </c>
      <c r="E14" s="4">
        <v>8.2089999999999996E-2</v>
      </c>
      <c r="F14" s="4">
        <v>5.6935716208800002E-2</v>
      </c>
      <c r="G14" s="4">
        <v>0.10725</v>
      </c>
    </row>
    <row r="15" spans="1:11" ht="14.1" customHeight="1" x14ac:dyDescent="0.2">
      <c r="A15" s="49"/>
      <c r="B15" s="13" t="s">
        <v>26</v>
      </c>
      <c r="C15" s="7">
        <v>2008</v>
      </c>
      <c r="D15" s="8">
        <v>114599</v>
      </c>
      <c r="E15" s="4">
        <v>3.397E-2</v>
      </c>
      <c r="F15" s="4">
        <v>2.0619999999999999E-2</v>
      </c>
      <c r="G15" s="4">
        <v>4.7309999999999998E-2</v>
      </c>
    </row>
    <row r="16" spans="1:11" ht="14.1" customHeight="1" x14ac:dyDescent="0.2">
      <c r="A16" s="50"/>
      <c r="B16" s="13" t="s">
        <v>96</v>
      </c>
      <c r="C16" s="7">
        <v>4873</v>
      </c>
      <c r="D16" s="8">
        <v>304670</v>
      </c>
      <c r="E16" s="4">
        <v>4.4139999999999999E-2</v>
      </c>
      <c r="F16" s="4">
        <v>3.4909999999999997E-2</v>
      </c>
      <c r="G16" s="4">
        <v>5.3379999999999997E-2</v>
      </c>
    </row>
    <row r="17" spans="1:7" ht="14.1" customHeight="1" x14ac:dyDescent="0.2">
      <c r="A17" s="48" t="s">
        <v>224</v>
      </c>
      <c r="B17" s="13" t="s">
        <v>24</v>
      </c>
      <c r="C17" s="7">
        <v>1516</v>
      </c>
      <c r="D17" s="8">
        <v>150241</v>
      </c>
      <c r="E17" s="4">
        <v>7.4510000000000007E-2</v>
      </c>
      <c r="F17" s="4">
        <v>5.4440000000000002E-2</v>
      </c>
      <c r="G17" s="4">
        <v>9.4570000000000001E-2</v>
      </c>
    </row>
    <row r="18" spans="1:7" ht="14.1" customHeight="1" x14ac:dyDescent="0.2">
      <c r="A18" s="49"/>
      <c r="B18" s="13" t="s">
        <v>25</v>
      </c>
      <c r="C18" s="7">
        <v>1349</v>
      </c>
      <c r="D18" s="8">
        <v>206428</v>
      </c>
      <c r="E18" s="4">
        <v>0.13653999999999999</v>
      </c>
      <c r="F18" s="4">
        <v>0.10546999999999999</v>
      </c>
      <c r="G18" s="4">
        <v>0.16761999999999999</v>
      </c>
    </row>
    <row r="19" spans="1:7" ht="14.1" customHeight="1" x14ac:dyDescent="0.2">
      <c r="A19" s="49"/>
      <c r="B19" s="13" t="s">
        <v>26</v>
      </c>
      <c r="C19" s="7">
        <v>2008</v>
      </c>
      <c r="D19" s="8">
        <v>241172.10888074001</v>
      </c>
      <c r="E19" s="4">
        <v>7.1480000000000002E-2</v>
      </c>
      <c r="F19" s="4">
        <v>5.4446492867500002E-2</v>
      </c>
      <c r="G19" s="4">
        <v>8.8518142322800003E-2</v>
      </c>
    </row>
    <row r="20" spans="1:7" ht="14.1" customHeight="1" x14ac:dyDescent="0.2">
      <c r="A20" s="50"/>
      <c r="B20" s="13" t="s">
        <v>96</v>
      </c>
      <c r="C20" s="7">
        <v>4873</v>
      </c>
      <c r="D20" s="8">
        <v>597841</v>
      </c>
      <c r="E20" s="4">
        <v>8.6620000000000003E-2</v>
      </c>
      <c r="F20" s="4">
        <v>7.4279999999999999E-2</v>
      </c>
      <c r="G20" s="4">
        <v>9.8949999999999996E-2</v>
      </c>
    </row>
    <row r="21" spans="1:7" ht="14.1" customHeight="1" x14ac:dyDescent="0.2">
      <c r="A21" s="48" t="s">
        <v>225</v>
      </c>
      <c r="B21" s="13" t="s">
        <v>24</v>
      </c>
      <c r="C21" s="7">
        <v>1516</v>
      </c>
      <c r="D21" s="8">
        <v>343198</v>
      </c>
      <c r="E21" s="4">
        <v>0.17019999999999999</v>
      </c>
      <c r="F21" s="4">
        <v>0.13907</v>
      </c>
      <c r="G21" s="4">
        <v>0.20133000000000001</v>
      </c>
    </row>
    <row r="22" spans="1:7" ht="14.1" customHeight="1" x14ac:dyDescent="0.2">
      <c r="A22" s="49"/>
      <c r="B22" s="13" t="s">
        <v>25</v>
      </c>
      <c r="C22" s="7">
        <v>1349</v>
      </c>
      <c r="D22" s="8">
        <v>349838</v>
      </c>
      <c r="E22" s="4">
        <v>0.23139999999999999</v>
      </c>
      <c r="F22" s="4">
        <v>0.19735</v>
      </c>
      <c r="G22" s="4">
        <v>0.26545999999999997</v>
      </c>
    </row>
    <row r="23" spans="1:7" ht="14.1" customHeight="1" x14ac:dyDescent="0.2">
      <c r="A23" s="49"/>
      <c r="B23" s="13" t="s">
        <v>26</v>
      </c>
      <c r="C23" s="7">
        <v>2008</v>
      </c>
      <c r="D23" s="8">
        <v>455563</v>
      </c>
      <c r="E23" s="4">
        <v>0.13503000000000001</v>
      </c>
      <c r="F23" s="4">
        <v>0.11040999999999999</v>
      </c>
      <c r="G23" s="4">
        <v>0.15964</v>
      </c>
    </row>
    <row r="24" spans="1:7" ht="14.1" customHeight="1" x14ac:dyDescent="0.2">
      <c r="A24" s="50"/>
      <c r="B24" s="13" t="s">
        <v>96</v>
      </c>
      <c r="C24" s="7">
        <v>4873</v>
      </c>
      <c r="D24" s="8">
        <v>1148598.9282819999</v>
      </c>
      <c r="E24" s="4">
        <v>0.16641</v>
      </c>
      <c r="F24" s="4">
        <v>0.14960000000000001</v>
      </c>
      <c r="G24" s="4">
        <v>0.1832256722125</v>
      </c>
    </row>
    <row r="25" spans="1:7" ht="14.1" customHeight="1" x14ac:dyDescent="0.2">
      <c r="A25" s="48" t="s">
        <v>226</v>
      </c>
      <c r="B25" s="13" t="s">
        <v>24</v>
      </c>
      <c r="C25" s="7">
        <v>1516</v>
      </c>
      <c r="D25" s="8">
        <v>169624</v>
      </c>
      <c r="E25" s="4">
        <v>8.412E-2</v>
      </c>
      <c r="F25" s="4">
        <v>6.1140826699399999E-2</v>
      </c>
      <c r="G25" s="4">
        <v>0.1071</v>
      </c>
    </row>
    <row r="26" spans="1:7" ht="14.1" customHeight="1" x14ac:dyDescent="0.2">
      <c r="A26" s="49"/>
      <c r="B26" s="13" t="s">
        <v>25</v>
      </c>
      <c r="C26" s="7">
        <v>1349</v>
      </c>
      <c r="D26" s="8">
        <v>216429</v>
      </c>
      <c r="E26" s="4">
        <v>0.14316000000000001</v>
      </c>
      <c r="F26" s="4">
        <v>0.1118743882479</v>
      </c>
      <c r="G26" s="4">
        <v>0.17444000000000001</v>
      </c>
    </row>
    <row r="27" spans="1:7" ht="14.1" customHeight="1" x14ac:dyDescent="0.2">
      <c r="A27" s="49"/>
      <c r="B27" s="13" t="s">
        <v>26</v>
      </c>
      <c r="C27" s="7">
        <v>2008</v>
      </c>
      <c r="D27" s="8">
        <v>218973</v>
      </c>
      <c r="E27" s="4">
        <v>6.4899999999999999E-2</v>
      </c>
      <c r="F27" s="4">
        <v>4.8759999999999998E-2</v>
      </c>
      <c r="G27" s="4">
        <v>8.1049999999999997E-2</v>
      </c>
    </row>
    <row r="28" spans="1:7" ht="14.1" customHeight="1" x14ac:dyDescent="0.2">
      <c r="A28" s="50"/>
      <c r="B28" s="13" t="s">
        <v>96</v>
      </c>
      <c r="C28" s="7">
        <v>4873</v>
      </c>
      <c r="D28" s="8">
        <v>605026</v>
      </c>
      <c r="E28" s="4">
        <v>8.7660000000000002E-2</v>
      </c>
      <c r="F28" s="4">
        <v>7.5139999999999998E-2</v>
      </c>
      <c r="G28" s="4">
        <v>0.10018000000000001</v>
      </c>
    </row>
    <row r="29" spans="1:7" ht="14.1" customHeight="1" x14ac:dyDescent="0.2">
      <c r="A29" s="48" t="s">
        <v>227</v>
      </c>
      <c r="B29" s="13" t="s">
        <v>24</v>
      </c>
      <c r="C29" s="7">
        <v>1516</v>
      </c>
      <c r="D29" s="8">
        <v>98287</v>
      </c>
      <c r="E29" s="4">
        <v>4.8739999999999999E-2</v>
      </c>
      <c r="F29" s="4">
        <v>3.143E-2</v>
      </c>
      <c r="G29" s="4">
        <v>6.6059999999999994E-2</v>
      </c>
    </row>
    <row r="30" spans="1:7" ht="14.1" customHeight="1" x14ac:dyDescent="0.2">
      <c r="A30" s="49"/>
      <c r="B30" s="13" t="s">
        <v>25</v>
      </c>
      <c r="C30" s="7">
        <v>1349</v>
      </c>
      <c r="D30" s="8">
        <v>125456</v>
      </c>
      <c r="E30" s="4">
        <v>8.2979999999999998E-2</v>
      </c>
      <c r="F30" s="4">
        <v>5.9979999999999999E-2</v>
      </c>
      <c r="G30" s="4">
        <v>0.10599</v>
      </c>
    </row>
    <row r="31" spans="1:7" ht="14.1" customHeight="1" x14ac:dyDescent="0.2">
      <c r="A31" s="49"/>
      <c r="B31" s="13" t="s">
        <v>26</v>
      </c>
      <c r="C31" s="7">
        <v>2008</v>
      </c>
      <c r="D31" s="8">
        <v>78321</v>
      </c>
      <c r="E31" s="4">
        <v>2.3210000000000001E-2</v>
      </c>
      <c r="F31" s="4">
        <v>1.423E-2</v>
      </c>
      <c r="G31" s="4">
        <v>3.2199999999999999E-2</v>
      </c>
    </row>
    <row r="32" spans="1:7" ht="14.1" customHeight="1" x14ac:dyDescent="0.2">
      <c r="A32" s="50"/>
      <c r="B32" s="13" t="s">
        <v>96</v>
      </c>
      <c r="C32" s="7">
        <v>4873</v>
      </c>
      <c r="D32" s="8">
        <v>302064.32282808999</v>
      </c>
      <c r="E32" s="4">
        <v>4.376E-2</v>
      </c>
      <c r="F32" s="4">
        <v>3.5310000000000001E-2</v>
      </c>
      <c r="G32" s="4">
        <v>5.2220000000000003E-2</v>
      </c>
    </row>
    <row r="33" spans="1:7" ht="14.1" customHeight="1" x14ac:dyDescent="0.2">
      <c r="A33" s="48" t="s">
        <v>228</v>
      </c>
      <c r="B33" s="13" t="s">
        <v>24</v>
      </c>
      <c r="C33" s="7">
        <v>1516</v>
      </c>
      <c r="D33" s="8">
        <v>91178</v>
      </c>
      <c r="E33" s="4">
        <v>4.5220000000000003E-2</v>
      </c>
      <c r="F33" s="4">
        <v>2.8400000000000002E-2</v>
      </c>
      <c r="G33" s="4">
        <v>6.2030000000000002E-2</v>
      </c>
    </row>
    <row r="34" spans="1:7" ht="14.1" customHeight="1" x14ac:dyDescent="0.2">
      <c r="A34" s="49"/>
      <c r="B34" s="13" t="s">
        <v>25</v>
      </c>
      <c r="C34" s="7">
        <v>1349</v>
      </c>
      <c r="D34" s="8">
        <v>124889</v>
      </c>
      <c r="E34" s="4">
        <v>8.2610000000000003E-2</v>
      </c>
      <c r="F34" s="4">
        <v>5.9608875034299999E-2</v>
      </c>
      <c r="G34" s="4">
        <v>0.10561</v>
      </c>
    </row>
    <row r="35" spans="1:7" ht="14.1" customHeight="1" x14ac:dyDescent="0.2">
      <c r="A35" s="49"/>
      <c r="B35" s="13" t="s">
        <v>26</v>
      </c>
      <c r="C35" s="7">
        <v>2008</v>
      </c>
      <c r="D35" s="8">
        <v>73640</v>
      </c>
      <c r="E35" s="4">
        <v>2.1829999999999999E-2</v>
      </c>
      <c r="F35" s="4">
        <v>1.304E-2</v>
      </c>
      <c r="G35" s="4">
        <v>3.0609999999999998E-2</v>
      </c>
    </row>
    <row r="36" spans="1:7" ht="14.1" customHeight="1" x14ac:dyDescent="0.2">
      <c r="A36" s="50"/>
      <c r="B36" s="13" t="s">
        <v>96</v>
      </c>
      <c r="C36" s="7">
        <v>4873</v>
      </c>
      <c r="D36" s="8">
        <v>289707</v>
      </c>
      <c r="E36" s="4">
        <v>4.197E-2</v>
      </c>
      <c r="F36" s="4">
        <v>3.3660000000000002E-2</v>
      </c>
      <c r="G36" s="4">
        <v>5.0290000000000001E-2</v>
      </c>
    </row>
    <row r="37" spans="1:7" ht="14.1" customHeight="1" x14ac:dyDescent="0.2">
      <c r="A37" s="48" t="s">
        <v>229</v>
      </c>
      <c r="B37" s="13" t="s">
        <v>24</v>
      </c>
      <c r="C37" s="7">
        <v>1516</v>
      </c>
      <c r="D37" s="8">
        <v>10994</v>
      </c>
      <c r="E37" s="4">
        <v>5.45E-3</v>
      </c>
      <c r="F37" s="4">
        <v>7.1514844940000005E-4</v>
      </c>
      <c r="G37" s="4">
        <v>1.0189999999999999E-2</v>
      </c>
    </row>
    <row r="38" spans="1:7" ht="14.1" customHeight="1" x14ac:dyDescent="0.2">
      <c r="A38" s="49"/>
      <c r="B38" s="13" t="s">
        <v>25</v>
      </c>
      <c r="C38" s="7">
        <v>1349</v>
      </c>
      <c r="D38" s="8">
        <v>14347</v>
      </c>
      <c r="E38" s="4">
        <v>9.4900000000000002E-3</v>
      </c>
      <c r="F38" s="4">
        <v>2.4299999999999999E-3</v>
      </c>
      <c r="G38" s="4">
        <v>1.6549999999999999E-2</v>
      </c>
    </row>
    <row r="39" spans="1:7" ht="14.1" customHeight="1" x14ac:dyDescent="0.2">
      <c r="A39" s="49"/>
      <c r="B39" s="13" t="s">
        <v>26</v>
      </c>
      <c r="C39" s="7">
        <v>2008</v>
      </c>
      <c r="D39" s="8">
        <v>9461</v>
      </c>
      <c r="E39" s="4">
        <v>2.8E-3</v>
      </c>
      <c r="F39" s="4">
        <v>1.5114931440000001E-4</v>
      </c>
      <c r="G39" s="4">
        <v>5.4599999999999996E-3</v>
      </c>
    </row>
    <row r="40" spans="1:7" ht="14.1" customHeight="1" x14ac:dyDescent="0.2">
      <c r="A40" s="50"/>
      <c r="B40" s="13" t="s">
        <v>96</v>
      </c>
      <c r="C40" s="7">
        <v>4873</v>
      </c>
      <c r="D40" s="8">
        <v>34803</v>
      </c>
      <c r="E40" s="4">
        <v>5.0400000000000002E-3</v>
      </c>
      <c r="F40" s="4">
        <v>2.5925689742000001E-3</v>
      </c>
      <c r="G40" s="4">
        <v>7.4900000000000001E-3</v>
      </c>
    </row>
    <row r="41" spans="1:7" ht="14.1" customHeight="1" x14ac:dyDescent="0.2">
      <c r="A41" s="48" t="s">
        <v>230</v>
      </c>
      <c r="B41" s="13" t="s">
        <v>24</v>
      </c>
      <c r="C41" s="7">
        <v>1516</v>
      </c>
      <c r="D41" s="8">
        <v>82595</v>
      </c>
      <c r="E41" s="4">
        <v>4.0960000000000003E-2</v>
      </c>
      <c r="F41" s="4">
        <v>2.5399999999999999E-2</v>
      </c>
      <c r="G41" s="4">
        <v>5.6520000000000001E-2</v>
      </c>
    </row>
    <row r="42" spans="1:7" ht="14.1" customHeight="1" x14ac:dyDescent="0.2">
      <c r="A42" s="49"/>
      <c r="B42" s="13" t="s">
        <v>25</v>
      </c>
      <c r="C42" s="7">
        <v>1349</v>
      </c>
      <c r="D42" s="8">
        <v>151419</v>
      </c>
      <c r="E42" s="4">
        <v>0.10015820804470001</v>
      </c>
      <c r="F42" s="4">
        <v>7.0819999999999994E-2</v>
      </c>
      <c r="G42" s="4">
        <v>0.1295</v>
      </c>
    </row>
    <row r="43" spans="1:7" ht="14.1" customHeight="1" x14ac:dyDescent="0.2">
      <c r="A43" s="49"/>
      <c r="B43" s="13" t="s">
        <v>26</v>
      </c>
      <c r="C43" s="7">
        <v>2008</v>
      </c>
      <c r="D43" s="8">
        <v>94265</v>
      </c>
      <c r="E43" s="4">
        <v>2.794E-2</v>
      </c>
      <c r="F43" s="4">
        <v>1.7819999999999999E-2</v>
      </c>
      <c r="G43" s="4">
        <v>3.8059999999999997E-2</v>
      </c>
    </row>
    <row r="44" spans="1:7" ht="14.1" customHeight="1" x14ac:dyDescent="0.2">
      <c r="A44" s="50"/>
      <c r="B44" s="13" t="s">
        <v>96</v>
      </c>
      <c r="C44" s="7">
        <v>4873</v>
      </c>
      <c r="D44" s="8">
        <v>328279</v>
      </c>
      <c r="E44" s="4">
        <v>4.7559999999999998E-2</v>
      </c>
      <c r="F44" s="4">
        <v>3.8109999999999998E-2</v>
      </c>
      <c r="G44" s="4">
        <v>5.7020000000000001E-2</v>
      </c>
    </row>
    <row r="45" spans="1:7" ht="14.1" customHeight="1" x14ac:dyDescent="0.2">
      <c r="A45" s="48" t="s">
        <v>231</v>
      </c>
      <c r="B45" s="13" t="s">
        <v>24</v>
      </c>
      <c r="C45" s="7">
        <v>1516</v>
      </c>
      <c r="D45" s="8">
        <v>175498</v>
      </c>
      <c r="E45" s="4">
        <v>8.7029999999999996E-2</v>
      </c>
      <c r="F45" s="4">
        <v>6.2990000000000004E-2</v>
      </c>
      <c r="G45" s="4">
        <v>0.11108</v>
      </c>
    </row>
    <row r="46" spans="1:7" ht="14.1" customHeight="1" x14ac:dyDescent="0.2">
      <c r="A46" s="49"/>
      <c r="B46" s="13" t="s">
        <v>25</v>
      </c>
      <c r="C46" s="7">
        <v>1349</v>
      </c>
      <c r="D46" s="8">
        <v>283327</v>
      </c>
      <c r="E46" s="4">
        <v>0.18740999999999999</v>
      </c>
      <c r="F46" s="4">
        <v>0.15301999999999999</v>
      </c>
      <c r="G46" s="4">
        <v>0.2218</v>
      </c>
    </row>
    <row r="47" spans="1:7" ht="14.1" customHeight="1" x14ac:dyDescent="0.2">
      <c r="A47" s="49"/>
      <c r="B47" s="13" t="s">
        <v>26</v>
      </c>
      <c r="C47" s="7">
        <v>2008</v>
      </c>
      <c r="D47" s="8">
        <v>175362</v>
      </c>
      <c r="E47" s="4">
        <v>5.1979999999999998E-2</v>
      </c>
      <c r="F47" s="4">
        <v>3.8260000000000002E-2</v>
      </c>
      <c r="G47" s="4">
        <v>6.5689999999999998E-2</v>
      </c>
    </row>
    <row r="48" spans="1:7" ht="14.1" customHeight="1" x14ac:dyDescent="0.2">
      <c r="A48" s="50"/>
      <c r="B48" s="13" t="s">
        <v>96</v>
      </c>
      <c r="C48" s="7">
        <v>4873</v>
      </c>
      <c r="D48" s="8">
        <v>634186</v>
      </c>
      <c r="E48" s="4">
        <v>9.1880000000000003E-2</v>
      </c>
      <c r="F48" s="4">
        <v>7.9310000000000005E-2</v>
      </c>
      <c r="G48" s="4">
        <v>0.10445</v>
      </c>
    </row>
    <row r="49" spans="1:7" ht="14.1" customHeight="1" x14ac:dyDescent="0.2">
      <c r="A49" s="48" t="s">
        <v>232</v>
      </c>
      <c r="B49" s="13" t="s">
        <v>24</v>
      </c>
      <c r="C49" s="7">
        <v>1516</v>
      </c>
      <c r="D49" s="8">
        <v>1123819</v>
      </c>
      <c r="E49" s="4">
        <v>0.55732000000000004</v>
      </c>
      <c r="F49" s="4">
        <v>0.51949999999999996</v>
      </c>
      <c r="G49" s="4">
        <v>0.59513000000000005</v>
      </c>
    </row>
    <row r="50" spans="1:7" ht="14.1" customHeight="1" x14ac:dyDescent="0.2">
      <c r="A50" s="49"/>
      <c r="B50" s="13" t="s">
        <v>25</v>
      </c>
      <c r="C50" s="7">
        <v>1349</v>
      </c>
      <c r="D50" s="8">
        <v>791820</v>
      </c>
      <c r="E50" s="4">
        <v>0.52376</v>
      </c>
      <c r="F50" s="4">
        <v>0.4820113069702</v>
      </c>
      <c r="G50" s="4">
        <v>0.56550999999999996</v>
      </c>
    </row>
    <row r="51" spans="1:7" ht="14.1" customHeight="1" x14ac:dyDescent="0.2">
      <c r="A51" s="49"/>
      <c r="B51" s="13" t="s">
        <v>26</v>
      </c>
      <c r="C51" s="7">
        <v>2008</v>
      </c>
      <c r="D51" s="8">
        <v>1681341.9621325</v>
      </c>
      <c r="E51" s="4">
        <v>0.49834212040929998</v>
      </c>
      <c r="F51" s="4">
        <v>0.46566999999999997</v>
      </c>
      <c r="G51" s="4">
        <v>0.53102000000000005</v>
      </c>
    </row>
    <row r="52" spans="1:7" ht="14.1" customHeight="1" x14ac:dyDescent="0.2">
      <c r="A52" s="50"/>
      <c r="B52" s="13" t="s">
        <v>96</v>
      </c>
      <c r="C52" s="7">
        <v>4873</v>
      </c>
      <c r="D52" s="8">
        <v>3596981.0532256998</v>
      </c>
      <c r="E52" s="4">
        <v>0.52114000000000005</v>
      </c>
      <c r="F52" s="4">
        <v>0.49968000000000001</v>
      </c>
      <c r="G52" s="4">
        <v>0.54259999999999997</v>
      </c>
    </row>
    <row r="53" spans="1:7" ht="14.1" customHeight="1" x14ac:dyDescent="0.2">
      <c r="A53" s="48" t="s">
        <v>233</v>
      </c>
      <c r="B53" s="13" t="s">
        <v>24</v>
      </c>
      <c r="C53" s="7">
        <v>1516</v>
      </c>
      <c r="D53" s="8">
        <v>645095</v>
      </c>
      <c r="E53" s="4">
        <v>0.31991000000000003</v>
      </c>
      <c r="F53" s="4">
        <v>0.28482000000000002</v>
      </c>
      <c r="G53" s="4">
        <v>0.35499999999999998</v>
      </c>
    </row>
    <row r="54" spans="1:7" ht="14.1" customHeight="1" x14ac:dyDescent="0.2">
      <c r="A54" s="49"/>
      <c r="B54" s="13" t="s">
        <v>25</v>
      </c>
      <c r="C54" s="7">
        <v>1349</v>
      </c>
      <c r="D54" s="8">
        <v>436749.94236436998</v>
      </c>
      <c r="E54" s="4">
        <v>0.28888999999999998</v>
      </c>
      <c r="F54" s="4">
        <v>0.25328000000000001</v>
      </c>
      <c r="G54" s="4">
        <v>0.32451000000000002</v>
      </c>
    </row>
    <row r="55" spans="1:7" ht="14.1" customHeight="1" x14ac:dyDescent="0.2">
      <c r="A55" s="49"/>
      <c r="B55" s="13" t="s">
        <v>26</v>
      </c>
      <c r="C55" s="7">
        <v>2008</v>
      </c>
      <c r="D55" s="8">
        <v>829382</v>
      </c>
      <c r="E55" s="4">
        <v>0.24582999999999999</v>
      </c>
      <c r="F55" s="4">
        <v>0.21778</v>
      </c>
      <c r="G55" s="4">
        <v>0.27387</v>
      </c>
    </row>
    <row r="56" spans="1:7" ht="14.1" customHeight="1" x14ac:dyDescent="0.2">
      <c r="A56" s="50"/>
      <c r="B56" s="13" t="s">
        <v>96</v>
      </c>
      <c r="C56" s="7">
        <v>4873</v>
      </c>
      <c r="D56" s="8">
        <v>1911227</v>
      </c>
      <c r="E56" s="4">
        <v>0.27690324022020002</v>
      </c>
      <c r="F56" s="4">
        <v>0.25805</v>
      </c>
      <c r="G56" s="4">
        <v>0.29576000000000002</v>
      </c>
    </row>
    <row r="57" spans="1:7" ht="14.1" customHeight="1" x14ac:dyDescent="0.2">
      <c r="A57" s="48" t="s">
        <v>234</v>
      </c>
      <c r="B57" s="13" t="s">
        <v>24</v>
      </c>
      <c r="C57" s="7">
        <v>1500</v>
      </c>
      <c r="D57" s="8">
        <v>1302893</v>
      </c>
      <c r="E57" s="4">
        <v>0.65522000000000002</v>
      </c>
      <c r="F57" s="4">
        <v>0.61814999999999998</v>
      </c>
      <c r="G57" s="4">
        <v>0.69228999999999996</v>
      </c>
    </row>
    <row r="58" spans="1:7" ht="14.1" customHeight="1" x14ac:dyDescent="0.2">
      <c r="A58" s="49"/>
      <c r="B58" s="13" t="s">
        <v>25</v>
      </c>
      <c r="C58" s="7">
        <v>1337</v>
      </c>
      <c r="D58" s="8">
        <v>815957</v>
      </c>
      <c r="E58" s="4">
        <v>0.54936626687220003</v>
      </c>
      <c r="F58" s="4">
        <v>0.50724000000000002</v>
      </c>
      <c r="G58" s="4">
        <v>0.59148999999999996</v>
      </c>
    </row>
    <row r="59" spans="1:7" ht="14.1" customHeight="1" x14ac:dyDescent="0.2">
      <c r="A59" s="49"/>
      <c r="B59" s="13" t="s">
        <v>26</v>
      </c>
      <c r="C59" s="7">
        <v>1955</v>
      </c>
      <c r="D59" s="8">
        <v>2225628</v>
      </c>
      <c r="E59" s="4">
        <v>0.68944000000000005</v>
      </c>
      <c r="F59" s="4">
        <v>0.65783999999999998</v>
      </c>
      <c r="G59" s="4">
        <v>0.72104000000000001</v>
      </c>
    </row>
    <row r="60" spans="1:7" ht="14.1" customHeight="1" x14ac:dyDescent="0.2">
      <c r="A60" s="50"/>
      <c r="B60" s="13" t="s">
        <v>96</v>
      </c>
      <c r="C60" s="7">
        <v>4792</v>
      </c>
      <c r="D60" s="8">
        <v>4344477</v>
      </c>
      <c r="E60" s="4">
        <v>0.64824000000000004</v>
      </c>
      <c r="F60" s="4">
        <v>0.62710999999999995</v>
      </c>
      <c r="G60" s="4">
        <v>0.66937999999999998</v>
      </c>
    </row>
    <row r="61" spans="1:7" ht="14.1" customHeight="1" x14ac:dyDescent="0.2">
      <c r="A61" s="48" t="s">
        <v>235</v>
      </c>
      <c r="B61" s="13" t="s">
        <v>24</v>
      </c>
      <c r="C61" s="7">
        <v>966</v>
      </c>
      <c r="D61" s="8">
        <v>426422</v>
      </c>
      <c r="E61" s="4">
        <v>0.32879000000000003</v>
      </c>
      <c r="F61" s="4">
        <v>0.28520000000000001</v>
      </c>
      <c r="G61" s="4">
        <v>0.37237999999999999</v>
      </c>
    </row>
    <row r="62" spans="1:7" ht="14.1" customHeight="1" x14ac:dyDescent="0.2">
      <c r="A62" s="49"/>
      <c r="B62" s="13" t="s">
        <v>25</v>
      </c>
      <c r="C62" s="7">
        <v>664</v>
      </c>
      <c r="D62" s="8">
        <v>244261</v>
      </c>
      <c r="E62" s="4">
        <v>0.35860999999999998</v>
      </c>
      <c r="F62" s="4">
        <v>0.30247000000000002</v>
      </c>
      <c r="G62" s="4">
        <v>0.41475000000000001</v>
      </c>
    </row>
    <row r="63" spans="1:7" ht="14.1" customHeight="1" x14ac:dyDescent="0.2">
      <c r="A63" s="49"/>
      <c r="B63" s="13" t="s">
        <v>26</v>
      </c>
      <c r="C63" s="7">
        <v>1453</v>
      </c>
      <c r="D63" s="8">
        <v>859591</v>
      </c>
      <c r="E63" s="4">
        <v>0.37167</v>
      </c>
      <c r="F63" s="4">
        <v>0.33450000000000002</v>
      </c>
      <c r="G63" s="4">
        <v>0.40884999999999999</v>
      </c>
    </row>
    <row r="64" spans="1:7" ht="14.1" customHeight="1" x14ac:dyDescent="0.2">
      <c r="A64" s="50"/>
      <c r="B64" s="13" t="s">
        <v>96</v>
      </c>
      <c r="C64" s="7">
        <v>3083</v>
      </c>
      <c r="D64" s="8">
        <v>1530274</v>
      </c>
      <c r="E64" s="4">
        <v>0.35664000000000001</v>
      </c>
      <c r="F64" s="4">
        <v>0.33102111122549999</v>
      </c>
      <c r="G64" s="4">
        <v>0.38224999999999998</v>
      </c>
    </row>
    <row r="66" spans="1:7" ht="14.1" customHeight="1" x14ac:dyDescent="0.2">
      <c r="A66" s="46" t="s">
        <v>55</v>
      </c>
      <c r="B66" s="45"/>
      <c r="C66" s="45"/>
      <c r="D66" s="45"/>
      <c r="E66" s="45"/>
      <c r="F66" s="45"/>
      <c r="G66" s="45"/>
    </row>
    <row r="67" spans="1:7" ht="14.1" customHeight="1" x14ac:dyDescent="0.2">
      <c r="A67" s="46" t="s">
        <v>106</v>
      </c>
      <c r="B67" s="45"/>
      <c r="C67" s="45"/>
      <c r="D67" s="45"/>
      <c r="E67" s="45"/>
      <c r="F67" s="45"/>
      <c r="G67" s="45"/>
    </row>
    <row r="68" spans="1:7" ht="14.1" customHeight="1" x14ac:dyDescent="0.2">
      <c r="A68" s="46" t="s">
        <v>107</v>
      </c>
      <c r="B68" s="45"/>
      <c r="C68" s="45"/>
      <c r="D68" s="45"/>
      <c r="E68" s="45"/>
      <c r="F68" s="45"/>
      <c r="G68" s="45"/>
    </row>
    <row r="69" spans="1:7" ht="14.1" customHeight="1" x14ac:dyDescent="0.2">
      <c r="A69" s="46" t="s">
        <v>559</v>
      </c>
      <c r="B69" s="45"/>
      <c r="C69" s="45"/>
      <c r="D69" s="45"/>
      <c r="E69" s="45"/>
      <c r="F69" s="45"/>
      <c r="G69" s="45"/>
    </row>
    <row r="70" spans="1:7" s="17" customFormat="1" ht="14.25" x14ac:dyDescent="0.2">
      <c r="A70" s="32" t="str">
        <f>HYPERLINK("#'Index'!A1","Back to Index")</f>
        <v>Back to Index</v>
      </c>
      <c r="B70" s="27"/>
    </row>
  </sheetData>
  <mergeCells count="21">
    <mergeCell ref="A1:K1"/>
    <mergeCell ref="A45:A48"/>
    <mergeCell ref="A49:A52"/>
    <mergeCell ref="A53:A56"/>
    <mergeCell ref="A57:A60"/>
    <mergeCell ref="A61:A64"/>
    <mergeCell ref="A69:G69"/>
    <mergeCell ref="A2:G2"/>
    <mergeCell ref="A66:G66"/>
    <mergeCell ref="A67:G67"/>
    <mergeCell ref="A68:G68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</mergeCells>
  <pageMargins left="0.05" right="0.05" top="0.5" bottom="0.5" header="0" footer="0"/>
  <pageSetup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ySplit="4" topLeftCell="A5" activePane="bottomLeft" state="frozen"/>
      <selection sqref="A1:L1"/>
      <selection pane="bottomLeft" activeCell="A17" sqref="A17:A20"/>
    </sheetView>
  </sheetViews>
  <sheetFormatPr defaultColWidth="10.85546875" defaultRowHeight="12" customHeight="1" x14ac:dyDescent="0.2"/>
  <cols>
    <col min="1" max="1" width="60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8" ht="15" x14ac:dyDescent="0.25">
      <c r="A1" s="44" t="s">
        <v>244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1</v>
      </c>
      <c r="B2" s="45"/>
      <c r="C2" s="45"/>
      <c r="D2" s="45"/>
      <c r="E2" s="45"/>
      <c r="F2" s="45"/>
      <c r="G2" s="45"/>
    </row>
    <row r="4" spans="1:8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8" ht="14.1" customHeight="1" x14ac:dyDescent="0.2">
      <c r="A5" s="57" t="s">
        <v>560</v>
      </c>
      <c r="B5" s="6" t="s">
        <v>3</v>
      </c>
      <c r="C5" s="7">
        <v>529</v>
      </c>
      <c r="D5" s="8">
        <v>91549</v>
      </c>
      <c r="E5" s="4">
        <v>6.3270000000000007E-2</v>
      </c>
      <c r="F5" s="4">
        <v>3.6510130453799999E-2</v>
      </c>
      <c r="G5" s="4">
        <v>9.0029480258300001E-2</v>
      </c>
    </row>
    <row r="6" spans="1:8" ht="14.1" customHeight="1" x14ac:dyDescent="0.2">
      <c r="A6" s="58"/>
      <c r="B6" s="6" t="s">
        <v>4</v>
      </c>
      <c r="C6" s="7">
        <v>3058</v>
      </c>
      <c r="D6" s="8">
        <v>162021</v>
      </c>
      <c r="E6" s="4">
        <v>3.773E-2</v>
      </c>
      <c r="F6" s="4">
        <v>2.6689999999999998E-2</v>
      </c>
      <c r="G6" s="4">
        <v>4.8759999999999998E-2</v>
      </c>
    </row>
    <row r="7" spans="1:8" ht="14.1" customHeight="1" x14ac:dyDescent="0.2">
      <c r="A7" s="58"/>
      <c r="B7" s="6" t="s">
        <v>5</v>
      </c>
      <c r="C7" s="7">
        <v>1286</v>
      </c>
      <c r="D7" s="8">
        <v>15231</v>
      </c>
      <c r="E7" s="4">
        <v>1.312E-2</v>
      </c>
      <c r="F7" s="4">
        <v>3.8899999999999998E-3</v>
      </c>
      <c r="G7" s="4">
        <v>2.2349999999999998E-2</v>
      </c>
    </row>
    <row r="8" spans="1:8" ht="14.1" customHeight="1" x14ac:dyDescent="0.2">
      <c r="A8" s="59"/>
      <c r="B8" s="6" t="s">
        <v>96</v>
      </c>
      <c r="C8" s="7">
        <v>4873</v>
      </c>
      <c r="D8" s="8">
        <v>268800</v>
      </c>
      <c r="E8" s="4">
        <v>3.8944462642700003E-2</v>
      </c>
      <c r="F8" s="4">
        <v>2.9919999999999999E-2</v>
      </c>
      <c r="G8" s="4">
        <v>4.7969999999999999E-2</v>
      </c>
    </row>
    <row r="9" spans="1:8" ht="14.1" customHeight="1" x14ac:dyDescent="0.2">
      <c r="A9" s="48" t="s">
        <v>245</v>
      </c>
      <c r="B9" s="6" t="s">
        <v>3</v>
      </c>
      <c r="C9" s="7">
        <v>529</v>
      </c>
      <c r="D9" s="8">
        <v>419630</v>
      </c>
      <c r="E9" s="4">
        <v>0.29000999999999999</v>
      </c>
      <c r="F9" s="4">
        <v>0.23894000000000001</v>
      </c>
      <c r="G9" s="4">
        <v>0.34107999999999999</v>
      </c>
    </row>
    <row r="10" spans="1:8" ht="14.1" customHeight="1" x14ac:dyDescent="0.2">
      <c r="A10" s="49"/>
      <c r="B10" s="6" t="s">
        <v>4</v>
      </c>
      <c r="C10" s="7">
        <v>3058</v>
      </c>
      <c r="D10" s="8">
        <v>1644351</v>
      </c>
      <c r="E10" s="4">
        <v>0.38290999999999997</v>
      </c>
      <c r="F10" s="4">
        <v>0.35644999999999999</v>
      </c>
      <c r="G10" s="4">
        <v>0.40936</v>
      </c>
    </row>
    <row r="11" spans="1:8" ht="14.1" customHeight="1" x14ac:dyDescent="0.2">
      <c r="A11" s="49"/>
      <c r="B11" s="6" t="s">
        <v>5</v>
      </c>
      <c r="C11" s="7">
        <v>1286</v>
      </c>
      <c r="D11" s="8">
        <v>284050.83589833003</v>
      </c>
      <c r="E11" s="4">
        <v>0.2447</v>
      </c>
      <c r="F11" s="4">
        <v>0.20432</v>
      </c>
      <c r="G11" s="4">
        <v>0.28508</v>
      </c>
    </row>
    <row r="12" spans="1:8" ht="14.1" customHeight="1" x14ac:dyDescent="0.2">
      <c r="A12" s="50"/>
      <c r="B12" s="6" t="s">
        <v>96</v>
      </c>
      <c r="C12" s="7">
        <v>4873</v>
      </c>
      <c r="D12" s="8">
        <v>2348031</v>
      </c>
      <c r="E12" s="4">
        <v>0.34018999999999999</v>
      </c>
      <c r="F12" s="4">
        <v>0.31929999999999997</v>
      </c>
      <c r="G12" s="4">
        <v>0.36108000000000001</v>
      </c>
    </row>
    <row r="13" spans="1:8" ht="14.1" customHeight="1" x14ac:dyDescent="0.2">
      <c r="A13" s="48" t="s">
        <v>246</v>
      </c>
      <c r="B13" s="6" t="s">
        <v>3</v>
      </c>
      <c r="C13" s="7">
        <v>529</v>
      </c>
      <c r="D13" s="8">
        <v>640780</v>
      </c>
      <c r="E13" s="4">
        <v>0.44285000000000002</v>
      </c>
      <c r="F13" s="4">
        <v>0.38846000000000003</v>
      </c>
      <c r="G13" s="4">
        <v>0.49724000000000002</v>
      </c>
    </row>
    <row r="14" spans="1:8" ht="14.1" customHeight="1" x14ac:dyDescent="0.2">
      <c r="A14" s="49"/>
      <c r="B14" s="6" t="s">
        <v>4</v>
      </c>
      <c r="C14" s="7">
        <v>3058</v>
      </c>
      <c r="D14" s="8">
        <v>2222811</v>
      </c>
      <c r="E14" s="4">
        <v>0.51761000000000001</v>
      </c>
      <c r="F14" s="4">
        <v>0.49103000000000002</v>
      </c>
      <c r="G14" s="4">
        <v>0.5441874365985</v>
      </c>
    </row>
    <row r="15" spans="1:8" ht="14.1" customHeight="1" x14ac:dyDescent="0.2">
      <c r="A15" s="49"/>
      <c r="B15" s="6" t="s">
        <v>5</v>
      </c>
      <c r="C15" s="7">
        <v>1286</v>
      </c>
      <c r="D15" s="8">
        <v>481119</v>
      </c>
      <c r="E15" s="4">
        <v>0.41447000000000001</v>
      </c>
      <c r="F15" s="4">
        <v>0.37031999999999998</v>
      </c>
      <c r="G15" s="4">
        <v>0.45861000000000002</v>
      </c>
    </row>
    <row r="16" spans="1:8" ht="14.1" customHeight="1" x14ac:dyDescent="0.2">
      <c r="A16" s="50"/>
      <c r="B16" s="6" t="s">
        <v>96</v>
      </c>
      <c r="C16" s="7">
        <v>4873</v>
      </c>
      <c r="D16" s="8">
        <v>3344710</v>
      </c>
      <c r="E16" s="4">
        <v>0.48459000000000002</v>
      </c>
      <c r="F16" s="4">
        <v>0.46310000000000001</v>
      </c>
      <c r="G16" s="4">
        <v>0.50607999999999997</v>
      </c>
    </row>
    <row r="17" spans="1:7" ht="14.1" customHeight="1" x14ac:dyDescent="0.2">
      <c r="A17" s="48" t="s">
        <v>247</v>
      </c>
      <c r="B17" s="6" t="s">
        <v>3</v>
      </c>
      <c r="C17" s="7">
        <v>529</v>
      </c>
      <c r="D17" s="8">
        <v>281392</v>
      </c>
      <c r="E17" s="4">
        <v>0.19447</v>
      </c>
      <c r="F17" s="4">
        <v>0.14985999999999999</v>
      </c>
      <c r="G17" s="4">
        <v>0.23909</v>
      </c>
    </row>
    <row r="18" spans="1:7" ht="14.1" customHeight="1" x14ac:dyDescent="0.2">
      <c r="A18" s="49"/>
      <c r="B18" s="6" t="s">
        <v>4</v>
      </c>
      <c r="C18" s="7">
        <v>3058</v>
      </c>
      <c r="D18" s="8">
        <v>1000036</v>
      </c>
      <c r="E18" s="4">
        <v>0.23286999999999999</v>
      </c>
      <c r="F18" s="4">
        <v>0.21027999999999999</v>
      </c>
      <c r="G18" s="4">
        <v>0.25546999999999997</v>
      </c>
    </row>
    <row r="19" spans="1:7" ht="14.1" customHeight="1" x14ac:dyDescent="0.2">
      <c r="A19" s="49"/>
      <c r="B19" s="6" t="s">
        <v>5</v>
      </c>
      <c r="C19" s="7">
        <v>1286</v>
      </c>
      <c r="D19" s="8">
        <v>178760</v>
      </c>
      <c r="E19" s="4">
        <v>0.154</v>
      </c>
      <c r="F19" s="4">
        <v>0.12081</v>
      </c>
      <c r="G19" s="4">
        <v>0.18718000000000001</v>
      </c>
    </row>
    <row r="20" spans="1:7" ht="14.1" customHeight="1" x14ac:dyDescent="0.2">
      <c r="A20" s="50"/>
      <c r="B20" s="6" t="s">
        <v>96</v>
      </c>
      <c r="C20" s="7">
        <v>4873</v>
      </c>
      <c r="D20" s="8">
        <v>1460188</v>
      </c>
      <c r="E20" s="4">
        <v>0.21156</v>
      </c>
      <c r="F20" s="4">
        <v>0.19375999999999999</v>
      </c>
      <c r="G20" s="4">
        <v>0.22935</v>
      </c>
    </row>
    <row r="22" spans="1:7" ht="14.1" customHeight="1" x14ac:dyDescent="0.2">
      <c r="A22" s="46" t="s">
        <v>55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106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107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559</v>
      </c>
      <c r="B25" s="45"/>
      <c r="C25" s="45"/>
      <c r="D25" s="45"/>
      <c r="E25" s="45"/>
      <c r="F25" s="45"/>
      <c r="G25" s="45"/>
    </row>
    <row r="26" spans="1:7" ht="14.1" customHeight="1" x14ac:dyDescent="0.2">
      <c r="A26" s="46" t="s">
        <v>108</v>
      </c>
      <c r="B26" s="45"/>
      <c r="C26" s="45"/>
      <c r="D26" s="45"/>
      <c r="E26" s="45"/>
      <c r="F26" s="45"/>
      <c r="G26" s="45"/>
    </row>
    <row r="27" spans="1:7" s="17" customFormat="1" ht="14.25" x14ac:dyDescent="0.2">
      <c r="A27" s="32" t="str">
        <f>HYPERLINK("#'Index'!A1","Back to Index")</f>
        <v>Back to Index</v>
      </c>
      <c r="B27" s="27"/>
    </row>
    <row r="69" spans="1:1" ht="12" customHeight="1" x14ac:dyDescent="0.2">
      <c r="A69" t="s">
        <v>559</v>
      </c>
    </row>
  </sheetData>
  <mergeCells count="11">
    <mergeCell ref="A1:H1"/>
    <mergeCell ref="A25:G25"/>
    <mergeCell ref="A26:G26"/>
    <mergeCell ref="A2:G2"/>
    <mergeCell ref="A22:G22"/>
    <mergeCell ref="A23:G23"/>
    <mergeCell ref="A24:G24"/>
    <mergeCell ref="A5:A8"/>
    <mergeCell ref="A9:A12"/>
    <mergeCell ref="A13:A16"/>
    <mergeCell ref="A17:A20"/>
  </mergeCells>
  <pageMargins left="0.05" right="0.05" top="0.5" bottom="0.5" header="0" footer="0"/>
  <pageSetup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ySplit="4" topLeftCell="A5" activePane="bottomLeft" state="frozen"/>
      <selection sqref="A1:L1"/>
      <selection pane="bottomLeft" activeCell="A19" sqref="A19"/>
    </sheetView>
  </sheetViews>
  <sheetFormatPr defaultColWidth="10.85546875" defaultRowHeight="12" customHeight="1" x14ac:dyDescent="0.2"/>
  <cols>
    <col min="1" max="1" width="60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8" ht="15" x14ac:dyDescent="0.25">
      <c r="A1" s="44" t="s">
        <v>248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8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8" ht="14.1" customHeight="1" x14ac:dyDescent="0.2">
      <c r="A5" s="57" t="s">
        <v>560</v>
      </c>
      <c r="B5" s="9" t="s">
        <v>58</v>
      </c>
      <c r="C5" s="7">
        <v>2335</v>
      </c>
      <c r="D5" s="8">
        <v>119666</v>
      </c>
      <c r="E5" s="4">
        <v>3.5770000000000003E-2</v>
      </c>
      <c r="F5" s="4">
        <v>2.3279999999999999E-2</v>
      </c>
      <c r="G5" s="4">
        <v>4.827E-2</v>
      </c>
    </row>
    <row r="6" spans="1:8" ht="14.1" customHeight="1" x14ac:dyDescent="0.2">
      <c r="A6" s="58"/>
      <c r="B6" s="9" t="s">
        <v>7</v>
      </c>
      <c r="C6" s="7">
        <v>2538</v>
      </c>
      <c r="D6" s="8">
        <v>149135</v>
      </c>
      <c r="E6" s="4">
        <v>4.1919999999999999E-2</v>
      </c>
      <c r="F6" s="4">
        <v>2.894E-2</v>
      </c>
      <c r="G6" s="4">
        <v>5.491E-2</v>
      </c>
    </row>
    <row r="7" spans="1:8" ht="14.1" customHeight="1" x14ac:dyDescent="0.2">
      <c r="A7" s="59"/>
      <c r="B7" s="9" t="s">
        <v>96</v>
      </c>
      <c r="C7" s="7">
        <v>4873</v>
      </c>
      <c r="D7" s="8">
        <v>268800</v>
      </c>
      <c r="E7" s="4">
        <v>3.8944462642700003E-2</v>
      </c>
      <c r="F7" s="4">
        <v>2.9919999999999999E-2</v>
      </c>
      <c r="G7" s="4">
        <v>4.7969999999999999E-2</v>
      </c>
    </row>
    <row r="8" spans="1:8" ht="14.1" customHeight="1" x14ac:dyDescent="0.2">
      <c r="A8" s="48" t="s">
        <v>245</v>
      </c>
      <c r="B8" s="9" t="s">
        <v>58</v>
      </c>
      <c r="C8" s="7">
        <v>2335</v>
      </c>
      <c r="D8" s="8">
        <v>1071198</v>
      </c>
      <c r="E8" s="4">
        <v>0.32024000000000002</v>
      </c>
      <c r="F8" s="4">
        <v>0.29057974004319997</v>
      </c>
      <c r="G8" s="4">
        <v>0.34989999999999999</v>
      </c>
    </row>
    <row r="9" spans="1:8" ht="14.1" customHeight="1" x14ac:dyDescent="0.2">
      <c r="A9" s="49"/>
      <c r="B9" s="9" t="s">
        <v>7</v>
      </c>
      <c r="C9" s="7">
        <v>2538</v>
      </c>
      <c r="D9" s="8">
        <v>1276833.3146778001</v>
      </c>
      <c r="E9" s="4">
        <v>0.35893999999999998</v>
      </c>
      <c r="F9" s="4">
        <v>0.3296</v>
      </c>
      <c r="G9" s="4">
        <v>0.38829000000000002</v>
      </c>
    </row>
    <row r="10" spans="1:8" ht="14.1" customHeight="1" x14ac:dyDescent="0.2">
      <c r="A10" s="50"/>
      <c r="B10" s="9" t="s">
        <v>96</v>
      </c>
      <c r="C10" s="7">
        <v>4873</v>
      </c>
      <c r="D10" s="8">
        <v>2348031</v>
      </c>
      <c r="E10" s="4">
        <v>0.34018999999999999</v>
      </c>
      <c r="F10" s="4">
        <v>0.31929999999999997</v>
      </c>
      <c r="G10" s="4">
        <v>0.36108000000000001</v>
      </c>
    </row>
    <row r="11" spans="1:8" ht="14.1" customHeight="1" x14ac:dyDescent="0.2">
      <c r="A11" s="48" t="s">
        <v>246</v>
      </c>
      <c r="B11" s="9" t="s">
        <v>58</v>
      </c>
      <c r="C11" s="7">
        <v>2335</v>
      </c>
      <c r="D11" s="8">
        <v>1588070</v>
      </c>
      <c r="E11" s="4">
        <v>0.47476000000000002</v>
      </c>
      <c r="F11" s="4">
        <v>0.44370999999999999</v>
      </c>
      <c r="G11" s="4">
        <v>0.50582000000000005</v>
      </c>
    </row>
    <row r="12" spans="1:8" ht="14.1" customHeight="1" x14ac:dyDescent="0.2">
      <c r="A12" s="49"/>
      <c r="B12" s="9" t="s">
        <v>7</v>
      </c>
      <c r="C12" s="7">
        <v>2538</v>
      </c>
      <c r="D12" s="8">
        <v>1756640</v>
      </c>
      <c r="E12" s="4">
        <v>0.49382999999999999</v>
      </c>
      <c r="F12" s="4">
        <v>0.46405000000000002</v>
      </c>
      <c r="G12" s="4">
        <v>0.52361000000000002</v>
      </c>
    </row>
    <row r="13" spans="1:8" ht="14.1" customHeight="1" x14ac:dyDescent="0.2">
      <c r="A13" s="50"/>
      <c r="B13" s="9" t="s">
        <v>96</v>
      </c>
      <c r="C13" s="7">
        <v>4873</v>
      </c>
      <c r="D13" s="8">
        <v>3344710</v>
      </c>
      <c r="E13" s="4">
        <v>0.48459000000000002</v>
      </c>
      <c r="F13" s="4">
        <v>0.46310000000000001</v>
      </c>
      <c r="G13" s="4">
        <v>0.50607999999999997</v>
      </c>
    </row>
    <row r="14" spans="1:8" ht="14.1" customHeight="1" x14ac:dyDescent="0.2">
      <c r="A14" s="48" t="s">
        <v>247</v>
      </c>
      <c r="B14" s="9" t="s">
        <v>58</v>
      </c>
      <c r="C14" s="7">
        <v>2335</v>
      </c>
      <c r="D14" s="8">
        <v>665320</v>
      </c>
      <c r="E14" s="4">
        <v>0.19889999999999999</v>
      </c>
      <c r="F14" s="4">
        <v>0.17335999999999999</v>
      </c>
      <c r="G14" s="4">
        <v>0.22444</v>
      </c>
    </row>
    <row r="15" spans="1:8" ht="14.1" customHeight="1" x14ac:dyDescent="0.2">
      <c r="A15" s="49"/>
      <c r="B15" s="9" t="s">
        <v>7</v>
      </c>
      <c r="C15" s="7">
        <v>2538</v>
      </c>
      <c r="D15" s="8">
        <v>794868</v>
      </c>
      <c r="E15" s="4">
        <v>0.22345000000000001</v>
      </c>
      <c r="F15" s="4">
        <v>0.19863</v>
      </c>
      <c r="G15" s="4">
        <v>0.24828</v>
      </c>
    </row>
    <row r="16" spans="1:8" ht="14.1" customHeight="1" x14ac:dyDescent="0.2">
      <c r="A16" s="50"/>
      <c r="B16" s="9" t="s">
        <v>96</v>
      </c>
      <c r="C16" s="7">
        <v>4873</v>
      </c>
      <c r="D16" s="8">
        <v>1460188</v>
      </c>
      <c r="E16" s="4">
        <v>0.21156</v>
      </c>
      <c r="F16" s="4">
        <v>0.19375999999999999</v>
      </c>
      <c r="G16" s="4">
        <v>0.22935</v>
      </c>
    </row>
    <row r="17" spans="1:7" ht="12" customHeight="1" x14ac:dyDescent="0.2">
      <c r="A17" s="20"/>
      <c r="B17" s="20"/>
      <c r="C17" s="20"/>
      <c r="D17" s="20"/>
      <c r="E17" s="20"/>
      <c r="F17" s="20"/>
      <c r="G17" s="20"/>
    </row>
    <row r="18" spans="1:7" ht="14.1" customHeight="1" x14ac:dyDescent="0.2">
      <c r="A18" s="21" t="s">
        <v>55</v>
      </c>
      <c r="B18" s="20"/>
      <c r="C18" s="20"/>
      <c r="D18" s="20"/>
      <c r="E18" s="20"/>
      <c r="F18" s="20"/>
      <c r="G18" s="20"/>
    </row>
    <row r="19" spans="1:7" ht="14.1" customHeight="1" x14ac:dyDescent="0.2">
      <c r="A19" s="21" t="s">
        <v>106</v>
      </c>
      <c r="B19" s="20"/>
      <c r="C19" s="20"/>
      <c r="D19" s="20"/>
      <c r="E19" s="20"/>
      <c r="F19" s="20"/>
      <c r="G19" s="20"/>
    </row>
    <row r="20" spans="1:7" ht="14.1" customHeight="1" x14ac:dyDescent="0.2">
      <c r="A20" s="46" t="s">
        <v>107</v>
      </c>
      <c r="B20" s="45"/>
      <c r="C20" s="45"/>
      <c r="D20" s="45"/>
      <c r="E20" s="45"/>
      <c r="F20" s="45"/>
      <c r="G20" s="45"/>
    </row>
    <row r="21" spans="1:7" ht="14.1" customHeight="1" x14ac:dyDescent="0.2">
      <c r="A21" s="46" t="s">
        <v>559</v>
      </c>
      <c r="B21" s="45"/>
      <c r="C21" s="45"/>
      <c r="D21" s="45"/>
      <c r="E21" s="45"/>
      <c r="F21" s="45"/>
      <c r="G21" s="45"/>
    </row>
    <row r="22" spans="1:7" s="17" customFormat="1" ht="14.25" x14ac:dyDescent="0.2">
      <c r="A22" s="32" t="str">
        <f>HYPERLINK("#'Index'!A1","Back to Index")</f>
        <v>Back to Index</v>
      </c>
      <c r="B22" s="27"/>
    </row>
    <row r="69" spans="1:1" ht="12" customHeight="1" x14ac:dyDescent="0.2">
      <c r="A69" t="s">
        <v>559</v>
      </c>
    </row>
  </sheetData>
  <mergeCells count="8">
    <mergeCell ref="A1:H1"/>
    <mergeCell ref="A21:G21"/>
    <mergeCell ref="A2:G2"/>
    <mergeCell ref="A20:G20"/>
    <mergeCell ref="A5:A7"/>
    <mergeCell ref="A8:A10"/>
    <mergeCell ref="A11:A13"/>
    <mergeCell ref="A14:A16"/>
  </mergeCells>
  <pageMargins left="0.05" right="0.0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ySplit="4" topLeftCell="A5" activePane="bottomLeft" state="frozen"/>
      <selection activeCell="A45" sqref="A45"/>
      <selection pane="bottomLeft" sqref="A1:K1"/>
    </sheetView>
  </sheetViews>
  <sheetFormatPr defaultColWidth="10.85546875" defaultRowHeight="12" customHeight="1" x14ac:dyDescent="0.2"/>
  <cols>
    <col min="1" max="1" width="27.140625" customWidth="1"/>
    <col min="2" max="2" width="33.5703125" bestFit="1" customWidth="1"/>
    <col min="3" max="10" width="10.42578125" customWidth="1"/>
    <col min="11" max="11" width="11" customWidth="1"/>
  </cols>
  <sheetData>
    <row r="1" spans="1:11" ht="15" x14ac:dyDescent="0.25">
      <c r="A1" s="44" t="s">
        <v>71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3.5" x14ac:dyDescent="0.25">
      <c r="A2" s="44" t="s">
        <v>72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4" spans="1:11" ht="38.25" x14ac:dyDescent="0.2">
      <c r="A4" s="1"/>
      <c r="B4" s="1"/>
      <c r="C4" s="2" t="s">
        <v>73</v>
      </c>
      <c r="D4" s="2" t="s">
        <v>74</v>
      </c>
      <c r="E4" s="2" t="s">
        <v>75</v>
      </c>
      <c r="F4" s="2" t="s">
        <v>76</v>
      </c>
      <c r="G4" s="2" t="s">
        <v>77</v>
      </c>
      <c r="H4" s="2" t="s">
        <v>78</v>
      </c>
      <c r="I4" s="5" t="s">
        <v>53</v>
      </c>
      <c r="J4" s="2" t="s">
        <v>79</v>
      </c>
      <c r="K4" s="2" t="s">
        <v>2</v>
      </c>
    </row>
    <row r="5" spans="1:11" ht="14.1" customHeight="1" x14ac:dyDescent="0.2">
      <c r="A5" s="54" t="s">
        <v>384</v>
      </c>
      <c r="B5" s="3" t="s">
        <v>3</v>
      </c>
      <c r="C5" s="4">
        <v>0.1981</v>
      </c>
      <c r="D5" s="4">
        <v>0.17119999999999999</v>
      </c>
      <c r="E5" s="4">
        <v>0.25569999999999998</v>
      </c>
      <c r="F5" s="4">
        <v>0.20734020304049999</v>
      </c>
      <c r="G5" s="4">
        <v>0.20899999999999999</v>
      </c>
      <c r="H5" s="4">
        <v>0.19919999999999999</v>
      </c>
      <c r="I5" s="4">
        <v>0.18740000000000001</v>
      </c>
      <c r="J5" s="4">
        <v>0.1759</v>
      </c>
      <c r="K5" s="4">
        <v>0.20960000000000001</v>
      </c>
    </row>
    <row r="6" spans="1:11" ht="14.1" customHeight="1" x14ac:dyDescent="0.2">
      <c r="A6" s="52"/>
      <c r="B6" s="3" t="s">
        <v>4</v>
      </c>
      <c r="C6" s="4">
        <v>0.62519999999999998</v>
      </c>
      <c r="D6" s="4">
        <v>0.64629999999999999</v>
      </c>
      <c r="E6" s="4">
        <v>0.6089</v>
      </c>
      <c r="F6" s="4">
        <v>0.61350000000000005</v>
      </c>
      <c r="G6" s="4">
        <v>0.66790000000000005</v>
      </c>
      <c r="H6" s="4">
        <v>0.59379999999999999</v>
      </c>
      <c r="I6" s="4">
        <v>0.57169999999999999</v>
      </c>
      <c r="J6" s="4">
        <v>0.5081</v>
      </c>
      <c r="K6" s="4">
        <v>0.62219999999999998</v>
      </c>
    </row>
    <row r="7" spans="1:11" ht="14.1" customHeight="1" x14ac:dyDescent="0.2">
      <c r="A7" s="53"/>
      <c r="B7" s="3" t="s">
        <v>5</v>
      </c>
      <c r="C7" s="4">
        <v>0.1767</v>
      </c>
      <c r="D7" s="4">
        <v>0.18240000000000001</v>
      </c>
      <c r="E7" s="4">
        <v>0.13539999999999999</v>
      </c>
      <c r="F7" s="4">
        <v>0.17910000000000001</v>
      </c>
      <c r="G7" s="4">
        <v>0.12315720525480001</v>
      </c>
      <c r="H7" s="4">
        <v>0.20699999999999999</v>
      </c>
      <c r="I7" s="4">
        <v>0.2409</v>
      </c>
      <c r="J7" s="4">
        <v>0.316</v>
      </c>
      <c r="K7" s="4">
        <v>0.16819999999999999</v>
      </c>
    </row>
    <row r="8" spans="1:11" ht="14.1" customHeight="1" x14ac:dyDescent="0.2">
      <c r="A8" s="25" t="s">
        <v>6</v>
      </c>
      <c r="B8" s="3" t="s">
        <v>7</v>
      </c>
      <c r="C8" s="4">
        <v>0.51590000000000003</v>
      </c>
      <c r="D8" s="4">
        <v>0.5181</v>
      </c>
      <c r="E8" s="4">
        <v>0.48270000000000002</v>
      </c>
      <c r="F8" s="4">
        <v>0.48002326578370003</v>
      </c>
      <c r="G8" s="4">
        <v>0.54190000000000005</v>
      </c>
      <c r="H8" s="4">
        <v>0.51370000000000005</v>
      </c>
      <c r="I8" s="4">
        <v>0.56189999999999996</v>
      </c>
      <c r="J8" s="4">
        <v>0.55959999999999999</v>
      </c>
      <c r="K8" s="4">
        <v>0.51539999999999997</v>
      </c>
    </row>
    <row r="9" spans="1:11" ht="14.1" customHeight="1" x14ac:dyDescent="0.2">
      <c r="A9" s="48" t="s">
        <v>8</v>
      </c>
      <c r="B9" s="3" t="s">
        <v>9</v>
      </c>
      <c r="C9" s="4">
        <v>0.69579999999999997</v>
      </c>
      <c r="D9" s="4">
        <v>0.72489999999999999</v>
      </c>
      <c r="E9" s="4">
        <v>0.74160000000000004</v>
      </c>
      <c r="F9" s="4">
        <v>0.81321458790059997</v>
      </c>
      <c r="G9" s="4">
        <v>0.57689999999999997</v>
      </c>
      <c r="H9" s="4">
        <v>0.73640000000000005</v>
      </c>
      <c r="I9" s="4">
        <v>0.75019999999999998</v>
      </c>
      <c r="J9" s="4">
        <v>0.87509999999999999</v>
      </c>
      <c r="K9" s="4">
        <v>0.70669999999999999</v>
      </c>
    </row>
    <row r="10" spans="1:11" ht="14.1" customHeight="1" x14ac:dyDescent="0.2">
      <c r="A10" s="49"/>
      <c r="B10" s="3" t="s">
        <v>10</v>
      </c>
      <c r="C10" s="4">
        <v>7.3499999999999996E-2</v>
      </c>
      <c r="D10" s="4">
        <v>4.6600000000000003E-2</v>
      </c>
      <c r="E10" s="4">
        <v>3.2899999999999999E-2</v>
      </c>
      <c r="F10" s="4">
        <v>2.1600000000000001E-2</v>
      </c>
      <c r="G10" s="4">
        <v>0.1061907051033</v>
      </c>
      <c r="H10" s="4">
        <v>9.9299999999999999E-2</v>
      </c>
      <c r="I10" s="4">
        <v>3.9300000000000002E-2</v>
      </c>
      <c r="J10" s="4">
        <v>2.0500000000000001E-2</v>
      </c>
      <c r="K10" s="4">
        <v>6.3899999999999998E-2</v>
      </c>
    </row>
    <row r="11" spans="1:11" ht="14.1" customHeight="1" x14ac:dyDescent="0.2">
      <c r="A11" s="49"/>
      <c r="B11" s="3" t="s">
        <v>11</v>
      </c>
      <c r="C11" s="4">
        <v>5.9799999999999999E-2</v>
      </c>
      <c r="D11" s="4">
        <v>0.13020000000000001</v>
      </c>
      <c r="E11" s="4">
        <v>0.1227</v>
      </c>
      <c r="F11" s="4">
        <v>0.1014845776024</v>
      </c>
      <c r="G11" s="4">
        <v>0.15859999999999999</v>
      </c>
      <c r="H11" s="4">
        <v>0.09</v>
      </c>
      <c r="I11" s="4">
        <v>8.3000000000000004E-2</v>
      </c>
      <c r="J11" s="4">
        <v>5.7500000000000002E-2</v>
      </c>
      <c r="K11" s="4">
        <v>0.1139</v>
      </c>
    </row>
    <row r="12" spans="1:11" ht="14.1" customHeight="1" x14ac:dyDescent="0.2">
      <c r="A12" s="50"/>
      <c r="B12" s="3" t="s">
        <v>12</v>
      </c>
      <c r="C12" s="4">
        <v>0.1709</v>
      </c>
      <c r="D12" s="4">
        <v>9.8400000000000001E-2</v>
      </c>
      <c r="E12" s="4">
        <v>0.1028</v>
      </c>
      <c r="F12" s="4">
        <v>6.3700000000000007E-2</v>
      </c>
      <c r="G12" s="4">
        <v>0.15820000000000001</v>
      </c>
      <c r="H12" s="4">
        <v>7.4300000000000005E-2</v>
      </c>
      <c r="I12" s="4">
        <v>0.1275</v>
      </c>
      <c r="J12" s="4">
        <v>4.6899999999999997E-2</v>
      </c>
      <c r="K12" s="4">
        <v>0.11550000000000001</v>
      </c>
    </row>
    <row r="13" spans="1:11" ht="14.1" customHeight="1" x14ac:dyDescent="0.2">
      <c r="A13" s="25" t="s">
        <v>13</v>
      </c>
      <c r="B13" s="3" t="s">
        <v>14</v>
      </c>
      <c r="C13" s="4">
        <v>0.9677</v>
      </c>
      <c r="D13" s="4">
        <v>0.92669999999999997</v>
      </c>
      <c r="E13" s="4">
        <v>0.94110000000000005</v>
      </c>
      <c r="F13" s="4">
        <v>0.96209999999999996</v>
      </c>
      <c r="G13" s="4">
        <v>0.87739999999999996</v>
      </c>
      <c r="H13" s="4">
        <v>0.95079999999999998</v>
      </c>
      <c r="I13" s="4">
        <v>0.95979999999999999</v>
      </c>
      <c r="J13" s="4">
        <v>0.96799999999999997</v>
      </c>
      <c r="K13" s="4">
        <v>0.93269999999999997</v>
      </c>
    </row>
    <row r="14" spans="1:11" ht="14.1" customHeight="1" x14ac:dyDescent="0.2">
      <c r="A14" s="48" t="s">
        <v>15</v>
      </c>
      <c r="B14" s="3" t="s">
        <v>16</v>
      </c>
      <c r="C14" s="4">
        <v>0.55049999999999999</v>
      </c>
      <c r="D14" s="4">
        <v>0.57820601695910001</v>
      </c>
      <c r="E14" s="4">
        <v>0.65910000000000002</v>
      </c>
      <c r="F14" s="4">
        <v>0.68830000000000002</v>
      </c>
      <c r="G14" s="4">
        <v>0.67190000000000005</v>
      </c>
      <c r="H14" s="4">
        <v>0.60129999999999995</v>
      </c>
      <c r="I14" s="4">
        <v>0.54830000000000001</v>
      </c>
      <c r="J14" s="4">
        <v>0.57530000000000003</v>
      </c>
      <c r="K14" s="4">
        <v>0.62670000000000003</v>
      </c>
    </row>
    <row r="15" spans="1:11" ht="14.1" customHeight="1" x14ac:dyDescent="0.2">
      <c r="A15" s="49"/>
      <c r="B15" s="3" t="s">
        <v>17</v>
      </c>
      <c r="C15" s="4">
        <v>0.23069999999999999</v>
      </c>
      <c r="D15" s="4">
        <v>0.2838</v>
      </c>
      <c r="E15" s="4">
        <v>0.2261</v>
      </c>
      <c r="F15" s="4">
        <v>0.2165</v>
      </c>
      <c r="G15" s="4">
        <v>0.20914595086349999</v>
      </c>
      <c r="H15" s="4">
        <v>0.23350000000000001</v>
      </c>
      <c r="I15" s="4">
        <v>0.2059</v>
      </c>
      <c r="J15" s="4">
        <v>0.34010000000000001</v>
      </c>
      <c r="K15" s="4">
        <v>0.23227670243929999</v>
      </c>
    </row>
    <row r="16" spans="1:11" ht="14.1" customHeight="1" x14ac:dyDescent="0.2">
      <c r="A16" s="50"/>
      <c r="B16" s="3" t="s">
        <v>18</v>
      </c>
      <c r="C16" s="4">
        <v>0.21879999999999999</v>
      </c>
      <c r="D16" s="4">
        <v>0.13800000000000001</v>
      </c>
      <c r="E16" s="4">
        <v>0.1148</v>
      </c>
      <c r="F16" s="4">
        <v>9.5224876264699998E-2</v>
      </c>
      <c r="G16" s="4">
        <v>0.11899999999999999</v>
      </c>
      <c r="H16" s="4">
        <v>0.1653</v>
      </c>
      <c r="I16" s="4">
        <v>0.24590000000000001</v>
      </c>
      <c r="J16" s="4">
        <v>8.4599999999999995E-2</v>
      </c>
      <c r="K16" s="4">
        <v>0.14099999999999999</v>
      </c>
    </row>
    <row r="17" spans="1:11" ht="14.1" customHeight="1" x14ac:dyDescent="0.2">
      <c r="A17" s="25" t="s">
        <v>19</v>
      </c>
      <c r="B17" s="3" t="s">
        <v>20</v>
      </c>
      <c r="C17" s="4">
        <v>0.15072336654439999</v>
      </c>
      <c r="D17" s="4">
        <v>0.1231</v>
      </c>
      <c r="E17" s="4">
        <v>9.8445291000199997E-2</v>
      </c>
      <c r="F17" s="4">
        <v>6.8699999999999997E-2</v>
      </c>
      <c r="G17" s="4">
        <v>9.6500000000000002E-2</v>
      </c>
      <c r="H17" s="4">
        <v>8.7499999999999994E-2</v>
      </c>
      <c r="I17" s="4">
        <v>0.17050000000000001</v>
      </c>
      <c r="J17" s="4">
        <v>9.0999999999999998E-2</v>
      </c>
      <c r="K17" s="4">
        <v>0.1062</v>
      </c>
    </row>
    <row r="18" spans="1:11" ht="14.1" customHeight="1" x14ac:dyDescent="0.2">
      <c r="A18" s="25" t="s">
        <v>21</v>
      </c>
      <c r="B18" s="3" t="s">
        <v>22</v>
      </c>
      <c r="C18" s="4">
        <v>0.31565712150440001</v>
      </c>
      <c r="D18" s="4">
        <v>0.27089999999999997</v>
      </c>
      <c r="E18" s="4">
        <v>0.21437179286890001</v>
      </c>
      <c r="F18" s="4">
        <v>0.2135</v>
      </c>
      <c r="G18" s="4">
        <v>0.17510000000000001</v>
      </c>
      <c r="H18" s="4">
        <v>0.2172</v>
      </c>
      <c r="I18" s="4">
        <v>0.27139999999999997</v>
      </c>
      <c r="J18" s="4">
        <v>0.28449999999999998</v>
      </c>
      <c r="K18" s="4">
        <v>0.22939999999999999</v>
      </c>
    </row>
    <row r="19" spans="1:11" ht="14.1" customHeight="1" x14ac:dyDescent="0.2">
      <c r="A19" s="48" t="s">
        <v>23</v>
      </c>
      <c r="B19" s="3" t="s">
        <v>24</v>
      </c>
      <c r="C19" s="4">
        <v>0.2959</v>
      </c>
      <c r="D19" s="4">
        <v>0.29549999999999998</v>
      </c>
      <c r="E19" s="4">
        <v>0.27379999999999999</v>
      </c>
      <c r="F19" s="4">
        <v>0.33931837486409999</v>
      </c>
      <c r="G19" s="4">
        <v>0.29270000000000002</v>
      </c>
      <c r="H19" s="4">
        <v>0.26279999999999998</v>
      </c>
      <c r="I19" s="4">
        <v>0.29470000000000002</v>
      </c>
      <c r="J19" s="4">
        <v>0.34010000000000001</v>
      </c>
      <c r="K19" s="4">
        <v>0.29220000000000002</v>
      </c>
    </row>
    <row r="20" spans="1:11" ht="14.1" customHeight="1" x14ac:dyDescent="0.2">
      <c r="A20" s="49"/>
      <c r="B20" s="3" t="s">
        <v>25</v>
      </c>
      <c r="C20" s="4">
        <v>0.24970000000000001</v>
      </c>
      <c r="D20" s="4">
        <v>0.22520000000000001</v>
      </c>
      <c r="E20" s="4">
        <v>0.2157</v>
      </c>
      <c r="F20" s="4">
        <v>0.187185818123</v>
      </c>
      <c r="G20" s="4">
        <v>0.17354336287380001</v>
      </c>
      <c r="H20" s="4">
        <v>0.25330000000000003</v>
      </c>
      <c r="I20" s="4">
        <v>0.29609999999999997</v>
      </c>
      <c r="J20" s="4">
        <v>0.27710000000000001</v>
      </c>
      <c r="K20" s="4">
        <v>0.219</v>
      </c>
    </row>
    <row r="21" spans="1:11" ht="14.1" customHeight="1" x14ac:dyDescent="0.2">
      <c r="A21" s="50"/>
      <c r="B21" s="3" t="s">
        <v>26</v>
      </c>
      <c r="C21" s="4">
        <v>0.45440000000000003</v>
      </c>
      <c r="D21" s="4">
        <v>0.4793</v>
      </c>
      <c r="E21" s="4">
        <v>0.51060000000000005</v>
      </c>
      <c r="F21" s="4">
        <v>0.47349999999999998</v>
      </c>
      <c r="G21" s="4">
        <v>0.53380000000000005</v>
      </c>
      <c r="H21" s="4">
        <v>0.48385734076120002</v>
      </c>
      <c r="I21" s="4">
        <v>0.40920000000000001</v>
      </c>
      <c r="J21" s="4">
        <v>0.38279999999999997</v>
      </c>
      <c r="K21" s="4">
        <v>0.48880000000000001</v>
      </c>
    </row>
    <row r="22" spans="1:11" ht="14.1" customHeight="1" x14ac:dyDescent="0.2">
      <c r="A22" s="51" t="s">
        <v>382</v>
      </c>
      <c r="B22" s="3" t="s">
        <v>27</v>
      </c>
      <c r="C22" s="4">
        <v>0.1552</v>
      </c>
      <c r="D22" s="4">
        <v>0.13320000000000001</v>
      </c>
      <c r="E22" s="4">
        <v>0.10059999999999999</v>
      </c>
      <c r="F22" s="4">
        <v>9.8500000000000004E-2</v>
      </c>
      <c r="G22" s="4">
        <v>9.8199999999999996E-2</v>
      </c>
      <c r="H22" s="4">
        <v>8.3900000000000002E-2</v>
      </c>
      <c r="I22" s="4">
        <v>0.12859999999999999</v>
      </c>
      <c r="J22" s="4">
        <v>0.1042526433929</v>
      </c>
      <c r="K22" s="4">
        <v>0.1096</v>
      </c>
    </row>
    <row r="23" spans="1:11" ht="14.1" customHeight="1" x14ac:dyDescent="0.2">
      <c r="A23" s="52"/>
      <c r="B23" s="3" t="s">
        <v>28</v>
      </c>
      <c r="C23" s="4">
        <v>0.3216</v>
      </c>
      <c r="D23" s="4">
        <v>0.36070000000000002</v>
      </c>
      <c r="E23" s="4">
        <v>0.46760000000000002</v>
      </c>
      <c r="F23" s="4">
        <v>0.4521</v>
      </c>
      <c r="G23" s="4">
        <v>0.37780000000000002</v>
      </c>
      <c r="H23" s="4">
        <v>0.3609</v>
      </c>
      <c r="I23" s="4">
        <v>0.34686307096989999</v>
      </c>
      <c r="J23" s="4">
        <v>0.26529999999999998</v>
      </c>
      <c r="K23" s="4">
        <v>0.38779999999999998</v>
      </c>
    </row>
    <row r="24" spans="1:11" ht="14.1" customHeight="1" x14ac:dyDescent="0.2">
      <c r="A24" s="52"/>
      <c r="B24" s="3" t="s">
        <v>29</v>
      </c>
      <c r="C24" s="4">
        <v>0.26029999999999998</v>
      </c>
      <c r="D24" s="4">
        <v>0.25480000000000003</v>
      </c>
      <c r="E24" s="4">
        <v>0.2102</v>
      </c>
      <c r="F24" s="4">
        <v>0.26</v>
      </c>
      <c r="G24" s="4">
        <v>0.2329</v>
      </c>
      <c r="H24" s="4">
        <v>0.29349999999999998</v>
      </c>
      <c r="I24" s="4">
        <v>0.25719999999999998</v>
      </c>
      <c r="J24" s="4">
        <v>0.35560000000000003</v>
      </c>
      <c r="K24" s="4">
        <v>0.24990000000000001</v>
      </c>
    </row>
    <row r="25" spans="1:11" ht="14.1" customHeight="1" x14ac:dyDescent="0.2">
      <c r="A25" s="53"/>
      <c r="B25" s="3" t="s">
        <v>30</v>
      </c>
      <c r="C25" s="4">
        <v>0.26300000000000001</v>
      </c>
      <c r="D25" s="4">
        <v>0.25119999999999998</v>
      </c>
      <c r="E25" s="4">
        <v>0.22159999999999999</v>
      </c>
      <c r="F25" s="4">
        <v>0.1895</v>
      </c>
      <c r="G25" s="4">
        <v>0.29099999999999998</v>
      </c>
      <c r="H25" s="4">
        <v>0.26169999999999999</v>
      </c>
      <c r="I25" s="4">
        <v>0.26729999999999998</v>
      </c>
      <c r="J25" s="4">
        <v>0.27489999999999998</v>
      </c>
      <c r="K25" s="4">
        <v>0.25259999999999999</v>
      </c>
    </row>
    <row r="26" spans="1:11" ht="14.1" customHeight="1" x14ac:dyDescent="0.2">
      <c r="A26" s="48" t="s">
        <v>31</v>
      </c>
      <c r="B26" s="3" t="s">
        <v>32</v>
      </c>
      <c r="C26" s="4">
        <v>5.4800000000000001E-2</v>
      </c>
      <c r="D26" s="4">
        <v>5.1239118057400002E-2</v>
      </c>
      <c r="E26" s="4">
        <v>5.96E-2</v>
      </c>
      <c r="F26" s="4">
        <v>2.4500000000000001E-2</v>
      </c>
      <c r="G26" s="4">
        <v>5.2600000000000001E-2</v>
      </c>
      <c r="H26" s="4">
        <v>4.4499999999999998E-2</v>
      </c>
      <c r="I26" s="4">
        <v>7.4200000000000002E-2</v>
      </c>
      <c r="J26" s="4">
        <v>1.9099999999999999E-2</v>
      </c>
      <c r="K26" s="4">
        <v>5.0200000000000002E-2</v>
      </c>
    </row>
    <row r="27" spans="1:11" ht="14.1" customHeight="1" x14ac:dyDescent="0.2">
      <c r="A27" s="49"/>
      <c r="B27" s="3" t="s">
        <v>33</v>
      </c>
      <c r="C27" s="4">
        <v>0.20430000000000001</v>
      </c>
      <c r="D27" s="4">
        <v>0.1953</v>
      </c>
      <c r="E27" s="4">
        <v>0.12855452873949999</v>
      </c>
      <c r="F27" s="4">
        <v>8.2100000000000006E-2</v>
      </c>
      <c r="G27" s="4">
        <v>0.13009999999999999</v>
      </c>
      <c r="H27" s="4">
        <v>0.15459999999999999</v>
      </c>
      <c r="I27" s="4">
        <v>0.21149999999999999</v>
      </c>
      <c r="J27" s="4">
        <v>0.22359999999999999</v>
      </c>
      <c r="K27" s="4">
        <v>0.152</v>
      </c>
    </row>
    <row r="28" spans="1:11" ht="14.1" customHeight="1" x14ac:dyDescent="0.2">
      <c r="A28" s="49"/>
      <c r="B28" s="3" t="s">
        <v>34</v>
      </c>
      <c r="C28" s="4">
        <v>0.1925</v>
      </c>
      <c r="D28" s="4">
        <v>0.1875</v>
      </c>
      <c r="E28" s="4">
        <v>0.1084</v>
      </c>
      <c r="F28" s="4">
        <v>8.9599999999999999E-2</v>
      </c>
      <c r="G28" s="4">
        <v>9.3299999999999994E-2</v>
      </c>
      <c r="H28" s="4">
        <v>0.17280000000000001</v>
      </c>
      <c r="I28" s="4">
        <v>0.14399999999999999</v>
      </c>
      <c r="J28" s="4">
        <v>0.1721</v>
      </c>
      <c r="K28" s="4">
        <v>0.1343</v>
      </c>
    </row>
    <row r="29" spans="1:11" ht="14.1" customHeight="1" x14ac:dyDescent="0.2">
      <c r="A29" s="50"/>
      <c r="B29" s="3" t="s">
        <v>35</v>
      </c>
      <c r="C29" s="4">
        <v>0.5484</v>
      </c>
      <c r="D29" s="4">
        <v>0.56599999999999995</v>
      </c>
      <c r="E29" s="4">
        <v>0.70350000000000001</v>
      </c>
      <c r="F29" s="4">
        <v>0.80369999999999997</v>
      </c>
      <c r="G29" s="4">
        <v>0.72409999999999997</v>
      </c>
      <c r="H29" s="4">
        <v>0.628</v>
      </c>
      <c r="I29" s="4">
        <v>0.57040000000000002</v>
      </c>
      <c r="J29" s="4">
        <v>0.58520000000000005</v>
      </c>
      <c r="K29" s="4">
        <v>0.66349999999999998</v>
      </c>
    </row>
    <row r="30" spans="1:11" ht="14.1" customHeight="1" x14ac:dyDescent="0.2">
      <c r="A30" s="48" t="s">
        <v>36</v>
      </c>
      <c r="B30" s="3" t="s">
        <v>37</v>
      </c>
      <c r="C30" s="4">
        <v>0.29849999999999999</v>
      </c>
      <c r="D30" s="4">
        <v>0.26240000000000002</v>
      </c>
      <c r="E30" s="4">
        <v>0.1671</v>
      </c>
      <c r="F30" s="4">
        <v>0.16569999999999999</v>
      </c>
      <c r="G30" s="4">
        <v>0.19420000000000001</v>
      </c>
      <c r="H30" s="4">
        <v>0.23119999999999999</v>
      </c>
      <c r="I30" s="4">
        <v>0.30690000000000001</v>
      </c>
      <c r="J30" s="4">
        <v>0.3145</v>
      </c>
      <c r="K30" s="4">
        <v>0.22075654466139999</v>
      </c>
    </row>
    <row r="31" spans="1:11" ht="14.1" customHeight="1" x14ac:dyDescent="0.2">
      <c r="A31" s="50"/>
      <c r="B31" s="3" t="s">
        <v>38</v>
      </c>
      <c r="C31" s="4">
        <v>0.70150000000000001</v>
      </c>
      <c r="D31" s="4">
        <v>0.73760000000000003</v>
      </c>
      <c r="E31" s="4">
        <v>0.83289999999999997</v>
      </c>
      <c r="F31" s="4">
        <v>0.83430000000000004</v>
      </c>
      <c r="G31" s="4">
        <v>0.80579999999999996</v>
      </c>
      <c r="H31" s="4">
        <v>0.76880000000000004</v>
      </c>
      <c r="I31" s="4">
        <v>0.69310000000000005</v>
      </c>
      <c r="J31" s="4">
        <v>0.6855</v>
      </c>
      <c r="K31" s="4">
        <v>0.77924345533859996</v>
      </c>
    </row>
    <row r="32" spans="1:11" ht="14.1" customHeight="1" x14ac:dyDescent="0.2">
      <c r="A32" s="48" t="s">
        <v>39</v>
      </c>
      <c r="B32" s="3" t="s">
        <v>40</v>
      </c>
      <c r="C32" s="4">
        <v>0.24490000000000001</v>
      </c>
      <c r="D32" s="4">
        <v>0.21079999999999999</v>
      </c>
      <c r="E32" s="4">
        <v>0.17199999999999999</v>
      </c>
      <c r="F32" s="4">
        <v>0.1198</v>
      </c>
      <c r="G32" s="4">
        <v>0.19450000000000001</v>
      </c>
      <c r="H32" s="4">
        <v>0.17530000000000001</v>
      </c>
      <c r="I32" s="4">
        <v>0.24510000000000001</v>
      </c>
      <c r="J32" s="4">
        <v>0.17956700297450001</v>
      </c>
      <c r="K32" s="4">
        <v>0.1898</v>
      </c>
    </row>
    <row r="33" spans="1:11" ht="14.1" customHeight="1" x14ac:dyDescent="0.2">
      <c r="A33" s="49"/>
      <c r="B33" s="3" t="s">
        <v>41</v>
      </c>
      <c r="C33" s="4">
        <v>0.29349999999999998</v>
      </c>
      <c r="D33" s="4">
        <v>0.2172</v>
      </c>
      <c r="E33" s="4">
        <v>0.126</v>
      </c>
      <c r="F33" s="4">
        <v>0.1021</v>
      </c>
      <c r="G33" s="4">
        <v>0.1827</v>
      </c>
      <c r="H33" s="4">
        <v>0.18940000000000001</v>
      </c>
      <c r="I33" s="4">
        <v>0.2974</v>
      </c>
      <c r="J33" s="4">
        <v>0.17879999999999999</v>
      </c>
      <c r="K33" s="4">
        <v>0.1865</v>
      </c>
    </row>
    <row r="34" spans="1:11" ht="14.1" customHeight="1" x14ac:dyDescent="0.2">
      <c r="A34" s="49"/>
      <c r="B34" s="3" t="s">
        <v>42</v>
      </c>
      <c r="C34" s="4">
        <v>0.1341</v>
      </c>
      <c r="D34" s="4">
        <v>9.64E-2</v>
      </c>
      <c r="E34" s="4">
        <v>0.11409999999999999</v>
      </c>
      <c r="F34" s="4">
        <v>0.13650000000000001</v>
      </c>
      <c r="G34" s="4">
        <v>8.9185225582799996E-2</v>
      </c>
      <c r="H34" s="4">
        <v>0.1313</v>
      </c>
      <c r="I34" s="4">
        <v>0.1167</v>
      </c>
      <c r="J34" s="4">
        <v>0.1295</v>
      </c>
      <c r="K34" s="4">
        <v>0.1137</v>
      </c>
    </row>
    <row r="35" spans="1:11" ht="14.1" customHeight="1" x14ac:dyDescent="0.2">
      <c r="A35" s="50"/>
      <c r="B35" s="3" t="s">
        <v>43</v>
      </c>
      <c r="C35" s="4">
        <v>0.32750000000000001</v>
      </c>
      <c r="D35" s="4">
        <v>0.47570000000000001</v>
      </c>
      <c r="E35" s="4">
        <v>0.58789999999999998</v>
      </c>
      <c r="F35" s="4">
        <v>0.64149999999999996</v>
      </c>
      <c r="G35" s="4">
        <v>0.53359999999999996</v>
      </c>
      <c r="H35" s="4">
        <v>0.50390000000000001</v>
      </c>
      <c r="I35" s="4">
        <v>0.3407</v>
      </c>
      <c r="J35" s="4">
        <v>0.5121</v>
      </c>
      <c r="K35" s="4">
        <v>0.51004382163100004</v>
      </c>
    </row>
    <row r="36" spans="1:11" ht="14.1" customHeight="1" x14ac:dyDescent="0.2">
      <c r="A36" s="25" t="s">
        <v>44</v>
      </c>
      <c r="B36" s="3" t="s">
        <v>45</v>
      </c>
      <c r="C36" s="4">
        <v>0.58530000000000004</v>
      </c>
      <c r="D36" s="4">
        <v>0.66910000000000003</v>
      </c>
      <c r="E36" s="4">
        <v>0.72030000000000005</v>
      </c>
      <c r="F36" s="4">
        <v>0.75229999999999997</v>
      </c>
      <c r="G36" s="4">
        <v>0.46689999999999998</v>
      </c>
      <c r="H36" s="4">
        <v>0.70450000000000002</v>
      </c>
      <c r="I36" s="4">
        <v>0.63339999999999996</v>
      </c>
      <c r="J36" s="4">
        <v>0.82909594376350004</v>
      </c>
      <c r="K36" s="4">
        <v>0.63839999999999997</v>
      </c>
    </row>
    <row r="37" spans="1:11" ht="14.1" customHeight="1" x14ac:dyDescent="0.2">
      <c r="A37" s="48" t="s">
        <v>46</v>
      </c>
      <c r="B37" s="3" t="s">
        <v>47</v>
      </c>
      <c r="C37" s="4">
        <v>1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0.1215</v>
      </c>
    </row>
    <row r="38" spans="1:11" ht="14.1" customHeight="1" x14ac:dyDescent="0.2">
      <c r="A38" s="49"/>
      <c r="B38" s="3" t="s">
        <v>48</v>
      </c>
      <c r="C38" s="4">
        <v>0</v>
      </c>
      <c r="D38" s="4">
        <v>1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0.1133</v>
      </c>
    </row>
    <row r="39" spans="1:11" ht="14.1" customHeight="1" x14ac:dyDescent="0.2">
      <c r="A39" s="49"/>
      <c r="B39" s="3" t="s">
        <v>49</v>
      </c>
      <c r="C39" s="4">
        <v>0</v>
      </c>
      <c r="D39" s="4">
        <v>0</v>
      </c>
      <c r="E39" s="4">
        <v>1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0.21340000000000001</v>
      </c>
    </row>
    <row r="40" spans="1:11" ht="14.1" customHeight="1" x14ac:dyDescent="0.2">
      <c r="A40" s="49"/>
      <c r="B40" s="3" t="s">
        <v>50</v>
      </c>
      <c r="C40" s="4">
        <v>0</v>
      </c>
      <c r="D40" s="4">
        <v>0</v>
      </c>
      <c r="E40" s="4">
        <v>0</v>
      </c>
      <c r="F40" s="4">
        <v>1</v>
      </c>
      <c r="G40" s="4">
        <v>0</v>
      </c>
      <c r="H40" s="4">
        <v>0</v>
      </c>
      <c r="I40" s="4">
        <v>0</v>
      </c>
      <c r="J40" s="4">
        <v>0</v>
      </c>
      <c r="K40" s="4">
        <v>0.10009999999999999</v>
      </c>
    </row>
    <row r="41" spans="1:11" ht="14.1" customHeight="1" x14ac:dyDescent="0.2">
      <c r="A41" s="49"/>
      <c r="B41" s="3" t="s">
        <v>51</v>
      </c>
      <c r="C41" s="4">
        <v>0</v>
      </c>
      <c r="D41" s="4">
        <v>0</v>
      </c>
      <c r="E41" s="4">
        <v>0</v>
      </c>
      <c r="F41" s="4">
        <v>0</v>
      </c>
      <c r="G41" s="4">
        <v>1</v>
      </c>
      <c r="H41" s="4">
        <v>0</v>
      </c>
      <c r="I41" s="4">
        <v>0</v>
      </c>
      <c r="J41" s="4">
        <v>0</v>
      </c>
      <c r="K41" s="4">
        <v>0.23899999999999999</v>
      </c>
    </row>
    <row r="42" spans="1:11" ht="14.1" customHeight="1" x14ac:dyDescent="0.2">
      <c r="A42" s="49"/>
      <c r="B42" s="3" t="s">
        <v>52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1</v>
      </c>
      <c r="I42" s="4">
        <v>0</v>
      </c>
      <c r="J42" s="4">
        <v>0</v>
      </c>
      <c r="K42" s="4">
        <v>0.12479999999999999</v>
      </c>
    </row>
    <row r="43" spans="1:11" ht="14.1" customHeight="1" x14ac:dyDescent="0.2">
      <c r="A43" s="49"/>
      <c r="B43" s="3" t="s">
        <v>53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1</v>
      </c>
      <c r="J43" s="4">
        <v>0</v>
      </c>
      <c r="K43" s="4">
        <v>5.0999999999999997E-2</v>
      </c>
    </row>
    <row r="44" spans="1:11" ht="12" customHeight="1" x14ac:dyDescent="0.2">
      <c r="A44" s="50"/>
      <c r="B44" s="3" t="s">
        <v>54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1</v>
      </c>
      <c r="K44" s="4">
        <v>3.6900000000000002E-2</v>
      </c>
    </row>
    <row r="45" spans="1:11" ht="12" customHeight="1" x14ac:dyDescent="0.2">
      <c r="A45" s="42" t="s">
        <v>555</v>
      </c>
      <c r="B45" s="43"/>
      <c r="C45" s="39">
        <v>659</v>
      </c>
      <c r="D45" s="39">
        <v>553</v>
      </c>
      <c r="E45" s="39">
        <v>941</v>
      </c>
      <c r="F45" s="39">
        <v>510</v>
      </c>
      <c r="G45" s="39">
        <v>950</v>
      </c>
      <c r="H45" s="39">
        <v>673</v>
      </c>
      <c r="I45" s="39">
        <v>257</v>
      </c>
      <c r="J45" s="39">
        <v>330</v>
      </c>
      <c r="K45" s="39">
        <v>4873</v>
      </c>
    </row>
    <row r="46" spans="1:11" ht="14.1" customHeight="1" x14ac:dyDescent="0.2">
      <c r="A46" s="46" t="s">
        <v>55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 ht="14.1" customHeight="1" x14ac:dyDescent="0.2">
      <c r="A47" s="55" t="s">
        <v>383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11" ht="14.1" customHeight="1" x14ac:dyDescent="0.2">
      <c r="A48" s="55" t="s">
        <v>554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1:2" s="17" customFormat="1" ht="14.25" x14ac:dyDescent="0.2">
      <c r="A49" s="32" t="str">
        <f>HYPERLINK("#'Index'!A1","Back to Index")</f>
        <v>Back to Index</v>
      </c>
      <c r="B49" s="27"/>
    </row>
  </sheetData>
  <mergeCells count="15">
    <mergeCell ref="A1:K1"/>
    <mergeCell ref="A2:K2"/>
    <mergeCell ref="A46:K46"/>
    <mergeCell ref="A48:K48"/>
    <mergeCell ref="A47:K47"/>
    <mergeCell ref="A5:A7"/>
    <mergeCell ref="A9:A12"/>
    <mergeCell ref="A14:A16"/>
    <mergeCell ref="A19:A21"/>
    <mergeCell ref="A22:A25"/>
    <mergeCell ref="A26:A29"/>
    <mergeCell ref="A30:A31"/>
    <mergeCell ref="A32:A35"/>
    <mergeCell ref="A37:A44"/>
    <mergeCell ref="A45:B45"/>
  </mergeCells>
  <pageMargins left="0.05" right="0.05" top="0.5" bottom="0.5" header="0" footer="0"/>
  <pageSetup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ySplit="4" topLeftCell="A5" activePane="bottomLeft" state="frozen"/>
      <selection sqref="A1:L1"/>
      <selection pane="bottomLeft" activeCell="A26" sqref="A26:G26"/>
    </sheetView>
  </sheetViews>
  <sheetFormatPr defaultColWidth="10.85546875" defaultRowHeight="12" customHeight="1" x14ac:dyDescent="0.2"/>
  <cols>
    <col min="1" max="1" width="60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8" ht="15" x14ac:dyDescent="0.25">
      <c r="A1" s="44" t="s">
        <v>249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8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8" ht="14.1" customHeight="1" x14ac:dyDescent="0.2">
      <c r="A5" s="57" t="s">
        <v>560</v>
      </c>
      <c r="B5" s="10" t="s">
        <v>9</v>
      </c>
      <c r="C5" s="7">
        <v>3928</v>
      </c>
      <c r="D5" s="8">
        <v>162176</v>
      </c>
      <c r="E5" s="4">
        <v>3.3250000000000002E-2</v>
      </c>
      <c r="F5" s="4">
        <v>2.3480000000000001E-2</v>
      </c>
      <c r="G5" s="4">
        <v>4.3020000000000003E-2</v>
      </c>
    </row>
    <row r="6" spans="1:8" ht="14.1" customHeight="1" x14ac:dyDescent="0.2">
      <c r="A6" s="58"/>
      <c r="B6" s="10" t="s">
        <v>10</v>
      </c>
      <c r="C6" s="7">
        <v>246</v>
      </c>
      <c r="D6" s="8">
        <v>24190</v>
      </c>
      <c r="E6" s="4">
        <v>5.4829999999999997E-2</v>
      </c>
      <c r="F6" s="4">
        <v>9.8147535424000006E-3</v>
      </c>
      <c r="G6" s="4">
        <v>9.9843229344699996E-2</v>
      </c>
    </row>
    <row r="7" spans="1:8" ht="14.1" customHeight="1" x14ac:dyDescent="0.2">
      <c r="A7" s="58"/>
      <c r="B7" s="10" t="s">
        <v>11</v>
      </c>
      <c r="C7" s="7">
        <v>352</v>
      </c>
      <c r="D7" s="8">
        <v>38694</v>
      </c>
      <c r="E7" s="4">
        <v>4.9230000000000003E-2</v>
      </c>
      <c r="F7" s="4">
        <v>1.7840000000000002E-2</v>
      </c>
      <c r="G7" s="4">
        <v>8.0619999999999997E-2</v>
      </c>
    </row>
    <row r="8" spans="1:8" ht="14.1" customHeight="1" x14ac:dyDescent="0.2">
      <c r="A8" s="58"/>
      <c r="B8" s="10" t="s">
        <v>12</v>
      </c>
      <c r="C8" s="7">
        <v>347</v>
      </c>
      <c r="D8" s="8">
        <v>43740</v>
      </c>
      <c r="E8" s="4">
        <v>5.4850000000000003E-2</v>
      </c>
      <c r="F8" s="4">
        <v>2.3859999999999999E-2</v>
      </c>
      <c r="G8" s="4">
        <v>8.5830000000000004E-2</v>
      </c>
    </row>
    <row r="9" spans="1:8" ht="14.1" customHeight="1" x14ac:dyDescent="0.2">
      <c r="A9" s="59"/>
      <c r="B9" s="10" t="s">
        <v>96</v>
      </c>
      <c r="C9" s="7">
        <v>4873</v>
      </c>
      <c r="D9" s="8">
        <v>268800</v>
      </c>
      <c r="E9" s="4">
        <v>3.8944462642700003E-2</v>
      </c>
      <c r="F9" s="4">
        <v>2.9919999999999999E-2</v>
      </c>
      <c r="G9" s="4">
        <v>4.7969999999999999E-2</v>
      </c>
    </row>
    <row r="10" spans="1:8" ht="14.1" customHeight="1" x14ac:dyDescent="0.2">
      <c r="A10" s="48" t="s">
        <v>245</v>
      </c>
      <c r="B10" s="10" t="s">
        <v>9</v>
      </c>
      <c r="C10" s="7">
        <v>3928</v>
      </c>
      <c r="D10" s="8">
        <v>1580547.0208598</v>
      </c>
      <c r="E10" s="4">
        <v>0.32405</v>
      </c>
      <c r="F10" s="4">
        <v>0.30098000000000003</v>
      </c>
      <c r="G10" s="4">
        <v>0.34711999999999998</v>
      </c>
    </row>
    <row r="11" spans="1:8" ht="14.1" customHeight="1" x14ac:dyDescent="0.2">
      <c r="A11" s="49"/>
      <c r="B11" s="10" t="s">
        <v>10</v>
      </c>
      <c r="C11" s="7">
        <v>246</v>
      </c>
      <c r="D11" s="8">
        <v>160230</v>
      </c>
      <c r="E11" s="4">
        <v>0.36316999999999999</v>
      </c>
      <c r="F11" s="4">
        <v>0.27200999999999997</v>
      </c>
      <c r="G11" s="4">
        <v>0.45434000000000002</v>
      </c>
    </row>
    <row r="12" spans="1:8" ht="14.1" customHeight="1" x14ac:dyDescent="0.2">
      <c r="A12" s="49"/>
      <c r="B12" s="10" t="s">
        <v>11</v>
      </c>
      <c r="C12" s="7">
        <v>352</v>
      </c>
      <c r="D12" s="8">
        <v>250661</v>
      </c>
      <c r="E12" s="4">
        <v>0.3189059036488</v>
      </c>
      <c r="F12" s="4">
        <v>0.24767</v>
      </c>
      <c r="G12" s="4">
        <v>0.39013999999999999</v>
      </c>
    </row>
    <row r="13" spans="1:8" ht="14.1" customHeight="1" x14ac:dyDescent="0.2">
      <c r="A13" s="49"/>
      <c r="B13" s="10" t="s">
        <v>12</v>
      </c>
      <c r="C13" s="7">
        <v>347</v>
      </c>
      <c r="D13" s="8">
        <v>356594</v>
      </c>
      <c r="E13" s="4">
        <v>0.44716</v>
      </c>
      <c r="F13" s="4">
        <v>0.37554999999999999</v>
      </c>
      <c r="G13" s="4">
        <v>0.51876999999999995</v>
      </c>
    </row>
    <row r="14" spans="1:8" ht="14.1" customHeight="1" x14ac:dyDescent="0.2">
      <c r="A14" s="50"/>
      <c r="B14" s="10" t="s">
        <v>96</v>
      </c>
      <c r="C14" s="7">
        <v>4873</v>
      </c>
      <c r="D14" s="8">
        <v>2348031.1830540001</v>
      </c>
      <c r="E14" s="4">
        <v>0.34018999999999999</v>
      </c>
      <c r="F14" s="4">
        <v>0.31929999999999997</v>
      </c>
      <c r="G14" s="4">
        <v>0.36108000000000001</v>
      </c>
    </row>
    <row r="15" spans="1:8" ht="14.1" customHeight="1" x14ac:dyDescent="0.2">
      <c r="A15" s="48" t="s">
        <v>246</v>
      </c>
      <c r="B15" s="10" t="s">
        <v>9</v>
      </c>
      <c r="C15" s="7">
        <v>3928</v>
      </c>
      <c r="D15" s="8">
        <v>2294026</v>
      </c>
      <c r="E15" s="4">
        <v>0.47033000000000003</v>
      </c>
      <c r="F15" s="4">
        <v>0.44644</v>
      </c>
      <c r="G15" s="4">
        <v>0.49421999999999999</v>
      </c>
    </row>
    <row r="16" spans="1:8" ht="14.1" customHeight="1" x14ac:dyDescent="0.2">
      <c r="A16" s="49"/>
      <c r="B16" s="10" t="s">
        <v>10</v>
      </c>
      <c r="C16" s="7">
        <v>246</v>
      </c>
      <c r="D16" s="8">
        <v>224735</v>
      </c>
      <c r="E16" s="4">
        <v>0.50938000000000005</v>
      </c>
      <c r="F16" s="4">
        <v>0.41343000000000002</v>
      </c>
      <c r="G16" s="4">
        <v>0.60533000000000003</v>
      </c>
    </row>
    <row r="17" spans="1:7" ht="14.1" customHeight="1" x14ac:dyDescent="0.2">
      <c r="A17" s="49"/>
      <c r="B17" s="10" t="s">
        <v>11</v>
      </c>
      <c r="C17" s="7">
        <v>352</v>
      </c>
      <c r="D17" s="8">
        <v>367142</v>
      </c>
      <c r="E17" s="4">
        <v>0.46710000000000002</v>
      </c>
      <c r="F17" s="4">
        <v>0.39243</v>
      </c>
      <c r="G17" s="4">
        <v>0.54176999999999997</v>
      </c>
    </row>
    <row r="18" spans="1:7" ht="14.1" customHeight="1" x14ac:dyDescent="0.2">
      <c r="A18" s="49"/>
      <c r="B18" s="10" t="s">
        <v>12</v>
      </c>
      <c r="C18" s="7">
        <v>347</v>
      </c>
      <c r="D18" s="8">
        <v>458807</v>
      </c>
      <c r="E18" s="4">
        <v>0.57533999999999996</v>
      </c>
      <c r="F18" s="4">
        <v>0.50458999999999998</v>
      </c>
      <c r="G18" s="4">
        <v>0.64609000000000005</v>
      </c>
    </row>
    <row r="19" spans="1:7" ht="14.1" customHeight="1" x14ac:dyDescent="0.2">
      <c r="A19" s="50"/>
      <c r="B19" s="10" t="s">
        <v>96</v>
      </c>
      <c r="C19" s="7">
        <v>4873</v>
      </c>
      <c r="D19" s="8">
        <v>3344710</v>
      </c>
      <c r="E19" s="4">
        <v>0.48459000000000002</v>
      </c>
      <c r="F19" s="4">
        <v>0.46310000000000001</v>
      </c>
      <c r="G19" s="4">
        <v>0.50607999999999997</v>
      </c>
    </row>
    <row r="20" spans="1:7" ht="14.1" customHeight="1" x14ac:dyDescent="0.2">
      <c r="A20" s="48" t="s">
        <v>247</v>
      </c>
      <c r="B20" s="10" t="s">
        <v>9</v>
      </c>
      <c r="C20" s="7">
        <v>3928</v>
      </c>
      <c r="D20" s="8">
        <v>1027675.4484732</v>
      </c>
      <c r="E20" s="4">
        <v>0.2107</v>
      </c>
      <c r="F20" s="4">
        <v>0.19031999999999999</v>
      </c>
      <c r="G20" s="4">
        <v>0.23107</v>
      </c>
    </row>
    <row r="21" spans="1:7" ht="14.1" customHeight="1" x14ac:dyDescent="0.2">
      <c r="A21" s="49"/>
      <c r="B21" s="10" t="s">
        <v>10</v>
      </c>
      <c r="C21" s="7">
        <v>246</v>
      </c>
      <c r="D21" s="8">
        <v>122537.17326015</v>
      </c>
      <c r="E21" s="4">
        <v>0.27773999999999999</v>
      </c>
      <c r="F21" s="4">
        <v>0.19242000000000001</v>
      </c>
      <c r="G21" s="4">
        <v>0.36305999999999999</v>
      </c>
    </row>
    <row r="22" spans="1:7" ht="14.1" customHeight="1" x14ac:dyDescent="0.2">
      <c r="A22" s="49"/>
      <c r="B22" s="10" t="s">
        <v>11</v>
      </c>
      <c r="C22" s="7">
        <v>352</v>
      </c>
      <c r="D22" s="8">
        <v>120423</v>
      </c>
      <c r="E22" s="4">
        <v>0.15321000000000001</v>
      </c>
      <c r="F22" s="4">
        <v>0.10390000000000001</v>
      </c>
      <c r="G22" s="4">
        <v>0.20252000000000001</v>
      </c>
    </row>
    <row r="23" spans="1:7" ht="14.1" customHeight="1" x14ac:dyDescent="0.2">
      <c r="A23" s="49"/>
      <c r="B23" s="10" t="s">
        <v>12</v>
      </c>
      <c r="C23" s="7">
        <v>347</v>
      </c>
      <c r="D23" s="8">
        <v>189552</v>
      </c>
      <c r="E23" s="4">
        <v>0.23769999999999999</v>
      </c>
      <c r="F23" s="4">
        <v>0.17904</v>
      </c>
      <c r="G23" s="4">
        <v>0.29636000000000001</v>
      </c>
    </row>
    <row r="24" spans="1:7" ht="14.1" customHeight="1" x14ac:dyDescent="0.2">
      <c r="A24" s="50"/>
      <c r="B24" s="10" t="s">
        <v>96</v>
      </c>
      <c r="C24" s="7">
        <v>4873</v>
      </c>
      <c r="D24" s="8">
        <v>1460188</v>
      </c>
      <c r="E24" s="4">
        <v>0.21156</v>
      </c>
      <c r="F24" s="4">
        <v>0.19375999999999999</v>
      </c>
      <c r="G24" s="4">
        <v>0.22935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s="17" customFormat="1" ht="14.25" x14ac:dyDescent="0.2">
      <c r="A30" s="32" t="str">
        <f>HYPERLINK("#'Index'!A1","Back to Index")</f>
        <v>Back to Index</v>
      </c>
      <c r="B30" s="27"/>
    </row>
    <row r="69" spans="1:1" ht="12" customHeight="1" x14ac:dyDescent="0.2">
      <c r="A69" t="s">
        <v>559</v>
      </c>
    </row>
  </sheetData>
  <mergeCells count="10">
    <mergeCell ref="A1:H1"/>
    <mergeCell ref="A29:G29"/>
    <mergeCell ref="A2:G2"/>
    <mergeCell ref="A26:G26"/>
    <mergeCell ref="A27:G27"/>
    <mergeCell ref="A28:G28"/>
    <mergeCell ref="A5:A9"/>
    <mergeCell ref="A10:A14"/>
    <mergeCell ref="A15:A19"/>
    <mergeCell ref="A20:A24"/>
  </mergeCells>
  <pageMargins left="0.05" right="0.05" top="0.5" bottom="0.5" header="0" footer="0"/>
  <pageSetup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ySplit="4" topLeftCell="A5" activePane="bottomLeft" state="frozen"/>
      <selection sqref="A1:L1"/>
      <selection pane="bottomLeft" activeCell="A13" sqref="A13:A16"/>
    </sheetView>
  </sheetViews>
  <sheetFormatPr defaultColWidth="10.85546875" defaultRowHeight="12" customHeight="1" x14ac:dyDescent="0.2"/>
  <cols>
    <col min="1" max="1" width="60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8" ht="15" x14ac:dyDescent="0.25">
      <c r="A1" s="44" t="s">
        <v>250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8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8" ht="14.1" customHeight="1" x14ac:dyDescent="0.2">
      <c r="A5" s="57" t="s">
        <v>560</v>
      </c>
      <c r="B5" s="11" t="s">
        <v>378</v>
      </c>
      <c r="C5" s="7">
        <v>3401</v>
      </c>
      <c r="D5" s="8">
        <v>204803</v>
      </c>
      <c r="E5" s="4">
        <v>4.1070000000000002E-2</v>
      </c>
      <c r="F5" s="4">
        <v>2.9520000000000001E-2</v>
      </c>
      <c r="G5" s="4">
        <v>5.2627169661199999E-2</v>
      </c>
    </row>
    <row r="6" spans="1:8" ht="14.1" customHeight="1" x14ac:dyDescent="0.2">
      <c r="A6" s="58"/>
      <c r="B6" s="11" t="s">
        <v>379</v>
      </c>
      <c r="C6" s="7">
        <v>987</v>
      </c>
      <c r="D6" s="8">
        <v>37749</v>
      </c>
      <c r="E6" s="4">
        <v>2.9020000000000001E-2</v>
      </c>
      <c r="F6" s="4">
        <v>1.5386913437999999E-2</v>
      </c>
      <c r="G6" s="4">
        <v>4.265E-2</v>
      </c>
    </row>
    <row r="7" spans="1:8" ht="14.1" customHeight="1" x14ac:dyDescent="0.2">
      <c r="A7" s="58"/>
      <c r="B7" s="11" t="s">
        <v>380</v>
      </c>
      <c r="C7" s="7">
        <v>485</v>
      </c>
      <c r="D7" s="8">
        <v>26248</v>
      </c>
      <c r="E7" s="4">
        <v>4.2693052721199998E-2</v>
      </c>
      <c r="F7" s="4">
        <v>1.74785025979E-2</v>
      </c>
      <c r="G7" s="4">
        <v>6.7907602844499995E-2</v>
      </c>
    </row>
    <row r="8" spans="1:8" ht="14.1" customHeight="1" x14ac:dyDescent="0.2">
      <c r="A8" s="59"/>
      <c r="B8" s="11" t="s">
        <v>96</v>
      </c>
      <c r="C8" s="7">
        <v>4873</v>
      </c>
      <c r="D8" s="8">
        <v>268800</v>
      </c>
      <c r="E8" s="4">
        <v>3.8944462642700003E-2</v>
      </c>
      <c r="F8" s="4">
        <v>2.9919999999999999E-2</v>
      </c>
      <c r="G8" s="4">
        <v>4.7969999999999999E-2</v>
      </c>
    </row>
    <row r="9" spans="1:8" ht="14.1" customHeight="1" x14ac:dyDescent="0.2">
      <c r="A9" s="48" t="s">
        <v>245</v>
      </c>
      <c r="B9" s="11" t="s">
        <v>378</v>
      </c>
      <c r="C9" s="7">
        <v>3401</v>
      </c>
      <c r="D9" s="8">
        <v>1399538</v>
      </c>
      <c r="E9" s="4">
        <v>0.28066999999999998</v>
      </c>
      <c r="F9" s="4">
        <v>0.25688</v>
      </c>
      <c r="G9" s="4">
        <v>0.30446000000000001</v>
      </c>
    </row>
    <row r="10" spans="1:8" ht="14.1" customHeight="1" x14ac:dyDescent="0.2">
      <c r="A10" s="49"/>
      <c r="B10" s="11" t="s">
        <v>379</v>
      </c>
      <c r="C10" s="7">
        <v>987</v>
      </c>
      <c r="D10" s="8">
        <v>640589</v>
      </c>
      <c r="E10" s="4">
        <v>0.49241795530780003</v>
      </c>
      <c r="F10" s="4">
        <v>0.44353999999999999</v>
      </c>
      <c r="G10" s="4">
        <v>0.5413</v>
      </c>
    </row>
    <row r="11" spans="1:8" ht="14.1" customHeight="1" x14ac:dyDescent="0.2">
      <c r="A11" s="49"/>
      <c r="B11" s="11" t="s">
        <v>380</v>
      </c>
      <c r="C11" s="7">
        <v>485</v>
      </c>
      <c r="D11" s="8">
        <v>307905</v>
      </c>
      <c r="E11" s="4">
        <v>0.50080999999999998</v>
      </c>
      <c r="F11" s="4">
        <v>0.43124000000000001</v>
      </c>
      <c r="G11" s="4">
        <v>0.57038</v>
      </c>
    </row>
    <row r="12" spans="1:8" ht="14.1" customHeight="1" x14ac:dyDescent="0.2">
      <c r="A12" s="50"/>
      <c r="B12" s="11" t="s">
        <v>96</v>
      </c>
      <c r="C12" s="7">
        <v>4873</v>
      </c>
      <c r="D12" s="8">
        <v>2348031</v>
      </c>
      <c r="E12" s="4">
        <v>0.34018999999999999</v>
      </c>
      <c r="F12" s="4">
        <v>0.31929999999999997</v>
      </c>
      <c r="G12" s="4">
        <v>0.36108000000000001</v>
      </c>
    </row>
    <row r="13" spans="1:8" ht="14.1" customHeight="1" x14ac:dyDescent="0.2">
      <c r="A13" s="48" t="s">
        <v>246</v>
      </c>
      <c r="B13" s="11" t="s">
        <v>378</v>
      </c>
      <c r="C13" s="7">
        <v>3401</v>
      </c>
      <c r="D13" s="8">
        <v>2072188</v>
      </c>
      <c r="E13" s="4">
        <v>0.41556999999999999</v>
      </c>
      <c r="F13" s="4">
        <v>0.39012000000000002</v>
      </c>
      <c r="G13" s="4">
        <v>0.44101000000000001</v>
      </c>
    </row>
    <row r="14" spans="1:8" ht="14.1" customHeight="1" x14ac:dyDescent="0.2">
      <c r="A14" s="49"/>
      <c r="B14" s="11" t="s">
        <v>379</v>
      </c>
      <c r="C14" s="7">
        <v>987</v>
      </c>
      <c r="D14" s="8">
        <v>844090</v>
      </c>
      <c r="E14" s="4">
        <v>0.64885000000000004</v>
      </c>
      <c r="F14" s="4">
        <v>0.60368999999999995</v>
      </c>
      <c r="G14" s="4">
        <v>0.69400221630250003</v>
      </c>
    </row>
    <row r="15" spans="1:8" ht="14.1" customHeight="1" x14ac:dyDescent="0.2">
      <c r="A15" s="49"/>
      <c r="B15" s="11" t="s">
        <v>380</v>
      </c>
      <c r="C15" s="7">
        <v>485</v>
      </c>
      <c r="D15" s="8">
        <v>428432</v>
      </c>
      <c r="E15" s="4">
        <v>0.69684999999999997</v>
      </c>
      <c r="F15" s="4">
        <v>0.63900000000000001</v>
      </c>
      <c r="G15" s="4">
        <v>0.75470111862639999</v>
      </c>
    </row>
    <row r="16" spans="1:8" ht="14.1" customHeight="1" x14ac:dyDescent="0.2">
      <c r="A16" s="50"/>
      <c r="B16" s="11" t="s">
        <v>96</v>
      </c>
      <c r="C16" s="7">
        <v>4873</v>
      </c>
      <c r="D16" s="8">
        <v>3344710</v>
      </c>
      <c r="E16" s="4">
        <v>0.48459000000000002</v>
      </c>
      <c r="F16" s="4">
        <v>0.46310000000000001</v>
      </c>
      <c r="G16" s="4">
        <v>0.50607999999999997</v>
      </c>
    </row>
    <row r="17" spans="1:7" ht="14.1" customHeight="1" x14ac:dyDescent="0.2">
      <c r="A17" s="48" t="s">
        <v>247</v>
      </c>
      <c r="B17" s="11" t="s">
        <v>378</v>
      </c>
      <c r="C17" s="7">
        <v>3401</v>
      </c>
      <c r="D17" s="8">
        <v>793462</v>
      </c>
      <c r="E17" s="4">
        <v>0.15912000000000001</v>
      </c>
      <c r="F17" s="4">
        <v>0.14027999999999999</v>
      </c>
      <c r="G17" s="4">
        <v>0.17796999999999999</v>
      </c>
    </row>
    <row r="18" spans="1:7" ht="14.1" customHeight="1" x14ac:dyDescent="0.2">
      <c r="A18" s="49"/>
      <c r="B18" s="11" t="s">
        <v>379</v>
      </c>
      <c r="C18" s="7">
        <v>987</v>
      </c>
      <c r="D18" s="8">
        <v>435535</v>
      </c>
      <c r="E18" s="4">
        <v>0.33478999999999998</v>
      </c>
      <c r="F18" s="4">
        <v>0.28726000000000002</v>
      </c>
      <c r="G18" s="4">
        <v>0.38233</v>
      </c>
    </row>
    <row r="19" spans="1:7" ht="14.1" customHeight="1" x14ac:dyDescent="0.2">
      <c r="A19" s="49"/>
      <c r="B19" s="11" t="s">
        <v>380</v>
      </c>
      <c r="C19" s="7">
        <v>485</v>
      </c>
      <c r="D19" s="8">
        <v>231191</v>
      </c>
      <c r="E19" s="4">
        <v>0.37602999999999998</v>
      </c>
      <c r="F19" s="4">
        <v>0.30897000000000002</v>
      </c>
      <c r="G19" s="4">
        <v>0.44309999999999999</v>
      </c>
    </row>
    <row r="20" spans="1:7" ht="14.1" customHeight="1" x14ac:dyDescent="0.2">
      <c r="A20" s="50"/>
      <c r="B20" s="11" t="s">
        <v>96</v>
      </c>
      <c r="C20" s="7">
        <v>4873</v>
      </c>
      <c r="D20" s="8">
        <v>1460188</v>
      </c>
      <c r="E20" s="4">
        <v>0.21156</v>
      </c>
      <c r="F20" s="4">
        <v>0.19375999999999999</v>
      </c>
      <c r="G20" s="4">
        <v>0.22935</v>
      </c>
    </row>
    <row r="22" spans="1:7" ht="14.1" customHeight="1" x14ac:dyDescent="0.2">
      <c r="A22" s="46" t="s">
        <v>55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106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107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559</v>
      </c>
      <c r="B25" s="45"/>
      <c r="C25" s="45"/>
      <c r="D25" s="45"/>
      <c r="E25" s="45"/>
      <c r="F25" s="45"/>
      <c r="G25" s="45"/>
    </row>
    <row r="26" spans="1:7" s="17" customFormat="1" ht="14.25" x14ac:dyDescent="0.2">
      <c r="A26" s="32" t="str">
        <f>HYPERLINK("#'Index'!A1","Back to Index")</f>
        <v>Back to Index</v>
      </c>
      <c r="B26" s="27"/>
    </row>
    <row r="69" spans="1:1" ht="12" customHeight="1" x14ac:dyDescent="0.2">
      <c r="A69" t="s">
        <v>559</v>
      </c>
    </row>
  </sheetData>
  <mergeCells count="10">
    <mergeCell ref="A1:H1"/>
    <mergeCell ref="A25:G25"/>
    <mergeCell ref="A2:G2"/>
    <mergeCell ref="A22:G22"/>
    <mergeCell ref="A23:G23"/>
    <mergeCell ref="A24:G24"/>
    <mergeCell ref="A5:A8"/>
    <mergeCell ref="A9:A12"/>
    <mergeCell ref="A13:A16"/>
    <mergeCell ref="A17:A20"/>
  </mergeCells>
  <pageMargins left="0.05" right="0.05" top="0.5" bottom="0.5" header="0" footer="0"/>
  <pageSetup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ySplit="4" topLeftCell="A5" activePane="bottomLeft" state="frozen"/>
      <selection sqref="A1:L1"/>
      <selection pane="bottomLeft" activeCell="A20" sqref="A20:A24"/>
    </sheetView>
  </sheetViews>
  <sheetFormatPr defaultColWidth="10.85546875" defaultRowHeight="12" customHeight="1" x14ac:dyDescent="0.2"/>
  <cols>
    <col min="1" max="1" width="60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8" ht="15" x14ac:dyDescent="0.25">
      <c r="A1" s="44" t="s">
        <v>251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8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8" ht="14.1" customHeight="1" x14ac:dyDescent="0.2">
      <c r="A5" s="57" t="s">
        <v>560</v>
      </c>
      <c r="B5" s="12" t="s">
        <v>40</v>
      </c>
      <c r="C5" s="7">
        <v>750</v>
      </c>
      <c r="D5" s="8">
        <v>35591</v>
      </c>
      <c r="E5" s="4">
        <v>2.716E-2</v>
      </c>
      <c r="F5" s="4">
        <v>1.2120000000000001E-2</v>
      </c>
      <c r="G5" s="4">
        <v>4.2209999999999998E-2</v>
      </c>
    </row>
    <row r="6" spans="1:8" ht="14.1" customHeight="1" x14ac:dyDescent="0.2">
      <c r="A6" s="58"/>
      <c r="B6" s="12" t="s">
        <v>41</v>
      </c>
      <c r="C6" s="7">
        <v>815</v>
      </c>
      <c r="D6" s="8">
        <v>97971</v>
      </c>
      <c r="E6" s="4">
        <v>7.6119999999999993E-2</v>
      </c>
      <c r="F6" s="4">
        <v>4.786E-2</v>
      </c>
      <c r="G6" s="4">
        <v>0.10438</v>
      </c>
    </row>
    <row r="7" spans="1:8" ht="14.1" customHeight="1" x14ac:dyDescent="0.2">
      <c r="A7" s="58"/>
      <c r="B7" s="12" t="s">
        <v>42</v>
      </c>
      <c r="C7" s="7">
        <v>523</v>
      </c>
      <c r="D7" s="8">
        <v>38560</v>
      </c>
      <c r="E7" s="4">
        <v>4.9149999999999999E-2</v>
      </c>
      <c r="F7" s="4">
        <v>1.4460000000000001E-2</v>
      </c>
      <c r="G7" s="4">
        <v>8.3849999999999994E-2</v>
      </c>
    </row>
    <row r="8" spans="1:8" ht="14.1" customHeight="1" x14ac:dyDescent="0.2">
      <c r="A8" s="58"/>
      <c r="B8" s="12" t="s">
        <v>43</v>
      </c>
      <c r="C8" s="7">
        <v>2785</v>
      </c>
      <c r="D8" s="8">
        <v>96679</v>
      </c>
      <c r="E8" s="4">
        <v>2.7459999999999998E-2</v>
      </c>
      <c r="F8" s="4">
        <v>1.6879999999999999E-2</v>
      </c>
      <c r="G8" s="4">
        <v>3.805E-2</v>
      </c>
    </row>
    <row r="9" spans="1:8" ht="14.1" customHeight="1" x14ac:dyDescent="0.2">
      <c r="A9" s="59"/>
      <c r="B9" s="12" t="s">
        <v>96</v>
      </c>
      <c r="C9" s="7">
        <v>4873</v>
      </c>
      <c r="D9" s="8">
        <v>268800</v>
      </c>
      <c r="E9" s="4">
        <v>3.8944462642700003E-2</v>
      </c>
      <c r="F9" s="4">
        <v>2.9919999999999999E-2</v>
      </c>
      <c r="G9" s="4">
        <v>4.7969999999999999E-2</v>
      </c>
    </row>
    <row r="10" spans="1:8" ht="14.1" customHeight="1" x14ac:dyDescent="0.2">
      <c r="A10" s="48" t="s">
        <v>245</v>
      </c>
      <c r="B10" s="12" t="s">
        <v>40</v>
      </c>
      <c r="C10" s="7">
        <v>750</v>
      </c>
      <c r="D10" s="8">
        <v>569581.66974001995</v>
      </c>
      <c r="E10" s="4">
        <v>0.43472537498000002</v>
      </c>
      <c r="F10" s="4">
        <v>0.37911</v>
      </c>
      <c r="G10" s="4">
        <v>0.49034</v>
      </c>
    </row>
    <row r="11" spans="1:8" ht="14.1" customHeight="1" x14ac:dyDescent="0.2">
      <c r="A11" s="49"/>
      <c r="B11" s="12" t="s">
        <v>41</v>
      </c>
      <c r="C11" s="7">
        <v>815</v>
      </c>
      <c r="D11" s="8">
        <v>549954</v>
      </c>
      <c r="E11" s="4">
        <v>0.42730000000000001</v>
      </c>
      <c r="F11" s="4">
        <v>0.37669999999999998</v>
      </c>
      <c r="G11" s="4">
        <v>0.47789999999999999</v>
      </c>
    </row>
    <row r="12" spans="1:8" ht="14.1" customHeight="1" x14ac:dyDescent="0.2">
      <c r="A12" s="49"/>
      <c r="B12" s="12" t="s">
        <v>42</v>
      </c>
      <c r="C12" s="7">
        <v>523</v>
      </c>
      <c r="D12" s="8">
        <v>323110</v>
      </c>
      <c r="E12" s="4">
        <v>0.41187000000000001</v>
      </c>
      <c r="F12" s="4">
        <v>0.34773999999999999</v>
      </c>
      <c r="G12" s="4">
        <v>0.47599000000000002</v>
      </c>
    </row>
    <row r="13" spans="1:8" ht="14.1" customHeight="1" x14ac:dyDescent="0.2">
      <c r="A13" s="49"/>
      <c r="B13" s="12" t="s">
        <v>43</v>
      </c>
      <c r="C13" s="7">
        <v>2785</v>
      </c>
      <c r="D13" s="8">
        <v>905385</v>
      </c>
      <c r="E13" s="4">
        <v>0.25718000000000002</v>
      </c>
      <c r="F13" s="4">
        <v>0.23175000000000001</v>
      </c>
      <c r="G13" s="4">
        <v>0.28261999999999998</v>
      </c>
    </row>
    <row r="14" spans="1:8" ht="14.1" customHeight="1" x14ac:dyDescent="0.2">
      <c r="A14" s="50"/>
      <c r="B14" s="12" t="s">
        <v>96</v>
      </c>
      <c r="C14" s="7">
        <v>4873</v>
      </c>
      <c r="D14" s="8">
        <v>2348031</v>
      </c>
      <c r="E14" s="4">
        <v>0.34018999999999999</v>
      </c>
      <c r="F14" s="4">
        <v>0.31929999999999997</v>
      </c>
      <c r="G14" s="4">
        <v>0.36108000000000001</v>
      </c>
    </row>
    <row r="15" spans="1:8" ht="14.1" customHeight="1" x14ac:dyDescent="0.2">
      <c r="A15" s="48" t="s">
        <v>246</v>
      </c>
      <c r="B15" s="12" t="s">
        <v>40</v>
      </c>
      <c r="C15" s="7">
        <v>750</v>
      </c>
      <c r="D15" s="8">
        <v>887951</v>
      </c>
      <c r="E15" s="4">
        <v>0.67771999999999999</v>
      </c>
      <c r="F15" s="4">
        <v>0.62916000000000005</v>
      </c>
      <c r="G15" s="4">
        <v>0.72628000000000004</v>
      </c>
    </row>
    <row r="16" spans="1:8" ht="14.1" customHeight="1" x14ac:dyDescent="0.2">
      <c r="A16" s="49"/>
      <c r="B16" s="12" t="s">
        <v>41</v>
      </c>
      <c r="C16" s="7">
        <v>815</v>
      </c>
      <c r="D16" s="8">
        <v>790671</v>
      </c>
      <c r="E16" s="4">
        <v>0.61433000000000004</v>
      </c>
      <c r="F16" s="4">
        <v>0.56362999999999996</v>
      </c>
      <c r="G16" s="4">
        <v>0.66503000000000001</v>
      </c>
    </row>
    <row r="17" spans="1:7" ht="14.1" customHeight="1" x14ac:dyDescent="0.2">
      <c r="A17" s="49"/>
      <c r="B17" s="12" t="s">
        <v>42</v>
      </c>
      <c r="C17" s="7">
        <v>523</v>
      </c>
      <c r="D17" s="8">
        <v>424001</v>
      </c>
      <c r="E17" s="4">
        <v>0.54047000000000001</v>
      </c>
      <c r="F17" s="4">
        <v>0.47671999999999998</v>
      </c>
      <c r="G17" s="4">
        <v>0.60421999999999998</v>
      </c>
    </row>
    <row r="18" spans="1:7" ht="14.1" customHeight="1" x14ac:dyDescent="0.2">
      <c r="A18" s="49"/>
      <c r="B18" s="12" t="s">
        <v>43</v>
      </c>
      <c r="C18" s="7">
        <v>2785</v>
      </c>
      <c r="D18" s="8">
        <v>1242086</v>
      </c>
      <c r="E18" s="4">
        <v>0.35282999999999998</v>
      </c>
      <c r="F18" s="4">
        <v>0.32551000000000002</v>
      </c>
      <c r="G18" s="4">
        <v>0.38013999999999998</v>
      </c>
    </row>
    <row r="19" spans="1:7" ht="14.1" customHeight="1" x14ac:dyDescent="0.2">
      <c r="A19" s="50"/>
      <c r="B19" s="12" t="s">
        <v>96</v>
      </c>
      <c r="C19" s="7">
        <v>4873</v>
      </c>
      <c r="D19" s="8">
        <v>3344710</v>
      </c>
      <c r="E19" s="4">
        <v>0.48459000000000002</v>
      </c>
      <c r="F19" s="4">
        <v>0.46310000000000001</v>
      </c>
      <c r="G19" s="4">
        <v>0.50607999999999997</v>
      </c>
    </row>
    <row r="20" spans="1:7" ht="14.1" customHeight="1" x14ac:dyDescent="0.2">
      <c r="A20" s="48" t="s">
        <v>247</v>
      </c>
      <c r="B20" s="12" t="s">
        <v>40</v>
      </c>
      <c r="C20" s="7">
        <v>750</v>
      </c>
      <c r="D20" s="8">
        <v>412930</v>
      </c>
      <c r="E20" s="4">
        <v>0.31516296334729998</v>
      </c>
      <c r="F20" s="4">
        <v>0.26401284731559999</v>
      </c>
      <c r="G20" s="4">
        <v>0.36631307937899998</v>
      </c>
    </row>
    <row r="21" spans="1:7" ht="14.1" customHeight="1" x14ac:dyDescent="0.2">
      <c r="A21" s="49"/>
      <c r="B21" s="12" t="s">
        <v>41</v>
      </c>
      <c r="C21" s="7">
        <v>815</v>
      </c>
      <c r="D21" s="8">
        <v>392649</v>
      </c>
      <c r="E21" s="4">
        <v>0.30508000000000002</v>
      </c>
      <c r="F21" s="4">
        <v>0.25861000000000001</v>
      </c>
      <c r="G21" s="4">
        <v>0.35154999999999997</v>
      </c>
    </row>
    <row r="22" spans="1:7" ht="14.1" customHeight="1" x14ac:dyDescent="0.2">
      <c r="A22" s="49"/>
      <c r="B22" s="12" t="s">
        <v>42</v>
      </c>
      <c r="C22" s="7">
        <v>523</v>
      </c>
      <c r="D22" s="8">
        <v>171959</v>
      </c>
      <c r="E22" s="4">
        <v>0.21920000000000001</v>
      </c>
      <c r="F22" s="4">
        <v>0.16930999999999999</v>
      </c>
      <c r="G22" s="4">
        <v>0.26907999999999999</v>
      </c>
    </row>
    <row r="23" spans="1:7" ht="14.1" customHeight="1" x14ac:dyDescent="0.2">
      <c r="A23" s="49"/>
      <c r="B23" s="12" t="s">
        <v>43</v>
      </c>
      <c r="C23" s="7">
        <v>2785</v>
      </c>
      <c r="D23" s="8">
        <v>482650</v>
      </c>
      <c r="E23" s="4">
        <v>0.1371</v>
      </c>
      <c r="F23" s="4">
        <v>0.11687</v>
      </c>
      <c r="G23" s="4">
        <v>0.15733</v>
      </c>
    </row>
    <row r="24" spans="1:7" ht="14.1" customHeight="1" x14ac:dyDescent="0.2">
      <c r="A24" s="50"/>
      <c r="B24" s="12" t="s">
        <v>96</v>
      </c>
      <c r="C24" s="7">
        <v>4873</v>
      </c>
      <c r="D24" s="8">
        <v>1460188</v>
      </c>
      <c r="E24" s="4">
        <v>0.21156</v>
      </c>
      <c r="F24" s="4">
        <v>0.19375999999999999</v>
      </c>
      <c r="G24" s="4">
        <v>0.22935</v>
      </c>
    </row>
    <row r="26" spans="1:7" ht="14.1" customHeight="1" x14ac:dyDescent="0.2">
      <c r="A26" s="46" t="s">
        <v>55</v>
      </c>
      <c r="B26" s="45"/>
      <c r="C26" s="45"/>
      <c r="D26" s="45"/>
      <c r="E26" s="45"/>
      <c r="F26" s="45"/>
      <c r="G26" s="45"/>
    </row>
    <row r="27" spans="1:7" ht="14.1" customHeight="1" x14ac:dyDescent="0.2">
      <c r="A27" s="46" t="s">
        <v>106</v>
      </c>
      <c r="B27" s="45"/>
      <c r="C27" s="45"/>
      <c r="D27" s="45"/>
      <c r="E27" s="45"/>
      <c r="F27" s="45"/>
      <c r="G27" s="45"/>
    </row>
    <row r="28" spans="1:7" ht="14.1" customHeight="1" x14ac:dyDescent="0.2">
      <c r="A28" s="46" t="s">
        <v>107</v>
      </c>
      <c r="B28" s="45"/>
      <c r="C28" s="45"/>
      <c r="D28" s="45"/>
      <c r="E28" s="45"/>
      <c r="F28" s="45"/>
      <c r="G28" s="45"/>
    </row>
    <row r="29" spans="1:7" ht="14.1" customHeight="1" x14ac:dyDescent="0.2">
      <c r="A29" s="46" t="s">
        <v>559</v>
      </c>
      <c r="B29" s="45"/>
      <c r="C29" s="45"/>
      <c r="D29" s="45"/>
      <c r="E29" s="45"/>
      <c r="F29" s="45"/>
      <c r="G29" s="45"/>
    </row>
    <row r="30" spans="1:7" s="17" customFormat="1" ht="14.25" x14ac:dyDescent="0.2">
      <c r="A30" s="32" t="str">
        <f>HYPERLINK("#'Index'!A1","Back to Index")</f>
        <v>Back to Index</v>
      </c>
      <c r="B30" s="27"/>
    </row>
    <row r="69" spans="1:1" ht="12" customHeight="1" x14ac:dyDescent="0.2">
      <c r="A69" t="s">
        <v>559</v>
      </c>
    </row>
  </sheetData>
  <mergeCells count="10">
    <mergeCell ref="A1:H1"/>
    <mergeCell ref="A29:G29"/>
    <mergeCell ref="A2:G2"/>
    <mergeCell ref="A26:G26"/>
    <mergeCell ref="A27:G27"/>
    <mergeCell ref="A28:G28"/>
    <mergeCell ref="A10:A14"/>
    <mergeCell ref="A15:A19"/>
    <mergeCell ref="A20:A24"/>
    <mergeCell ref="A5:A9"/>
  </mergeCells>
  <pageMargins left="0.05" right="0.05" top="0.5" bottom="0.5" header="0" footer="0"/>
  <pageSetup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ySplit="4" topLeftCell="A5" activePane="bottomLeft" state="frozen"/>
      <selection sqref="A1:L1"/>
      <selection pane="bottomLeft" activeCell="A14" sqref="A14:A22"/>
    </sheetView>
  </sheetViews>
  <sheetFormatPr defaultColWidth="10.85546875" defaultRowHeight="12" customHeight="1" x14ac:dyDescent="0.2"/>
  <cols>
    <col min="1" max="1" width="60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8" ht="15" x14ac:dyDescent="0.25">
      <c r="A1" s="44" t="s">
        <v>252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8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8" ht="14.1" customHeight="1" x14ac:dyDescent="0.2">
      <c r="A5" s="57" t="s">
        <v>560</v>
      </c>
      <c r="B5" s="9" t="s">
        <v>47</v>
      </c>
      <c r="C5" s="7">
        <v>659</v>
      </c>
      <c r="D5" s="8">
        <v>25145</v>
      </c>
      <c r="E5" s="4">
        <v>2.9989999999999999E-2</v>
      </c>
      <c r="F5" s="4">
        <v>1.321E-2</v>
      </c>
      <c r="G5" s="4">
        <v>4.6780000000000002E-2</v>
      </c>
    </row>
    <row r="6" spans="1:8" ht="14.1" customHeight="1" x14ac:dyDescent="0.2">
      <c r="A6" s="58"/>
      <c r="B6" s="9" t="s">
        <v>48</v>
      </c>
      <c r="C6" s="7">
        <v>553</v>
      </c>
      <c r="D6" s="8">
        <v>48469</v>
      </c>
      <c r="E6" s="4">
        <v>6.198E-2</v>
      </c>
      <c r="F6" s="4">
        <v>3.0380000000000001E-2</v>
      </c>
      <c r="G6" s="4">
        <v>9.357E-2</v>
      </c>
    </row>
    <row r="7" spans="1:8" ht="14.1" customHeight="1" x14ac:dyDescent="0.2">
      <c r="A7" s="58"/>
      <c r="B7" s="9" t="s">
        <v>49</v>
      </c>
      <c r="C7" s="7">
        <v>941</v>
      </c>
      <c r="D7" s="8">
        <v>38648</v>
      </c>
      <c r="E7" s="4">
        <v>2.623E-2</v>
      </c>
      <c r="F7" s="4">
        <v>1.274E-2</v>
      </c>
      <c r="G7" s="4">
        <v>3.9730000000000001E-2</v>
      </c>
    </row>
    <row r="8" spans="1:8" ht="14.1" customHeight="1" x14ac:dyDescent="0.2">
      <c r="A8" s="58"/>
      <c r="B8" s="9" t="s">
        <v>50</v>
      </c>
      <c r="C8" s="7">
        <v>510</v>
      </c>
      <c r="D8" s="8">
        <v>50330.268815862997</v>
      </c>
      <c r="E8" s="4">
        <v>7.2859999999999994E-2</v>
      </c>
      <c r="F8" s="4">
        <v>2.664E-2</v>
      </c>
      <c r="G8" s="4">
        <v>0.11908000000000001</v>
      </c>
    </row>
    <row r="9" spans="1:8" ht="14.1" customHeight="1" x14ac:dyDescent="0.2">
      <c r="A9" s="58"/>
      <c r="B9" s="9" t="s">
        <v>51</v>
      </c>
      <c r="C9" s="7">
        <v>950</v>
      </c>
      <c r="D9" s="8">
        <v>61879</v>
      </c>
      <c r="E9" s="4">
        <v>3.7510000000000002E-2</v>
      </c>
      <c r="F9" s="4">
        <v>1.593E-2</v>
      </c>
      <c r="G9" s="4">
        <v>5.91E-2</v>
      </c>
    </row>
    <row r="10" spans="1:8" ht="14.1" customHeight="1" x14ac:dyDescent="0.2">
      <c r="A10" s="58"/>
      <c r="B10" s="9" t="s">
        <v>52</v>
      </c>
      <c r="C10" s="7">
        <v>673</v>
      </c>
      <c r="D10" s="8">
        <v>15555</v>
      </c>
      <c r="E10" s="4">
        <v>1.805E-2</v>
      </c>
      <c r="F10" s="4">
        <v>7.4200000000000004E-3</v>
      </c>
      <c r="G10" s="4">
        <v>2.869E-2</v>
      </c>
    </row>
    <row r="11" spans="1:8" ht="14.1" customHeight="1" x14ac:dyDescent="0.2">
      <c r="A11" s="58"/>
      <c r="B11" s="9" t="s">
        <v>53</v>
      </c>
      <c r="C11" s="7">
        <v>257</v>
      </c>
      <c r="D11" s="8">
        <v>13366</v>
      </c>
      <c r="E11" s="4">
        <v>3.7949999999999998E-2</v>
      </c>
      <c r="F11" s="4">
        <v>7.62E-3</v>
      </c>
      <c r="G11" s="4">
        <v>6.8279999999999993E-2</v>
      </c>
    </row>
    <row r="12" spans="1:8" ht="14.1" customHeight="1" x14ac:dyDescent="0.2">
      <c r="A12" s="58"/>
      <c r="B12" s="9" t="s">
        <v>54</v>
      </c>
      <c r="C12" s="7">
        <v>330</v>
      </c>
      <c r="D12" s="8">
        <v>15408</v>
      </c>
      <c r="E12" s="4">
        <v>6.0560000000000003E-2</v>
      </c>
      <c r="F12" s="4">
        <v>1.7479999999999999E-2</v>
      </c>
      <c r="G12" s="4">
        <v>0.10365000000000001</v>
      </c>
    </row>
    <row r="13" spans="1:8" ht="14.1" customHeight="1" x14ac:dyDescent="0.2">
      <c r="A13" s="59"/>
      <c r="B13" s="9" t="s">
        <v>96</v>
      </c>
      <c r="C13" s="7">
        <v>4873</v>
      </c>
      <c r="D13" s="8">
        <v>268800</v>
      </c>
      <c r="E13" s="4">
        <v>3.8944462642700003E-2</v>
      </c>
      <c r="F13" s="4">
        <v>2.9919999999999999E-2</v>
      </c>
      <c r="G13" s="4">
        <v>4.7969999999999999E-2</v>
      </c>
    </row>
    <row r="14" spans="1:8" ht="14.1" customHeight="1" x14ac:dyDescent="0.2">
      <c r="A14" s="48" t="s">
        <v>245</v>
      </c>
      <c r="B14" s="9" t="s">
        <v>47</v>
      </c>
      <c r="C14" s="7">
        <v>659</v>
      </c>
      <c r="D14" s="8">
        <v>298747</v>
      </c>
      <c r="E14" s="4">
        <v>0.35633999999999999</v>
      </c>
      <c r="F14" s="4">
        <v>0.30186000000000002</v>
      </c>
      <c r="G14" s="4">
        <v>0.41082999999999997</v>
      </c>
    </row>
    <row r="15" spans="1:8" ht="14.1" customHeight="1" x14ac:dyDescent="0.2">
      <c r="A15" s="49"/>
      <c r="B15" s="9" t="s">
        <v>48</v>
      </c>
      <c r="C15" s="7">
        <v>553</v>
      </c>
      <c r="D15" s="8">
        <v>307499</v>
      </c>
      <c r="E15" s="4">
        <v>0.39318999999999998</v>
      </c>
      <c r="F15" s="4">
        <v>0.33161000000000002</v>
      </c>
      <c r="G15" s="4">
        <v>0.4547733048855</v>
      </c>
    </row>
    <row r="16" spans="1:8" ht="14.1" customHeight="1" x14ac:dyDescent="0.2">
      <c r="A16" s="49"/>
      <c r="B16" s="9" t="s">
        <v>49</v>
      </c>
      <c r="C16" s="7">
        <v>941</v>
      </c>
      <c r="D16" s="8">
        <v>478919</v>
      </c>
      <c r="E16" s="4">
        <v>0.3251</v>
      </c>
      <c r="F16" s="4">
        <v>0.27684999999999998</v>
      </c>
      <c r="G16" s="4">
        <v>0.37335000000000002</v>
      </c>
    </row>
    <row r="17" spans="1:7" ht="14.1" customHeight="1" x14ac:dyDescent="0.2">
      <c r="A17" s="49"/>
      <c r="B17" s="9" t="s">
        <v>50</v>
      </c>
      <c r="C17" s="7">
        <v>510</v>
      </c>
      <c r="D17" s="8">
        <v>230668</v>
      </c>
      <c r="E17" s="4">
        <v>0.33391999999999999</v>
      </c>
      <c r="F17" s="4">
        <v>0.27059241326560002</v>
      </c>
      <c r="G17" s="4">
        <v>0.39724999999999999</v>
      </c>
    </row>
    <row r="18" spans="1:7" ht="14.1" customHeight="1" x14ac:dyDescent="0.2">
      <c r="A18" s="49"/>
      <c r="B18" s="9" t="s">
        <v>51</v>
      </c>
      <c r="C18" s="7">
        <v>950</v>
      </c>
      <c r="D18" s="8">
        <v>508761.11885098001</v>
      </c>
      <c r="E18" s="4">
        <v>0.30842000000000003</v>
      </c>
      <c r="F18" s="4">
        <v>0.26385999999999998</v>
      </c>
      <c r="G18" s="4">
        <v>0.35299000000000003</v>
      </c>
    </row>
    <row r="19" spans="1:7" ht="14.1" customHeight="1" x14ac:dyDescent="0.2">
      <c r="A19" s="49"/>
      <c r="B19" s="9" t="s">
        <v>52</v>
      </c>
      <c r="C19" s="7">
        <v>673</v>
      </c>
      <c r="D19" s="8">
        <v>294651</v>
      </c>
      <c r="E19" s="4">
        <v>0.34197</v>
      </c>
      <c r="F19" s="4">
        <v>0.28371000000000002</v>
      </c>
      <c r="G19" s="4">
        <v>0.40023999999999998</v>
      </c>
    </row>
    <row r="20" spans="1:7" ht="14.1" customHeight="1" x14ac:dyDescent="0.2">
      <c r="A20" s="49"/>
      <c r="B20" s="9" t="s">
        <v>53</v>
      </c>
      <c r="C20" s="7">
        <v>257</v>
      </c>
      <c r="D20" s="8">
        <v>147513</v>
      </c>
      <c r="E20" s="4">
        <v>0.41882999999999998</v>
      </c>
      <c r="F20" s="4">
        <v>0.32820005463230001</v>
      </c>
      <c r="G20" s="4">
        <v>0.50946000000000002</v>
      </c>
    </row>
    <row r="21" spans="1:7" ht="14.1" customHeight="1" x14ac:dyDescent="0.2">
      <c r="A21" s="49"/>
      <c r="B21" s="9" t="s">
        <v>54</v>
      </c>
      <c r="C21" s="7">
        <v>330</v>
      </c>
      <c r="D21" s="8">
        <v>81272</v>
      </c>
      <c r="E21" s="4">
        <v>0.31946999999999998</v>
      </c>
      <c r="F21" s="4">
        <v>0.24859999999999999</v>
      </c>
      <c r="G21" s="4">
        <v>0.39033000000000001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2348031</v>
      </c>
      <c r="E22" s="4">
        <v>0.34018999999999999</v>
      </c>
      <c r="F22" s="4">
        <v>0.31929999999999997</v>
      </c>
      <c r="G22" s="4">
        <v>0.36108000000000001</v>
      </c>
    </row>
    <row r="23" spans="1:7" ht="14.1" customHeight="1" x14ac:dyDescent="0.2">
      <c r="A23" s="48" t="s">
        <v>246</v>
      </c>
      <c r="B23" s="9" t="s">
        <v>47</v>
      </c>
      <c r="C23" s="7">
        <v>659</v>
      </c>
      <c r="D23" s="8">
        <v>418800.89553645003</v>
      </c>
      <c r="E23" s="4">
        <v>0.49953999999999998</v>
      </c>
      <c r="F23" s="4">
        <v>0.44219999999999998</v>
      </c>
      <c r="G23" s="4">
        <v>0.55687643959120003</v>
      </c>
    </row>
    <row r="24" spans="1:7" ht="14.1" customHeight="1" x14ac:dyDescent="0.2">
      <c r="A24" s="49"/>
      <c r="B24" s="9" t="s">
        <v>48</v>
      </c>
      <c r="C24" s="7">
        <v>553</v>
      </c>
      <c r="D24" s="8">
        <v>434544</v>
      </c>
      <c r="E24" s="4">
        <v>0.55564000000000002</v>
      </c>
      <c r="F24" s="4">
        <v>0.49724000000000002</v>
      </c>
      <c r="G24" s="4">
        <v>0.61404000000000003</v>
      </c>
    </row>
    <row r="25" spans="1:7" ht="14.1" customHeight="1" x14ac:dyDescent="0.2">
      <c r="A25" s="49"/>
      <c r="B25" s="9" t="s">
        <v>49</v>
      </c>
      <c r="C25" s="7">
        <v>941</v>
      </c>
      <c r="D25" s="8">
        <v>728263</v>
      </c>
      <c r="E25" s="4">
        <v>0.49436000000000002</v>
      </c>
      <c r="F25" s="4">
        <v>0.44535999999999998</v>
      </c>
      <c r="G25" s="4">
        <v>0.54335827299100004</v>
      </c>
    </row>
    <row r="26" spans="1:7" ht="14.1" customHeight="1" x14ac:dyDescent="0.2">
      <c r="A26" s="49"/>
      <c r="B26" s="9" t="s">
        <v>50</v>
      </c>
      <c r="C26" s="7">
        <v>510</v>
      </c>
      <c r="D26" s="8">
        <v>325911</v>
      </c>
      <c r="E26" s="4">
        <v>0.47178999999999999</v>
      </c>
      <c r="F26" s="4">
        <v>0.40533999999999998</v>
      </c>
      <c r="G26" s="4">
        <v>0.53825000000000001</v>
      </c>
    </row>
    <row r="27" spans="1:7" ht="14.1" customHeight="1" x14ac:dyDescent="0.2">
      <c r="A27" s="49"/>
      <c r="B27" s="9" t="s">
        <v>51</v>
      </c>
      <c r="C27" s="7">
        <v>950</v>
      </c>
      <c r="D27" s="8">
        <v>703819</v>
      </c>
      <c r="E27" s="4">
        <v>0.42666999999999999</v>
      </c>
      <c r="F27" s="4">
        <v>0.37906000000000001</v>
      </c>
      <c r="G27" s="4">
        <v>0.47428999999999999</v>
      </c>
    </row>
    <row r="28" spans="1:7" ht="14.1" customHeight="1" x14ac:dyDescent="0.2">
      <c r="A28" s="49"/>
      <c r="B28" s="9" t="s">
        <v>52</v>
      </c>
      <c r="C28" s="7">
        <v>673</v>
      </c>
      <c r="D28" s="8">
        <v>402048</v>
      </c>
      <c r="E28" s="4">
        <v>0.46661999999999998</v>
      </c>
      <c r="F28" s="4">
        <v>0.40889999999999999</v>
      </c>
      <c r="G28" s="4">
        <v>0.52434000000000003</v>
      </c>
    </row>
    <row r="29" spans="1:7" ht="14.1" customHeight="1" x14ac:dyDescent="0.2">
      <c r="A29" s="49"/>
      <c r="B29" s="9" t="s">
        <v>53</v>
      </c>
      <c r="C29" s="7">
        <v>257</v>
      </c>
      <c r="D29" s="8">
        <v>211569</v>
      </c>
      <c r="E29" s="4">
        <v>0.60070000000000001</v>
      </c>
      <c r="F29" s="4">
        <v>0.51612999999999998</v>
      </c>
      <c r="G29" s="4">
        <v>0.68528</v>
      </c>
    </row>
    <row r="30" spans="1:7" ht="14.1" customHeight="1" x14ac:dyDescent="0.2">
      <c r="A30" s="49"/>
      <c r="B30" s="9" t="s">
        <v>54</v>
      </c>
      <c r="C30" s="7">
        <v>330</v>
      </c>
      <c r="D30" s="8">
        <v>119755</v>
      </c>
      <c r="E30" s="4">
        <v>0.47073999999999999</v>
      </c>
      <c r="F30" s="4">
        <v>0.39228000000000002</v>
      </c>
      <c r="G30" s="4">
        <v>0.54919199802050001</v>
      </c>
    </row>
    <row r="31" spans="1:7" ht="14.1" customHeight="1" x14ac:dyDescent="0.2">
      <c r="A31" s="50"/>
      <c r="B31" s="9" t="s">
        <v>96</v>
      </c>
      <c r="C31" s="7">
        <v>4873</v>
      </c>
      <c r="D31" s="8">
        <v>3344710</v>
      </c>
      <c r="E31" s="4">
        <v>0.48459000000000002</v>
      </c>
      <c r="F31" s="4">
        <v>0.46310000000000001</v>
      </c>
      <c r="G31" s="4">
        <v>0.50607999999999997</v>
      </c>
    </row>
    <row r="32" spans="1:7" ht="14.1" customHeight="1" x14ac:dyDescent="0.2">
      <c r="A32" s="48" t="s">
        <v>247</v>
      </c>
      <c r="B32" s="9" t="s">
        <v>47</v>
      </c>
      <c r="C32" s="7">
        <v>659</v>
      </c>
      <c r="D32" s="8">
        <v>193975</v>
      </c>
      <c r="E32" s="4">
        <v>0.23136999999999999</v>
      </c>
      <c r="F32" s="4">
        <v>0.18239</v>
      </c>
      <c r="G32" s="4">
        <v>0.28034999999999999</v>
      </c>
    </row>
    <row r="33" spans="1:7" ht="14.1" customHeight="1" x14ac:dyDescent="0.2">
      <c r="A33" s="49"/>
      <c r="B33" s="9" t="s">
        <v>48</v>
      </c>
      <c r="C33" s="7">
        <v>553</v>
      </c>
      <c r="D33" s="8">
        <v>172407</v>
      </c>
      <c r="E33" s="4">
        <v>0.22045000000000001</v>
      </c>
      <c r="F33" s="4">
        <v>0.17013</v>
      </c>
      <c r="G33" s="4">
        <v>0.27077000000000001</v>
      </c>
    </row>
    <row r="34" spans="1:7" ht="14.1" customHeight="1" x14ac:dyDescent="0.2">
      <c r="A34" s="49"/>
      <c r="B34" s="9" t="s">
        <v>49</v>
      </c>
      <c r="C34" s="7">
        <v>941</v>
      </c>
      <c r="D34" s="8">
        <v>307621</v>
      </c>
      <c r="E34" s="4">
        <v>0.20882000000000001</v>
      </c>
      <c r="F34" s="4">
        <v>0.16564000000000001</v>
      </c>
      <c r="G34" s="4">
        <v>0.25198999999999999</v>
      </c>
    </row>
    <row r="35" spans="1:7" ht="14.1" customHeight="1" x14ac:dyDescent="0.2">
      <c r="A35" s="49"/>
      <c r="B35" s="9" t="s">
        <v>50</v>
      </c>
      <c r="C35" s="7">
        <v>510</v>
      </c>
      <c r="D35" s="8">
        <v>141600.67978341001</v>
      </c>
      <c r="E35" s="4">
        <v>0.20498</v>
      </c>
      <c r="F35" s="4">
        <v>0.15678</v>
      </c>
      <c r="G35" s="4">
        <v>0.25318800809649999</v>
      </c>
    </row>
    <row r="36" spans="1:7" ht="14.1" customHeight="1" x14ac:dyDescent="0.2">
      <c r="A36" s="49"/>
      <c r="B36" s="9" t="s">
        <v>51</v>
      </c>
      <c r="C36" s="7">
        <v>950</v>
      </c>
      <c r="D36" s="8">
        <v>262549</v>
      </c>
      <c r="E36" s="4">
        <v>0.15916</v>
      </c>
      <c r="F36" s="4">
        <v>0.12540000000000001</v>
      </c>
      <c r="G36" s="4">
        <v>0.19292999999999999</v>
      </c>
    </row>
    <row r="37" spans="1:7" ht="14.1" customHeight="1" x14ac:dyDescent="0.2">
      <c r="A37" s="49"/>
      <c r="B37" s="9" t="s">
        <v>52</v>
      </c>
      <c r="C37" s="7">
        <v>673</v>
      </c>
      <c r="D37" s="8">
        <v>196323</v>
      </c>
      <c r="E37" s="4">
        <v>0.22785</v>
      </c>
      <c r="F37" s="4">
        <v>0.17688000000000001</v>
      </c>
      <c r="G37" s="4">
        <v>0.27882000000000001</v>
      </c>
    </row>
    <row r="38" spans="1:7" ht="14.1" customHeight="1" x14ac:dyDescent="0.2">
      <c r="A38" s="49"/>
      <c r="B38" s="9" t="s">
        <v>53</v>
      </c>
      <c r="C38" s="7">
        <v>257</v>
      </c>
      <c r="D38" s="8">
        <v>125556</v>
      </c>
      <c r="E38" s="4">
        <v>0.35648999999999997</v>
      </c>
      <c r="F38" s="4">
        <v>0.26454</v>
      </c>
      <c r="G38" s="4">
        <v>0.44844000000000001</v>
      </c>
    </row>
    <row r="39" spans="1:7" ht="14.1" customHeight="1" x14ac:dyDescent="0.2">
      <c r="A39" s="49"/>
      <c r="B39" s="9" t="s">
        <v>54</v>
      </c>
      <c r="C39" s="7">
        <v>330</v>
      </c>
      <c r="D39" s="8">
        <v>60156</v>
      </c>
      <c r="E39" s="4">
        <v>0.23646</v>
      </c>
      <c r="F39" s="4">
        <v>0.16994000000000001</v>
      </c>
      <c r="G39" s="4">
        <v>0.30298530612129998</v>
      </c>
    </row>
    <row r="40" spans="1:7" ht="14.1" customHeight="1" x14ac:dyDescent="0.2">
      <c r="A40" s="50"/>
      <c r="B40" s="9" t="s">
        <v>96</v>
      </c>
      <c r="C40" s="7">
        <v>4873</v>
      </c>
      <c r="D40" s="8">
        <v>1460188</v>
      </c>
      <c r="E40" s="4">
        <v>0.21156</v>
      </c>
      <c r="F40" s="4">
        <v>0.19375999999999999</v>
      </c>
      <c r="G40" s="4">
        <v>0.22935</v>
      </c>
    </row>
    <row r="42" spans="1:7" ht="14.1" customHeight="1" x14ac:dyDescent="0.2">
      <c r="A42" s="46" t="s">
        <v>55</v>
      </c>
      <c r="B42" s="45"/>
      <c r="C42" s="45"/>
      <c r="D42" s="45"/>
      <c r="E42" s="45"/>
      <c r="F42" s="45"/>
      <c r="G42" s="45"/>
    </row>
    <row r="43" spans="1:7" ht="14.1" customHeight="1" x14ac:dyDescent="0.2">
      <c r="A43" s="46" t="s">
        <v>106</v>
      </c>
      <c r="B43" s="45"/>
      <c r="C43" s="45"/>
      <c r="D43" s="45"/>
      <c r="E43" s="45"/>
      <c r="F43" s="45"/>
      <c r="G43" s="45"/>
    </row>
    <row r="44" spans="1:7" ht="14.1" customHeight="1" x14ac:dyDescent="0.2">
      <c r="A44" s="46" t="s">
        <v>107</v>
      </c>
      <c r="B44" s="45"/>
      <c r="C44" s="45"/>
      <c r="D44" s="45"/>
      <c r="E44" s="45"/>
      <c r="F44" s="45"/>
      <c r="G44" s="45"/>
    </row>
    <row r="45" spans="1:7" ht="14.1" customHeight="1" x14ac:dyDescent="0.2">
      <c r="A45" s="46" t="s">
        <v>559</v>
      </c>
      <c r="B45" s="45"/>
      <c r="C45" s="45"/>
      <c r="D45" s="45"/>
      <c r="E45" s="45"/>
      <c r="F45" s="45"/>
      <c r="G45" s="45"/>
    </row>
    <row r="46" spans="1:7" s="17" customFormat="1" ht="14.25" x14ac:dyDescent="0.2">
      <c r="A46" s="32" t="str">
        <f>HYPERLINK("#'Index'!A1","Back to Index")</f>
        <v>Back to Index</v>
      </c>
      <c r="B46" s="27"/>
    </row>
    <row r="69" spans="1:1" ht="12" customHeight="1" x14ac:dyDescent="0.2">
      <c r="A69" t="s">
        <v>559</v>
      </c>
    </row>
  </sheetData>
  <mergeCells count="10">
    <mergeCell ref="A1:H1"/>
    <mergeCell ref="A45:G45"/>
    <mergeCell ref="A2:G2"/>
    <mergeCell ref="A42:G42"/>
    <mergeCell ref="A43:G43"/>
    <mergeCell ref="A44:G44"/>
    <mergeCell ref="A5:A13"/>
    <mergeCell ref="A14:A22"/>
    <mergeCell ref="A23:A31"/>
    <mergeCell ref="A32:A40"/>
  </mergeCells>
  <pageMargins left="0.05" right="0.05" top="0.5" bottom="0.5" header="0" footer="0"/>
  <pageSetup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Normal="100" workbookViewId="0">
      <pane ySplit="4" topLeftCell="A5" activePane="bottomLeft" state="frozen"/>
      <selection sqref="A1:L1"/>
      <selection pane="bottomLeft" activeCell="A5" sqref="A5:A6"/>
    </sheetView>
  </sheetViews>
  <sheetFormatPr defaultColWidth="10.85546875" defaultRowHeight="12" customHeight="1" x14ac:dyDescent="0.2"/>
  <cols>
    <col min="1" max="1" width="60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8" ht="15" x14ac:dyDescent="0.25">
      <c r="A1" s="44" t="s">
        <v>253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8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8" ht="14.1" customHeight="1" x14ac:dyDescent="0.2">
      <c r="A5" s="56" t="s">
        <v>560</v>
      </c>
      <c r="B5" s="14" t="s">
        <v>169</v>
      </c>
      <c r="C5" s="7">
        <v>4642</v>
      </c>
      <c r="D5" s="8">
        <v>268800</v>
      </c>
      <c r="E5" s="4">
        <v>4.2110000000000002E-2</v>
      </c>
      <c r="F5" s="4">
        <v>3.2370000000000003E-2</v>
      </c>
      <c r="G5" s="4">
        <v>5.185E-2</v>
      </c>
    </row>
    <row r="6" spans="1:8" ht="14.1" customHeight="1" x14ac:dyDescent="0.2">
      <c r="A6" s="50"/>
      <c r="B6" s="14" t="s">
        <v>96</v>
      </c>
      <c r="C6" s="7">
        <v>4873</v>
      </c>
      <c r="D6" s="8">
        <v>268800</v>
      </c>
      <c r="E6" s="4">
        <v>3.8944462642700003E-2</v>
      </c>
      <c r="F6" s="4">
        <v>2.9919999999999999E-2</v>
      </c>
      <c r="G6" s="4">
        <v>4.7969999999999999E-2</v>
      </c>
    </row>
    <row r="7" spans="1:8" ht="14.1" customHeight="1" x14ac:dyDescent="0.2">
      <c r="A7" s="48" t="s">
        <v>245</v>
      </c>
      <c r="B7" s="14" t="s">
        <v>168</v>
      </c>
      <c r="C7" s="7">
        <v>231</v>
      </c>
      <c r="D7" s="8">
        <v>331883</v>
      </c>
      <c r="E7" s="4">
        <v>0.63961000000000001</v>
      </c>
      <c r="F7" s="4">
        <v>0.55162999999999995</v>
      </c>
      <c r="G7" s="4">
        <v>0.72758732697090001</v>
      </c>
    </row>
    <row r="8" spans="1:8" ht="14.1" customHeight="1" x14ac:dyDescent="0.2">
      <c r="A8" s="49"/>
      <c r="B8" s="14" t="s">
        <v>169</v>
      </c>
      <c r="C8" s="7">
        <v>4642</v>
      </c>
      <c r="D8" s="8">
        <v>2016148</v>
      </c>
      <c r="E8" s="4">
        <v>0.31585000000000002</v>
      </c>
      <c r="F8" s="4">
        <v>0.29486000000000001</v>
      </c>
      <c r="G8" s="4">
        <v>0.33683999999999997</v>
      </c>
    </row>
    <row r="9" spans="1:8" ht="14.1" customHeight="1" x14ac:dyDescent="0.2">
      <c r="A9" s="50"/>
      <c r="B9" s="14" t="s">
        <v>96</v>
      </c>
      <c r="C9" s="7">
        <v>4873</v>
      </c>
      <c r="D9" s="8">
        <v>2348031.1830540001</v>
      </c>
      <c r="E9" s="4">
        <v>0.34018999999999999</v>
      </c>
      <c r="F9" s="4">
        <v>0.31929999999999997</v>
      </c>
      <c r="G9" s="4">
        <v>0.36108000000000001</v>
      </c>
    </row>
    <row r="10" spans="1:8" ht="14.1" customHeight="1" x14ac:dyDescent="0.2">
      <c r="A10" s="48" t="s">
        <v>246</v>
      </c>
      <c r="B10" s="14" t="s">
        <v>168</v>
      </c>
      <c r="C10" s="7">
        <v>231</v>
      </c>
      <c r="D10" s="8">
        <v>365080</v>
      </c>
      <c r="E10" s="4">
        <v>0.70359000000000005</v>
      </c>
      <c r="F10" s="4">
        <v>0.61960999999999999</v>
      </c>
      <c r="G10" s="4">
        <v>0.78756999999999999</v>
      </c>
    </row>
    <row r="11" spans="1:8" ht="14.1" customHeight="1" x14ac:dyDescent="0.2">
      <c r="A11" s="49"/>
      <c r="B11" s="14" t="s">
        <v>169</v>
      </c>
      <c r="C11" s="7">
        <v>4642</v>
      </c>
      <c r="D11" s="8">
        <v>2979630</v>
      </c>
      <c r="E11" s="4">
        <v>0.46678999999999998</v>
      </c>
      <c r="F11" s="4">
        <v>0.44474999999999998</v>
      </c>
      <c r="G11" s="4">
        <v>0.48881999999999998</v>
      </c>
    </row>
    <row r="12" spans="1:8" ht="14.1" customHeight="1" x14ac:dyDescent="0.2">
      <c r="A12" s="50"/>
      <c r="B12" s="14" t="s">
        <v>96</v>
      </c>
      <c r="C12" s="7">
        <v>4873</v>
      </c>
      <c r="D12" s="8">
        <v>3344710</v>
      </c>
      <c r="E12" s="4">
        <v>0.48459000000000002</v>
      </c>
      <c r="F12" s="4">
        <v>0.46310000000000001</v>
      </c>
      <c r="G12" s="4">
        <v>0.50607999999999997</v>
      </c>
    </row>
    <row r="13" spans="1:8" ht="14.1" customHeight="1" x14ac:dyDescent="0.2">
      <c r="A13" s="48" t="s">
        <v>247</v>
      </c>
      <c r="B13" s="14" t="s">
        <v>168</v>
      </c>
      <c r="C13" s="7">
        <v>231</v>
      </c>
      <c r="D13" s="8">
        <v>191073</v>
      </c>
      <c r="E13" s="4">
        <v>0.36824000000000001</v>
      </c>
      <c r="F13" s="4">
        <v>0.28166000000000002</v>
      </c>
      <c r="G13" s="4">
        <v>0.45482</v>
      </c>
    </row>
    <row r="14" spans="1:8" ht="14.1" customHeight="1" x14ac:dyDescent="0.2">
      <c r="A14" s="49"/>
      <c r="B14" s="14" t="s">
        <v>169</v>
      </c>
      <c r="C14" s="7">
        <v>4642</v>
      </c>
      <c r="D14" s="8">
        <v>1269115</v>
      </c>
      <c r="E14" s="4">
        <v>0.19882</v>
      </c>
      <c r="F14" s="4">
        <v>0.18098</v>
      </c>
      <c r="G14" s="4">
        <v>0.21666255214810001</v>
      </c>
    </row>
    <row r="15" spans="1:8" ht="14.1" customHeight="1" x14ac:dyDescent="0.2">
      <c r="A15" s="50"/>
      <c r="B15" s="14" t="s">
        <v>96</v>
      </c>
      <c r="C15" s="7">
        <v>4873</v>
      </c>
      <c r="D15" s="8">
        <v>1460188</v>
      </c>
      <c r="E15" s="4">
        <v>0.21156</v>
      </c>
      <c r="F15" s="4">
        <v>0.19375999999999999</v>
      </c>
      <c r="G15" s="4">
        <v>0.22935</v>
      </c>
    </row>
    <row r="17" spans="1:7" ht="14.1" customHeight="1" x14ac:dyDescent="0.2">
      <c r="A17" s="46" t="s">
        <v>55</v>
      </c>
      <c r="B17" s="45"/>
      <c r="C17" s="45"/>
      <c r="D17" s="45"/>
      <c r="E17" s="45"/>
      <c r="F17" s="45"/>
      <c r="G17" s="45"/>
    </row>
    <row r="18" spans="1:7" ht="14.1" customHeight="1" x14ac:dyDescent="0.2">
      <c r="A18" s="46" t="s">
        <v>106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107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559</v>
      </c>
      <c r="B20" s="45"/>
      <c r="C20" s="45"/>
      <c r="D20" s="45"/>
      <c r="E20" s="45"/>
      <c r="F20" s="45"/>
      <c r="G20" s="45"/>
    </row>
    <row r="21" spans="1:7" s="17" customFormat="1" ht="14.25" x14ac:dyDescent="0.2">
      <c r="A21" s="32" t="str">
        <f>HYPERLINK("#'Index'!A1","Back to Index")</f>
        <v>Back to Index</v>
      </c>
      <c r="B21" s="27"/>
    </row>
    <row r="68" spans="1:1" ht="12" customHeight="1" x14ac:dyDescent="0.2">
      <c r="A68" t="s">
        <v>559</v>
      </c>
    </row>
  </sheetData>
  <mergeCells count="10">
    <mergeCell ref="A1:H1"/>
    <mergeCell ref="A5:A6"/>
    <mergeCell ref="A20:G20"/>
    <mergeCell ref="A2:G2"/>
    <mergeCell ref="A17:G17"/>
    <mergeCell ref="A18:G18"/>
    <mergeCell ref="A19:G19"/>
    <mergeCell ref="A7:A9"/>
    <mergeCell ref="A10:A12"/>
    <mergeCell ref="A13:A15"/>
  </mergeCells>
  <pageMargins left="0.05" right="0.05" top="0.5" bottom="0.5" header="0" footer="0"/>
  <pageSetup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Normal="100" workbookViewId="0">
      <pane ySplit="4" topLeftCell="A5" activePane="bottomLeft" state="frozen"/>
      <selection sqref="A1:L1"/>
      <selection pane="bottomLeft" activeCell="A10" sqref="A10:A12"/>
    </sheetView>
  </sheetViews>
  <sheetFormatPr defaultColWidth="10.85546875" defaultRowHeight="12" customHeight="1" x14ac:dyDescent="0.2"/>
  <cols>
    <col min="1" max="1" width="60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8" ht="15" x14ac:dyDescent="0.25">
      <c r="A1" s="44" t="s">
        <v>254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8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8" ht="14.1" customHeight="1" x14ac:dyDescent="0.2">
      <c r="A5" s="56" t="s">
        <v>560</v>
      </c>
      <c r="B5" s="15" t="s">
        <v>172</v>
      </c>
      <c r="C5" s="7">
        <v>4792</v>
      </c>
      <c r="D5" s="8">
        <v>268800</v>
      </c>
      <c r="E5" s="4">
        <v>4.011E-2</v>
      </c>
      <c r="F5" s="4">
        <v>3.082E-2</v>
      </c>
      <c r="G5" s="4">
        <v>4.9397329609500003E-2</v>
      </c>
    </row>
    <row r="6" spans="1:8" ht="14.1" customHeight="1" x14ac:dyDescent="0.2">
      <c r="A6" s="50"/>
      <c r="B6" s="15" t="s">
        <v>96</v>
      </c>
      <c r="C6" s="7">
        <v>4873</v>
      </c>
      <c r="D6" s="8">
        <v>268800</v>
      </c>
      <c r="E6" s="4">
        <v>3.8944462642700003E-2</v>
      </c>
      <c r="F6" s="4">
        <v>2.9919999999999999E-2</v>
      </c>
      <c r="G6" s="4">
        <v>4.7969999999999999E-2</v>
      </c>
    </row>
    <row r="7" spans="1:8" ht="14.1" customHeight="1" x14ac:dyDescent="0.2">
      <c r="A7" s="48" t="s">
        <v>245</v>
      </c>
      <c r="B7" s="15" t="s">
        <v>171</v>
      </c>
      <c r="C7" s="7">
        <v>81</v>
      </c>
      <c r="D7" s="8">
        <v>153631</v>
      </c>
      <c r="E7" s="4">
        <v>0.76729000000000003</v>
      </c>
      <c r="F7" s="4">
        <v>0.65168000000000004</v>
      </c>
      <c r="G7" s="4">
        <v>0.88288999999999995</v>
      </c>
    </row>
    <row r="8" spans="1:8" ht="14.1" customHeight="1" x14ac:dyDescent="0.2">
      <c r="A8" s="49"/>
      <c r="B8" s="15" t="s">
        <v>172</v>
      </c>
      <c r="C8" s="7">
        <v>4792</v>
      </c>
      <c r="D8" s="8">
        <v>2194400</v>
      </c>
      <c r="E8" s="4">
        <v>0.32743</v>
      </c>
      <c r="F8" s="4">
        <v>0.30654999999999999</v>
      </c>
      <c r="G8" s="4">
        <v>0.34831000000000001</v>
      </c>
    </row>
    <row r="9" spans="1:8" ht="14.1" customHeight="1" x14ac:dyDescent="0.2">
      <c r="A9" s="50"/>
      <c r="B9" s="15" t="s">
        <v>96</v>
      </c>
      <c r="C9" s="7">
        <v>4873</v>
      </c>
      <c r="D9" s="8">
        <v>2348031.1830540001</v>
      </c>
      <c r="E9" s="4">
        <v>0.34018999999999999</v>
      </c>
      <c r="F9" s="4">
        <v>0.31929999999999997</v>
      </c>
      <c r="G9" s="4">
        <v>0.36108000000000001</v>
      </c>
    </row>
    <row r="10" spans="1:8" ht="14.1" customHeight="1" x14ac:dyDescent="0.2">
      <c r="A10" s="48" t="s">
        <v>246</v>
      </c>
      <c r="B10" s="15" t="s">
        <v>171</v>
      </c>
      <c r="C10" s="7">
        <v>81</v>
      </c>
      <c r="D10" s="8">
        <v>161578</v>
      </c>
      <c r="E10" s="4">
        <v>0.80698000000000003</v>
      </c>
      <c r="F10" s="4">
        <v>0.70189999999999997</v>
      </c>
      <c r="G10" s="4">
        <v>0.91205999999999998</v>
      </c>
    </row>
    <row r="11" spans="1:8" ht="14.1" customHeight="1" x14ac:dyDescent="0.2">
      <c r="A11" s="49"/>
      <c r="B11" s="15" t="s">
        <v>172</v>
      </c>
      <c r="C11" s="7">
        <v>4792</v>
      </c>
      <c r="D11" s="8">
        <v>3183132</v>
      </c>
      <c r="E11" s="4">
        <v>0.47495999999999999</v>
      </c>
      <c r="F11" s="4">
        <v>0.45323999999999998</v>
      </c>
      <c r="G11" s="4">
        <v>0.49668000000000001</v>
      </c>
    </row>
    <row r="12" spans="1:8" ht="14.1" customHeight="1" x14ac:dyDescent="0.2">
      <c r="A12" s="50"/>
      <c r="B12" s="15" t="s">
        <v>96</v>
      </c>
      <c r="C12" s="7">
        <v>4873</v>
      </c>
      <c r="D12" s="8">
        <v>3344710</v>
      </c>
      <c r="E12" s="4">
        <v>0.48459000000000002</v>
      </c>
      <c r="F12" s="4">
        <v>0.46310000000000001</v>
      </c>
      <c r="G12" s="4">
        <v>0.50607999999999997</v>
      </c>
    </row>
    <row r="13" spans="1:8" ht="14.1" customHeight="1" x14ac:dyDescent="0.2">
      <c r="A13" s="48" t="s">
        <v>247</v>
      </c>
      <c r="B13" s="15" t="s">
        <v>171</v>
      </c>
      <c r="C13" s="7">
        <v>81</v>
      </c>
      <c r="D13" s="8">
        <v>95407</v>
      </c>
      <c r="E13" s="4">
        <v>0.47649999999999998</v>
      </c>
      <c r="F13" s="4">
        <v>0.33044000000000001</v>
      </c>
      <c r="G13" s="4">
        <v>0.62255000000000005</v>
      </c>
    </row>
    <row r="14" spans="1:8" ht="14.1" customHeight="1" x14ac:dyDescent="0.2">
      <c r="A14" s="49"/>
      <c r="B14" s="15" t="s">
        <v>172</v>
      </c>
      <c r="C14" s="7">
        <v>4792</v>
      </c>
      <c r="D14" s="8">
        <v>1364781</v>
      </c>
      <c r="E14" s="4">
        <v>0.20363999999999999</v>
      </c>
      <c r="F14" s="4">
        <v>0.18603</v>
      </c>
      <c r="G14" s="4">
        <v>0.22125</v>
      </c>
    </row>
    <row r="15" spans="1:8" ht="14.1" customHeight="1" x14ac:dyDescent="0.2">
      <c r="A15" s="50"/>
      <c r="B15" s="15" t="s">
        <v>96</v>
      </c>
      <c r="C15" s="7">
        <v>4873</v>
      </c>
      <c r="D15" s="8">
        <v>1460188</v>
      </c>
      <c r="E15" s="4">
        <v>0.21156</v>
      </c>
      <c r="F15" s="4">
        <v>0.19375999999999999</v>
      </c>
      <c r="G15" s="4">
        <v>0.22935</v>
      </c>
    </row>
    <row r="17" spans="1:7" ht="14.1" customHeight="1" x14ac:dyDescent="0.2">
      <c r="A17" s="46" t="s">
        <v>55</v>
      </c>
      <c r="B17" s="45"/>
      <c r="C17" s="45"/>
      <c r="D17" s="45"/>
      <c r="E17" s="45"/>
      <c r="F17" s="45"/>
      <c r="G17" s="45"/>
    </row>
    <row r="18" spans="1:7" ht="14.1" customHeight="1" x14ac:dyDescent="0.2">
      <c r="A18" s="46" t="s">
        <v>106</v>
      </c>
      <c r="B18" s="45"/>
      <c r="C18" s="45"/>
      <c r="D18" s="45"/>
      <c r="E18" s="45"/>
      <c r="F18" s="45"/>
      <c r="G18" s="45"/>
    </row>
    <row r="19" spans="1:7" ht="14.1" customHeight="1" x14ac:dyDescent="0.2">
      <c r="A19" s="46" t="s">
        <v>107</v>
      </c>
      <c r="B19" s="45"/>
      <c r="C19" s="45"/>
      <c r="D19" s="45"/>
      <c r="E19" s="45"/>
      <c r="F19" s="45"/>
      <c r="G19" s="45"/>
    </row>
    <row r="20" spans="1:7" ht="14.1" customHeight="1" x14ac:dyDescent="0.2">
      <c r="A20" s="46" t="s">
        <v>559</v>
      </c>
      <c r="B20" s="45"/>
      <c r="C20" s="45"/>
      <c r="D20" s="45"/>
      <c r="E20" s="45"/>
      <c r="F20" s="45"/>
      <c r="G20" s="45"/>
    </row>
    <row r="21" spans="1:7" s="17" customFormat="1" ht="14.25" x14ac:dyDescent="0.2">
      <c r="A21" s="32" t="str">
        <f>HYPERLINK("#'Index'!A1","Back to Index")</f>
        <v>Back to Index</v>
      </c>
      <c r="B21" s="27"/>
    </row>
    <row r="68" spans="1:1" ht="12" customHeight="1" x14ac:dyDescent="0.2">
      <c r="A68" t="s">
        <v>559</v>
      </c>
    </row>
  </sheetData>
  <mergeCells count="10">
    <mergeCell ref="A1:H1"/>
    <mergeCell ref="A5:A6"/>
    <mergeCell ref="A20:G20"/>
    <mergeCell ref="A2:G2"/>
    <mergeCell ref="A17:G17"/>
    <mergeCell ref="A18:G18"/>
    <mergeCell ref="A19:G19"/>
    <mergeCell ref="A7:A9"/>
    <mergeCell ref="A10:A12"/>
    <mergeCell ref="A13:A15"/>
  </mergeCells>
  <pageMargins left="0.05" right="0.05" top="0.5" bottom="0.5" header="0" footer="0"/>
  <pageSetup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ySplit="4" topLeftCell="A5" activePane="bottomLeft" state="frozen"/>
      <selection sqref="A1:L1"/>
      <selection pane="bottomLeft" activeCell="A24" sqref="A24:G24"/>
    </sheetView>
  </sheetViews>
  <sheetFormatPr defaultColWidth="10.85546875" defaultRowHeight="12" customHeight="1" x14ac:dyDescent="0.2"/>
  <cols>
    <col min="1" max="1" width="60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8" ht="15" x14ac:dyDescent="0.25">
      <c r="A1" s="44" t="s">
        <v>255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8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8" ht="14.1" customHeight="1" x14ac:dyDescent="0.2">
      <c r="A5" s="57" t="s">
        <v>560</v>
      </c>
      <c r="B5" s="13" t="s">
        <v>24</v>
      </c>
      <c r="C5" s="7">
        <v>1516</v>
      </c>
      <c r="D5" s="8">
        <v>85222</v>
      </c>
      <c r="E5" s="4">
        <v>4.2259999999999999E-2</v>
      </c>
      <c r="F5" s="4">
        <v>2.409E-2</v>
      </c>
      <c r="G5" s="4">
        <v>6.0438126249400002E-2</v>
      </c>
    </row>
    <row r="6" spans="1:8" ht="14.1" customHeight="1" x14ac:dyDescent="0.2">
      <c r="A6" s="58"/>
      <c r="B6" s="13" t="s">
        <v>25</v>
      </c>
      <c r="C6" s="7">
        <v>1349</v>
      </c>
      <c r="D6" s="8">
        <v>55106</v>
      </c>
      <c r="E6" s="4">
        <v>3.6450000000000003E-2</v>
      </c>
      <c r="F6" s="4">
        <v>2.1129999999999999E-2</v>
      </c>
      <c r="G6" s="4">
        <v>5.1769999999999997E-2</v>
      </c>
    </row>
    <row r="7" spans="1:8" ht="14.1" customHeight="1" x14ac:dyDescent="0.2">
      <c r="A7" s="58"/>
      <c r="B7" s="13" t="s">
        <v>26</v>
      </c>
      <c r="C7" s="7">
        <v>2008</v>
      </c>
      <c r="D7" s="8">
        <v>128472</v>
      </c>
      <c r="E7" s="4">
        <v>3.8080000000000003E-2</v>
      </c>
      <c r="F7" s="4">
        <v>2.4819999999999998E-2</v>
      </c>
      <c r="G7" s="4">
        <v>5.1330000000000001E-2</v>
      </c>
    </row>
    <row r="8" spans="1:8" ht="14.1" customHeight="1" x14ac:dyDescent="0.2">
      <c r="A8" s="59"/>
      <c r="B8" s="13" t="s">
        <v>96</v>
      </c>
      <c r="C8" s="7">
        <v>4873</v>
      </c>
      <c r="D8" s="8">
        <v>268800</v>
      </c>
      <c r="E8" s="4">
        <v>3.8944462642700003E-2</v>
      </c>
      <c r="F8" s="4">
        <v>2.9919999999999999E-2</v>
      </c>
      <c r="G8" s="4">
        <v>4.7969999999999999E-2</v>
      </c>
    </row>
    <row r="9" spans="1:8" ht="14.1" customHeight="1" x14ac:dyDescent="0.2">
      <c r="A9" s="48" t="s">
        <v>245</v>
      </c>
      <c r="B9" s="13" t="s">
        <v>24</v>
      </c>
      <c r="C9" s="7">
        <v>1516</v>
      </c>
      <c r="D9" s="8">
        <v>747284</v>
      </c>
      <c r="E9" s="4">
        <v>0.37058883394120001</v>
      </c>
      <c r="F9" s="4">
        <v>0.33278000000000002</v>
      </c>
      <c r="G9" s="4">
        <v>0.40839999999999999</v>
      </c>
    </row>
    <row r="10" spans="1:8" ht="14.1" customHeight="1" x14ac:dyDescent="0.2">
      <c r="A10" s="49"/>
      <c r="B10" s="13" t="s">
        <v>25</v>
      </c>
      <c r="C10" s="7">
        <v>1349</v>
      </c>
      <c r="D10" s="8">
        <v>647954</v>
      </c>
      <c r="E10" s="4">
        <v>0.42859999999999998</v>
      </c>
      <c r="F10" s="4">
        <v>0.38700841445450002</v>
      </c>
      <c r="G10" s="4">
        <v>0.47019</v>
      </c>
    </row>
    <row r="11" spans="1:8" ht="14.1" customHeight="1" x14ac:dyDescent="0.2">
      <c r="A11" s="49"/>
      <c r="B11" s="13" t="s">
        <v>26</v>
      </c>
      <c r="C11" s="7">
        <v>2008</v>
      </c>
      <c r="D11" s="8">
        <v>952793</v>
      </c>
      <c r="E11" s="4">
        <v>0.28239999999999998</v>
      </c>
      <c r="F11" s="4">
        <v>0.25167</v>
      </c>
      <c r="G11" s="4">
        <v>0.31313999999999997</v>
      </c>
    </row>
    <row r="12" spans="1:8" ht="14.1" customHeight="1" x14ac:dyDescent="0.2">
      <c r="A12" s="50"/>
      <c r="B12" s="13" t="s">
        <v>96</v>
      </c>
      <c r="C12" s="7">
        <v>4873</v>
      </c>
      <c r="D12" s="8">
        <v>2348031</v>
      </c>
      <c r="E12" s="4">
        <v>0.34018999999999999</v>
      </c>
      <c r="F12" s="4">
        <v>0.31929999999999997</v>
      </c>
      <c r="G12" s="4">
        <v>0.36108000000000001</v>
      </c>
    </row>
    <row r="13" spans="1:8" ht="14.1" customHeight="1" x14ac:dyDescent="0.2">
      <c r="A13" s="48" t="s">
        <v>246</v>
      </c>
      <c r="B13" s="13" t="s">
        <v>24</v>
      </c>
      <c r="C13" s="7">
        <v>1516</v>
      </c>
      <c r="D13" s="8">
        <v>1057407</v>
      </c>
      <c r="E13" s="4">
        <v>0.52438304656409995</v>
      </c>
      <c r="F13" s="4">
        <v>0.48693999999999998</v>
      </c>
      <c r="G13" s="4">
        <v>0.56181999999999999</v>
      </c>
    </row>
    <row r="14" spans="1:8" ht="14.1" customHeight="1" x14ac:dyDescent="0.2">
      <c r="A14" s="49"/>
      <c r="B14" s="13" t="s">
        <v>25</v>
      </c>
      <c r="C14" s="7">
        <v>1349</v>
      </c>
      <c r="D14" s="8">
        <v>893884</v>
      </c>
      <c r="E14" s="4">
        <v>0.59126999999999996</v>
      </c>
      <c r="F14" s="4">
        <v>0.55122000000000004</v>
      </c>
      <c r="G14" s="4">
        <v>0.63132999999999995</v>
      </c>
    </row>
    <row r="15" spans="1:8" ht="14.1" customHeight="1" x14ac:dyDescent="0.2">
      <c r="A15" s="49"/>
      <c r="B15" s="13" t="s">
        <v>26</v>
      </c>
      <c r="C15" s="7">
        <v>2008</v>
      </c>
      <c r="D15" s="8">
        <v>1393419</v>
      </c>
      <c r="E15" s="4">
        <v>0.41299999999999998</v>
      </c>
      <c r="F15" s="4">
        <v>0.38019999999999998</v>
      </c>
      <c r="G15" s="4">
        <v>0.44580999999999998</v>
      </c>
    </row>
    <row r="16" spans="1:8" ht="14.1" customHeight="1" x14ac:dyDescent="0.2">
      <c r="A16" s="50"/>
      <c r="B16" s="13" t="s">
        <v>96</v>
      </c>
      <c r="C16" s="7">
        <v>4873</v>
      </c>
      <c r="D16" s="8">
        <v>3344710</v>
      </c>
      <c r="E16" s="4">
        <v>0.48459000000000002</v>
      </c>
      <c r="F16" s="4">
        <v>0.46310000000000001</v>
      </c>
      <c r="G16" s="4">
        <v>0.50607999999999997</v>
      </c>
    </row>
    <row r="17" spans="1:7" ht="14.1" customHeight="1" x14ac:dyDescent="0.2">
      <c r="A17" s="48" t="s">
        <v>247</v>
      </c>
      <c r="B17" s="13" t="s">
        <v>24</v>
      </c>
      <c r="C17" s="7">
        <v>1516</v>
      </c>
      <c r="D17" s="8">
        <v>476161</v>
      </c>
      <c r="E17" s="4">
        <v>0.23613000000000001</v>
      </c>
      <c r="F17" s="4">
        <v>0.20208999999999999</v>
      </c>
      <c r="G17" s="4">
        <v>0.27017999999999998</v>
      </c>
    </row>
    <row r="18" spans="1:7" ht="14.1" customHeight="1" x14ac:dyDescent="0.2">
      <c r="A18" s="49"/>
      <c r="B18" s="13" t="s">
        <v>25</v>
      </c>
      <c r="C18" s="7">
        <v>1349</v>
      </c>
      <c r="D18" s="8">
        <v>449053</v>
      </c>
      <c r="E18" s="4">
        <v>0.29703000000000002</v>
      </c>
      <c r="F18" s="4">
        <v>0.25927</v>
      </c>
      <c r="G18" s="4">
        <v>0.33479999999999999</v>
      </c>
    </row>
    <row r="19" spans="1:7" ht="14.1" customHeight="1" x14ac:dyDescent="0.2">
      <c r="A19" s="49"/>
      <c r="B19" s="13" t="s">
        <v>26</v>
      </c>
      <c r="C19" s="7">
        <v>2008</v>
      </c>
      <c r="D19" s="8">
        <v>534974</v>
      </c>
      <c r="E19" s="4">
        <v>0.15856000000000001</v>
      </c>
      <c r="F19" s="4">
        <v>0.13397999999999999</v>
      </c>
      <c r="G19" s="4">
        <v>0.18315000000000001</v>
      </c>
    </row>
    <row r="20" spans="1:7" ht="14.1" customHeight="1" x14ac:dyDescent="0.2">
      <c r="A20" s="50"/>
      <c r="B20" s="13" t="s">
        <v>96</v>
      </c>
      <c r="C20" s="7">
        <v>4873</v>
      </c>
      <c r="D20" s="8">
        <v>1460188</v>
      </c>
      <c r="E20" s="4">
        <v>0.21156</v>
      </c>
      <c r="F20" s="4">
        <v>0.19375999999999999</v>
      </c>
      <c r="G20" s="4">
        <v>0.22935</v>
      </c>
    </row>
    <row r="22" spans="1:7" ht="14.1" customHeight="1" x14ac:dyDescent="0.2">
      <c r="A22" s="46" t="s">
        <v>55</v>
      </c>
      <c r="B22" s="45"/>
      <c r="C22" s="45"/>
      <c r="D22" s="45"/>
      <c r="E22" s="45"/>
      <c r="F22" s="45"/>
      <c r="G22" s="45"/>
    </row>
    <row r="23" spans="1:7" ht="14.1" customHeight="1" x14ac:dyDescent="0.2">
      <c r="A23" s="46" t="s">
        <v>106</v>
      </c>
      <c r="B23" s="45"/>
      <c r="C23" s="45"/>
      <c r="D23" s="45"/>
      <c r="E23" s="45"/>
      <c r="F23" s="45"/>
      <c r="G23" s="45"/>
    </row>
    <row r="24" spans="1:7" ht="14.1" customHeight="1" x14ac:dyDescent="0.2">
      <c r="A24" s="46" t="s">
        <v>107</v>
      </c>
      <c r="B24" s="45"/>
      <c r="C24" s="45"/>
      <c r="D24" s="45"/>
      <c r="E24" s="45"/>
      <c r="F24" s="45"/>
      <c r="G24" s="45"/>
    </row>
    <row r="25" spans="1:7" ht="14.1" customHeight="1" x14ac:dyDescent="0.2">
      <c r="A25" s="46" t="s">
        <v>559</v>
      </c>
      <c r="B25" s="45"/>
      <c r="C25" s="45"/>
      <c r="D25" s="45"/>
      <c r="E25" s="45"/>
      <c r="F25" s="45"/>
      <c r="G25" s="45"/>
    </row>
    <row r="26" spans="1:7" s="17" customFormat="1" ht="14.25" x14ac:dyDescent="0.2">
      <c r="A26" s="32" t="str">
        <f>HYPERLINK("#'Index'!A1","Back to Index")</f>
        <v>Back to Index</v>
      </c>
      <c r="B26" s="27"/>
    </row>
    <row r="69" spans="1:1" ht="12" customHeight="1" x14ac:dyDescent="0.2">
      <c r="A69" t="s">
        <v>559</v>
      </c>
    </row>
  </sheetData>
  <mergeCells count="10">
    <mergeCell ref="A1:H1"/>
    <mergeCell ref="A25:G25"/>
    <mergeCell ref="A2:G2"/>
    <mergeCell ref="A22:G22"/>
    <mergeCell ref="A23:G23"/>
    <mergeCell ref="A24:G24"/>
    <mergeCell ref="A5:A8"/>
    <mergeCell ref="A9:A12"/>
    <mergeCell ref="A13:A16"/>
    <mergeCell ref="A17:A20"/>
  </mergeCells>
  <pageMargins left="0.05" right="0.05" top="0.5" bottom="0.5" header="0" footer="0"/>
  <pageSetup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11" activePane="bottomLeft" state="frozen"/>
      <selection sqref="A1:L1"/>
      <selection pane="bottomLeft" activeCell="H29" sqref="H29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256</v>
      </c>
      <c r="B1" s="45"/>
      <c r="C1" s="45"/>
      <c r="D1" s="45"/>
      <c r="E1" s="45"/>
      <c r="F1" s="45"/>
      <c r="G1" s="45"/>
    </row>
    <row r="2" spans="1:7" ht="13.5" x14ac:dyDescent="0.25">
      <c r="A2" s="44" t="s">
        <v>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257</v>
      </c>
      <c r="B5" s="6" t="s">
        <v>3</v>
      </c>
      <c r="C5" s="7">
        <v>529</v>
      </c>
      <c r="D5" s="8">
        <v>190698</v>
      </c>
      <c r="E5" s="4">
        <v>0.13179218429110001</v>
      </c>
      <c r="F5" s="4">
        <v>9.5380000000000006E-2</v>
      </c>
      <c r="G5" s="4">
        <v>0.16819999999999999</v>
      </c>
    </row>
    <row r="6" spans="1:7" ht="14.1" customHeight="1" x14ac:dyDescent="0.2">
      <c r="A6" s="49"/>
      <c r="B6" s="6" t="s">
        <v>4</v>
      </c>
      <c r="C6" s="7">
        <v>3058</v>
      </c>
      <c r="D6" s="8">
        <v>815517.10597281996</v>
      </c>
      <c r="E6" s="4">
        <v>0.18990000000000001</v>
      </c>
      <c r="F6" s="4">
        <v>0.16896</v>
      </c>
      <c r="G6" s="4">
        <v>0.21085000000000001</v>
      </c>
    </row>
    <row r="7" spans="1:7" ht="14.1" customHeight="1" x14ac:dyDescent="0.2">
      <c r="A7" s="49"/>
      <c r="B7" s="6" t="s">
        <v>5</v>
      </c>
      <c r="C7" s="7">
        <v>1286</v>
      </c>
      <c r="D7" s="8">
        <v>109129</v>
      </c>
      <c r="E7" s="4">
        <v>9.4009999999999996E-2</v>
      </c>
      <c r="F7" s="4">
        <v>7.1179999999999993E-2</v>
      </c>
      <c r="G7" s="4">
        <v>0.11684</v>
      </c>
    </row>
    <row r="8" spans="1:7" ht="14.1" customHeight="1" x14ac:dyDescent="0.2">
      <c r="A8" s="50"/>
      <c r="B8" s="6" t="s">
        <v>96</v>
      </c>
      <c r="C8" s="7">
        <v>4873</v>
      </c>
      <c r="D8" s="8">
        <v>1115344</v>
      </c>
      <c r="E8" s="4">
        <v>0.16159000000000001</v>
      </c>
      <c r="F8" s="4">
        <v>0.14591000000000001</v>
      </c>
      <c r="G8" s="4">
        <v>0.17727000000000001</v>
      </c>
    </row>
    <row r="9" spans="1:7" ht="14.1" customHeight="1" x14ac:dyDescent="0.2">
      <c r="A9" s="48" t="s">
        <v>258</v>
      </c>
      <c r="B9" s="6" t="s">
        <v>3</v>
      </c>
      <c r="C9" s="7">
        <v>71</v>
      </c>
      <c r="D9" s="8">
        <v>112556</v>
      </c>
      <c r="E9" s="4">
        <v>0.59023000000000003</v>
      </c>
      <c r="F9" s="4">
        <v>0.44417000000000001</v>
      </c>
      <c r="G9" s="4">
        <v>0.73629</v>
      </c>
    </row>
    <row r="10" spans="1:7" ht="14.1" customHeight="1" x14ac:dyDescent="0.2">
      <c r="A10" s="49"/>
      <c r="B10" s="6" t="s">
        <v>4</v>
      </c>
      <c r="C10" s="7">
        <v>509</v>
      </c>
      <c r="D10" s="8">
        <v>360091</v>
      </c>
      <c r="E10" s="4">
        <v>0.45008375769800002</v>
      </c>
      <c r="F10" s="4">
        <v>0.38819999999999999</v>
      </c>
      <c r="G10" s="4">
        <v>0.51195999999999997</v>
      </c>
    </row>
    <row r="11" spans="1:7" ht="14.1" customHeight="1" x14ac:dyDescent="0.2">
      <c r="A11" s="49"/>
      <c r="B11" s="6" t="s">
        <v>5</v>
      </c>
      <c r="C11" s="7">
        <v>137</v>
      </c>
      <c r="D11" s="8">
        <v>44226</v>
      </c>
      <c r="E11" s="4">
        <v>0.40527000000000002</v>
      </c>
      <c r="F11" s="4">
        <v>0.27803</v>
      </c>
      <c r="G11" s="4">
        <v>0.53251000000000004</v>
      </c>
    </row>
    <row r="12" spans="1:7" ht="14.1" customHeight="1" x14ac:dyDescent="0.2">
      <c r="A12" s="50"/>
      <c r="B12" s="6" t="s">
        <v>96</v>
      </c>
      <c r="C12" s="7">
        <v>717</v>
      </c>
      <c r="D12" s="8">
        <v>516873</v>
      </c>
      <c r="E12" s="4">
        <v>0.46994000000000002</v>
      </c>
      <c r="F12" s="4">
        <v>0.41653000000000001</v>
      </c>
      <c r="G12" s="4">
        <v>0.52334000000000003</v>
      </c>
    </row>
    <row r="13" spans="1:7" ht="14.1" customHeight="1" x14ac:dyDescent="0.2">
      <c r="A13" s="48" t="s">
        <v>259</v>
      </c>
      <c r="B13" s="6" t="s">
        <v>3</v>
      </c>
      <c r="C13" s="7">
        <v>71</v>
      </c>
      <c r="D13" s="8">
        <v>91463</v>
      </c>
      <c r="E13" s="4">
        <v>0.47961999999999999</v>
      </c>
      <c r="F13" s="4">
        <v>0.33318999999999999</v>
      </c>
      <c r="G13" s="4">
        <v>0.62605999999999995</v>
      </c>
    </row>
    <row r="14" spans="1:7" ht="14.1" customHeight="1" x14ac:dyDescent="0.2">
      <c r="A14" s="49"/>
      <c r="B14" s="6" t="s">
        <v>4</v>
      </c>
      <c r="C14" s="7">
        <v>509</v>
      </c>
      <c r="D14" s="8">
        <v>362289</v>
      </c>
      <c r="E14" s="4">
        <v>0.45283095354550001</v>
      </c>
      <c r="F14" s="4">
        <v>0.39167000000000002</v>
      </c>
      <c r="G14" s="4">
        <v>0.51398999999999995</v>
      </c>
    </row>
    <row r="15" spans="1:7" ht="14.1" customHeight="1" x14ac:dyDescent="0.2">
      <c r="A15" s="49"/>
      <c r="B15" s="6" t="s">
        <v>5</v>
      </c>
      <c r="C15" s="7">
        <v>137</v>
      </c>
      <c r="D15" s="8">
        <v>50573</v>
      </c>
      <c r="E15" s="4">
        <v>0.46342</v>
      </c>
      <c r="F15" s="4">
        <v>0.33646999999999999</v>
      </c>
      <c r="G15" s="4">
        <v>0.59038000000000002</v>
      </c>
    </row>
    <row r="16" spans="1:7" ht="14.1" customHeight="1" x14ac:dyDescent="0.2">
      <c r="A16" s="50"/>
      <c r="B16" s="6" t="s">
        <v>96</v>
      </c>
      <c r="C16" s="7">
        <v>717</v>
      </c>
      <c r="D16" s="8">
        <v>504325</v>
      </c>
      <c r="E16" s="4">
        <v>0.45852999999999999</v>
      </c>
      <c r="F16" s="4">
        <v>0.40588000000000002</v>
      </c>
      <c r="G16" s="4">
        <v>0.51117999999999997</v>
      </c>
    </row>
    <row r="17" spans="1:7" ht="14.1" customHeight="1" x14ac:dyDescent="0.2">
      <c r="A17" s="48" t="s">
        <v>260</v>
      </c>
      <c r="B17" s="6" t="s">
        <v>3</v>
      </c>
      <c r="C17" s="7">
        <v>71</v>
      </c>
      <c r="D17" s="8">
        <v>117054</v>
      </c>
      <c r="E17" s="4">
        <v>0.61382000000000003</v>
      </c>
      <c r="F17" s="4">
        <v>0.46560000000000001</v>
      </c>
      <c r="G17" s="4">
        <v>0.76205000000000001</v>
      </c>
    </row>
    <row r="18" spans="1:7" ht="14.1" customHeight="1" x14ac:dyDescent="0.2">
      <c r="A18" s="49"/>
      <c r="B18" s="6" t="s">
        <v>4</v>
      </c>
      <c r="C18" s="7">
        <v>509</v>
      </c>
      <c r="D18" s="8">
        <v>447924</v>
      </c>
      <c r="E18" s="4">
        <v>0.55986999999999998</v>
      </c>
      <c r="F18" s="4">
        <v>0.49824000000000002</v>
      </c>
      <c r="G18" s="4">
        <v>0.62148999999999999</v>
      </c>
    </row>
    <row r="19" spans="1:7" ht="14.1" customHeight="1" x14ac:dyDescent="0.2">
      <c r="A19" s="49"/>
      <c r="B19" s="6" t="s">
        <v>5</v>
      </c>
      <c r="C19" s="7">
        <v>137</v>
      </c>
      <c r="D19" s="8">
        <v>55795</v>
      </c>
      <c r="E19" s="4">
        <v>0.51127999999999996</v>
      </c>
      <c r="F19" s="4">
        <v>0.38553690282289999</v>
      </c>
      <c r="G19" s="4">
        <v>0.63702000000000003</v>
      </c>
    </row>
    <row r="20" spans="1:7" ht="14.1" customHeight="1" x14ac:dyDescent="0.2">
      <c r="A20" s="50"/>
      <c r="B20" s="6" t="s">
        <v>96</v>
      </c>
      <c r="C20" s="7">
        <v>717</v>
      </c>
      <c r="D20" s="8">
        <v>620774</v>
      </c>
      <c r="E20" s="4">
        <v>0.56440000000000001</v>
      </c>
      <c r="F20" s="4">
        <v>0.51134000000000002</v>
      </c>
      <c r="G20" s="4">
        <v>0.61746000000000001</v>
      </c>
    </row>
    <row r="21" spans="1:7" ht="14.1" customHeight="1" x14ac:dyDescent="0.2">
      <c r="A21" s="48" t="s">
        <v>261</v>
      </c>
      <c r="B21" s="6" t="s">
        <v>3</v>
      </c>
      <c r="C21" s="7">
        <v>71</v>
      </c>
      <c r="D21" s="8">
        <v>67695</v>
      </c>
      <c r="E21" s="4">
        <v>0.35499000000000003</v>
      </c>
      <c r="F21" s="4">
        <v>0.2232535906676</v>
      </c>
      <c r="G21" s="4">
        <v>0.48671999999999999</v>
      </c>
    </row>
    <row r="22" spans="1:7" ht="14.1" customHeight="1" x14ac:dyDescent="0.2">
      <c r="A22" s="49"/>
      <c r="B22" s="6" t="s">
        <v>4</v>
      </c>
      <c r="C22" s="7">
        <v>509</v>
      </c>
      <c r="D22" s="8">
        <v>333627</v>
      </c>
      <c r="E22" s="4">
        <v>0.41700999999999999</v>
      </c>
      <c r="F22" s="4">
        <v>0.35794201016889998</v>
      </c>
      <c r="G22" s="4">
        <v>0.47606999999999999</v>
      </c>
    </row>
    <row r="23" spans="1:7" ht="14.1" customHeight="1" x14ac:dyDescent="0.2">
      <c r="A23" s="49"/>
      <c r="B23" s="6" t="s">
        <v>5</v>
      </c>
      <c r="C23" s="7">
        <v>137</v>
      </c>
      <c r="D23" s="8">
        <v>62826</v>
      </c>
      <c r="E23" s="4">
        <v>0.57571000000000006</v>
      </c>
      <c r="F23" s="4">
        <v>0.45206000000000002</v>
      </c>
      <c r="G23" s="4">
        <v>0.69935999999999998</v>
      </c>
    </row>
    <row r="24" spans="1:7" ht="14.1" customHeight="1" x14ac:dyDescent="0.2">
      <c r="A24" s="50"/>
      <c r="B24" s="6" t="s">
        <v>96</v>
      </c>
      <c r="C24" s="7">
        <v>717</v>
      </c>
      <c r="D24" s="8">
        <v>464148</v>
      </c>
      <c r="E24" s="4">
        <v>0.42199999999999999</v>
      </c>
      <c r="F24" s="4">
        <v>0.37104999999999999</v>
      </c>
      <c r="G24" s="4">
        <v>0.47294999999999998</v>
      </c>
    </row>
    <row r="25" spans="1:7" ht="14.1" customHeight="1" x14ac:dyDescent="0.2">
      <c r="A25" s="48" t="s">
        <v>262</v>
      </c>
      <c r="B25" s="6" t="s">
        <v>3</v>
      </c>
      <c r="C25" s="7">
        <v>71</v>
      </c>
      <c r="D25" s="8">
        <v>46547</v>
      </c>
      <c r="E25" s="4">
        <v>0.24409</v>
      </c>
      <c r="F25" s="4">
        <v>0.12966</v>
      </c>
      <c r="G25" s="4">
        <v>0.35851</v>
      </c>
    </row>
    <row r="26" spans="1:7" ht="14.1" customHeight="1" x14ac:dyDescent="0.2">
      <c r="A26" s="49"/>
      <c r="B26" s="6" t="s">
        <v>4</v>
      </c>
      <c r="C26" s="7">
        <v>509</v>
      </c>
      <c r="D26" s="8">
        <v>274395</v>
      </c>
      <c r="E26" s="4">
        <v>0.34297</v>
      </c>
      <c r="F26" s="4">
        <v>0.28647</v>
      </c>
      <c r="G26" s="4">
        <v>0.39946999999999999</v>
      </c>
    </row>
    <row r="27" spans="1:7" ht="14.1" customHeight="1" x14ac:dyDescent="0.2">
      <c r="A27" s="49"/>
      <c r="B27" s="6" t="s">
        <v>5</v>
      </c>
      <c r="C27" s="7">
        <v>137</v>
      </c>
      <c r="D27" s="8">
        <v>45503</v>
      </c>
      <c r="E27" s="4">
        <v>0.41697000000000001</v>
      </c>
      <c r="F27" s="4">
        <v>0.29365999999999998</v>
      </c>
      <c r="G27" s="4">
        <v>0.54027000000000003</v>
      </c>
    </row>
    <row r="28" spans="1:7" ht="14.1" customHeight="1" x14ac:dyDescent="0.2">
      <c r="A28" s="50"/>
      <c r="B28" s="6" t="s">
        <v>96</v>
      </c>
      <c r="C28" s="7">
        <v>717</v>
      </c>
      <c r="D28" s="8">
        <v>366445</v>
      </c>
      <c r="E28" s="4">
        <v>0.33317000000000002</v>
      </c>
      <c r="F28" s="4">
        <v>0.28542000000000001</v>
      </c>
      <c r="G28" s="4">
        <v>0.38091999999999998</v>
      </c>
    </row>
    <row r="29" spans="1:7" ht="14.1" customHeight="1" x14ac:dyDescent="0.2">
      <c r="A29" s="48" t="s">
        <v>263</v>
      </c>
      <c r="B29" s="6" t="s">
        <v>3</v>
      </c>
      <c r="C29" s="7">
        <v>71</v>
      </c>
      <c r="D29" s="8">
        <v>45461</v>
      </c>
      <c r="E29" s="4">
        <v>0.23838999999999999</v>
      </c>
      <c r="F29" s="4">
        <v>0.11860999999999999</v>
      </c>
      <c r="G29" s="4">
        <v>0.35818</v>
      </c>
    </row>
    <row r="30" spans="1:7" ht="14.1" customHeight="1" x14ac:dyDescent="0.2">
      <c r="A30" s="49"/>
      <c r="B30" s="6" t="s">
        <v>4</v>
      </c>
      <c r="C30" s="7">
        <v>509</v>
      </c>
      <c r="D30" s="8">
        <v>91108</v>
      </c>
      <c r="E30" s="4">
        <v>0.11388</v>
      </c>
      <c r="F30" s="4">
        <v>7.4749999999999997E-2</v>
      </c>
      <c r="G30" s="4">
        <v>0.15301000000000001</v>
      </c>
    </row>
    <row r="31" spans="1:7" ht="14.1" customHeight="1" x14ac:dyDescent="0.2">
      <c r="A31" s="49"/>
      <c r="B31" s="6" t="s">
        <v>5</v>
      </c>
      <c r="C31" s="7">
        <v>137</v>
      </c>
      <c r="D31" s="8">
        <v>6559</v>
      </c>
      <c r="E31" s="4">
        <v>6.0109999999999997E-2</v>
      </c>
      <c r="F31" s="4">
        <v>8.9200000000000008E-3</v>
      </c>
      <c r="G31" s="4">
        <v>0.11129</v>
      </c>
    </row>
    <row r="32" spans="1:7" ht="14.1" customHeight="1" x14ac:dyDescent="0.2">
      <c r="A32" s="50"/>
      <c r="B32" s="6" t="s">
        <v>96</v>
      </c>
      <c r="C32" s="7">
        <v>717</v>
      </c>
      <c r="D32" s="8">
        <v>143129</v>
      </c>
      <c r="E32" s="4">
        <v>0.13013</v>
      </c>
      <c r="F32" s="4">
        <v>9.4280000000000003E-2</v>
      </c>
      <c r="G32" s="4">
        <v>0.16598133213550001</v>
      </c>
    </row>
    <row r="33" spans="1:7" ht="14.1" customHeight="1" x14ac:dyDescent="0.2">
      <c r="A33" s="48" t="s">
        <v>264</v>
      </c>
      <c r="B33" s="6" t="s">
        <v>3</v>
      </c>
      <c r="C33" s="7">
        <v>71</v>
      </c>
      <c r="D33" s="8">
        <v>36937</v>
      </c>
      <c r="E33" s="4">
        <v>0.19370000000000001</v>
      </c>
      <c r="F33" s="4">
        <v>9.6019999999999994E-2</v>
      </c>
      <c r="G33" s="4">
        <v>0.29137638951619999</v>
      </c>
    </row>
    <row r="34" spans="1:7" ht="14.1" customHeight="1" x14ac:dyDescent="0.2">
      <c r="A34" s="49"/>
      <c r="B34" s="6" t="s">
        <v>4</v>
      </c>
      <c r="C34" s="7">
        <v>509</v>
      </c>
      <c r="D34" s="8">
        <v>218979</v>
      </c>
      <c r="E34" s="4">
        <v>0.27370560589749998</v>
      </c>
      <c r="F34" s="4">
        <v>0.22048999999999999</v>
      </c>
      <c r="G34" s="4">
        <v>0.32691999999999999</v>
      </c>
    </row>
    <row r="35" spans="1:7" ht="14.1" customHeight="1" x14ac:dyDescent="0.2">
      <c r="A35" s="49"/>
      <c r="B35" s="6" t="s">
        <v>5</v>
      </c>
      <c r="C35" s="7">
        <v>137</v>
      </c>
      <c r="D35" s="8">
        <v>36907</v>
      </c>
      <c r="E35" s="4">
        <v>0.33818999999999999</v>
      </c>
      <c r="F35" s="4">
        <v>0.21110999999999999</v>
      </c>
      <c r="G35" s="4">
        <v>0.46527000000000002</v>
      </c>
    </row>
    <row r="36" spans="1:7" ht="14.1" customHeight="1" x14ac:dyDescent="0.2">
      <c r="A36" s="50"/>
      <c r="B36" s="6" t="s">
        <v>96</v>
      </c>
      <c r="C36" s="7">
        <v>717</v>
      </c>
      <c r="D36" s="8">
        <v>292823</v>
      </c>
      <c r="E36" s="4">
        <v>0.26623000000000002</v>
      </c>
      <c r="F36" s="4">
        <v>0.22156000000000001</v>
      </c>
      <c r="G36" s="4">
        <v>0.31091000000000002</v>
      </c>
    </row>
    <row r="38" spans="1:7" ht="14.1" customHeight="1" x14ac:dyDescent="0.2">
      <c r="A38" s="46" t="s">
        <v>55</v>
      </c>
      <c r="B38" s="45"/>
      <c r="C38" s="45"/>
      <c r="D38" s="45"/>
      <c r="E38" s="45"/>
      <c r="F38" s="45"/>
      <c r="G38" s="45"/>
    </row>
    <row r="39" spans="1:7" ht="14.1" customHeight="1" x14ac:dyDescent="0.2">
      <c r="A39" s="46" t="s">
        <v>106</v>
      </c>
      <c r="B39" s="45"/>
      <c r="C39" s="45"/>
      <c r="D39" s="45"/>
      <c r="E39" s="45"/>
      <c r="F39" s="45"/>
      <c r="G39" s="45"/>
    </row>
    <row r="40" spans="1:7" ht="14.1" customHeight="1" x14ac:dyDescent="0.2">
      <c r="A40" s="46" t="s">
        <v>107</v>
      </c>
      <c r="B40" s="45"/>
      <c r="C40" s="45"/>
      <c r="D40" s="45"/>
      <c r="E40" s="45"/>
      <c r="F40" s="45"/>
      <c r="G40" s="45"/>
    </row>
    <row r="41" spans="1:7" ht="14.1" customHeight="1" x14ac:dyDescent="0.2">
      <c r="A41" s="46" t="s">
        <v>559</v>
      </c>
      <c r="B41" s="45"/>
      <c r="C41" s="45"/>
      <c r="D41" s="45"/>
      <c r="E41" s="45"/>
      <c r="F41" s="45"/>
      <c r="G41" s="45"/>
    </row>
    <row r="42" spans="1:7" ht="14.1" customHeight="1" x14ac:dyDescent="0.2">
      <c r="A42" s="46" t="s">
        <v>108</v>
      </c>
      <c r="B42" s="45"/>
      <c r="C42" s="45"/>
      <c r="D42" s="45"/>
      <c r="E42" s="45"/>
      <c r="F42" s="45"/>
      <c r="G42" s="45"/>
    </row>
    <row r="43" spans="1:7" s="17" customFormat="1" ht="14.25" x14ac:dyDescent="0.2">
      <c r="A43" s="32" t="str">
        <f>HYPERLINK("#'Index'!A1","Back to Index")</f>
        <v>Back to Index</v>
      </c>
      <c r="B43" s="27"/>
    </row>
    <row r="69" spans="1:1" ht="12" customHeight="1" x14ac:dyDescent="0.2">
      <c r="A69" t="s">
        <v>559</v>
      </c>
    </row>
  </sheetData>
  <mergeCells count="15">
    <mergeCell ref="A41:G41"/>
    <mergeCell ref="A42:G42"/>
    <mergeCell ref="A1:G1"/>
    <mergeCell ref="A2:G2"/>
    <mergeCell ref="A38:G38"/>
    <mergeCell ref="A39:G39"/>
    <mergeCell ref="A40:G40"/>
    <mergeCell ref="A5:A8"/>
    <mergeCell ref="A9:A12"/>
    <mergeCell ref="A13:A16"/>
    <mergeCell ref="A17:A20"/>
    <mergeCell ref="A21:A24"/>
    <mergeCell ref="A25:A28"/>
    <mergeCell ref="A29:A32"/>
    <mergeCell ref="A33:A36"/>
  </mergeCells>
  <pageMargins left="0.05" right="0.05" top="0.5" bottom="0.5" header="0" footer="0"/>
  <pageSetup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265</v>
      </c>
      <c r="B1" s="45"/>
      <c r="C1" s="45"/>
      <c r="D1" s="45"/>
      <c r="E1" s="45"/>
      <c r="F1" s="45"/>
      <c r="G1" s="45"/>
    </row>
    <row r="2" spans="1:7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257</v>
      </c>
      <c r="B5" s="9" t="s">
        <v>58</v>
      </c>
      <c r="C5" s="7">
        <v>2335</v>
      </c>
      <c r="D5" s="8">
        <v>524584</v>
      </c>
      <c r="E5" s="4">
        <v>0.15683</v>
      </c>
      <c r="F5" s="4">
        <v>0.13391</v>
      </c>
      <c r="G5" s="4">
        <v>0.17974000000000001</v>
      </c>
    </row>
    <row r="6" spans="1:7" ht="14.1" customHeight="1" x14ac:dyDescent="0.2">
      <c r="A6" s="49"/>
      <c r="B6" s="9" t="s">
        <v>7</v>
      </c>
      <c r="C6" s="7">
        <v>2538</v>
      </c>
      <c r="D6" s="8">
        <v>590759</v>
      </c>
      <c r="E6" s="4">
        <v>0.16607483503279999</v>
      </c>
      <c r="F6" s="4">
        <v>0.14459</v>
      </c>
      <c r="G6" s="4">
        <v>0.18756</v>
      </c>
    </row>
    <row r="7" spans="1:7" ht="14.1" customHeight="1" x14ac:dyDescent="0.2">
      <c r="A7" s="50"/>
      <c r="B7" s="9" t="s">
        <v>96</v>
      </c>
      <c r="C7" s="7">
        <v>4873</v>
      </c>
      <c r="D7" s="8">
        <v>1115344</v>
      </c>
      <c r="E7" s="4">
        <v>0.16159000000000001</v>
      </c>
      <c r="F7" s="4">
        <v>0.14591000000000001</v>
      </c>
      <c r="G7" s="4">
        <v>0.17727000000000001</v>
      </c>
    </row>
    <row r="8" spans="1:7" ht="14.1" customHeight="1" x14ac:dyDescent="0.2">
      <c r="A8" s="48" t="s">
        <v>258</v>
      </c>
      <c r="B8" s="9" t="s">
        <v>58</v>
      </c>
      <c r="C8" s="7">
        <v>320</v>
      </c>
      <c r="D8" s="8">
        <v>251428</v>
      </c>
      <c r="E8" s="4">
        <v>0.48253000000000001</v>
      </c>
      <c r="F8" s="4">
        <v>0.40167000000000003</v>
      </c>
      <c r="G8" s="4">
        <v>0.56337999999999999</v>
      </c>
    </row>
    <row r="9" spans="1:7" ht="14.1" customHeight="1" x14ac:dyDescent="0.2">
      <c r="A9" s="49"/>
      <c r="B9" s="9" t="s">
        <v>7</v>
      </c>
      <c r="C9" s="7">
        <v>397</v>
      </c>
      <c r="D9" s="8">
        <v>265445</v>
      </c>
      <c r="E9" s="4">
        <v>0.45860000000000001</v>
      </c>
      <c r="F9" s="4">
        <v>0.38827712194870001</v>
      </c>
      <c r="G9" s="4">
        <v>0.52893000000000001</v>
      </c>
    </row>
    <row r="10" spans="1:7" ht="14.1" customHeight="1" x14ac:dyDescent="0.2">
      <c r="A10" s="50"/>
      <c r="B10" s="9" t="s">
        <v>96</v>
      </c>
      <c r="C10" s="7">
        <v>717</v>
      </c>
      <c r="D10" s="8">
        <v>516873</v>
      </c>
      <c r="E10" s="4">
        <v>0.46994000000000002</v>
      </c>
      <c r="F10" s="4">
        <v>0.41653000000000001</v>
      </c>
      <c r="G10" s="4">
        <v>0.52334000000000003</v>
      </c>
    </row>
    <row r="11" spans="1:7" ht="14.1" customHeight="1" x14ac:dyDescent="0.2">
      <c r="A11" s="48" t="s">
        <v>259</v>
      </c>
      <c r="B11" s="9" t="s">
        <v>58</v>
      </c>
      <c r="C11" s="7">
        <v>320</v>
      </c>
      <c r="D11" s="8">
        <v>240908</v>
      </c>
      <c r="E11" s="4">
        <v>0.46233999999999997</v>
      </c>
      <c r="F11" s="4">
        <v>0.38274999999999998</v>
      </c>
      <c r="G11" s="4">
        <v>0.54191999999999996</v>
      </c>
    </row>
    <row r="12" spans="1:7" ht="14.1" customHeight="1" x14ac:dyDescent="0.2">
      <c r="A12" s="49"/>
      <c r="B12" s="9" t="s">
        <v>7</v>
      </c>
      <c r="C12" s="7">
        <v>397</v>
      </c>
      <c r="D12" s="8">
        <v>263418</v>
      </c>
      <c r="E12" s="4">
        <v>0.4551</v>
      </c>
      <c r="F12" s="4">
        <v>0.38524999999999998</v>
      </c>
      <c r="G12" s="4">
        <v>0.52493999999999996</v>
      </c>
    </row>
    <row r="13" spans="1:7" ht="14.1" customHeight="1" x14ac:dyDescent="0.2">
      <c r="A13" s="50"/>
      <c r="B13" s="9" t="s">
        <v>96</v>
      </c>
      <c r="C13" s="7">
        <v>717</v>
      </c>
      <c r="D13" s="8">
        <v>504325</v>
      </c>
      <c r="E13" s="4">
        <v>0.45852999999999999</v>
      </c>
      <c r="F13" s="4">
        <v>0.40588000000000002</v>
      </c>
      <c r="G13" s="4">
        <v>0.51117999999999997</v>
      </c>
    </row>
    <row r="14" spans="1:7" ht="14.1" customHeight="1" x14ac:dyDescent="0.2">
      <c r="A14" s="48" t="s">
        <v>260</v>
      </c>
      <c r="B14" s="9" t="s">
        <v>58</v>
      </c>
      <c r="C14" s="7">
        <v>320</v>
      </c>
      <c r="D14" s="8">
        <v>290945</v>
      </c>
      <c r="E14" s="4">
        <v>0.55837000000000003</v>
      </c>
      <c r="F14" s="4">
        <v>0.47765999999999997</v>
      </c>
      <c r="G14" s="4">
        <v>0.63907000000000003</v>
      </c>
    </row>
    <row r="15" spans="1:7" ht="14.1" customHeight="1" x14ac:dyDescent="0.2">
      <c r="A15" s="49"/>
      <c r="B15" s="9" t="s">
        <v>7</v>
      </c>
      <c r="C15" s="7">
        <v>397</v>
      </c>
      <c r="D15" s="8">
        <v>329829</v>
      </c>
      <c r="E15" s="4">
        <v>0.56984000000000001</v>
      </c>
      <c r="F15" s="4">
        <v>0.50002000000000002</v>
      </c>
      <c r="G15" s="4">
        <v>0.63965000000000005</v>
      </c>
    </row>
    <row r="16" spans="1:7" ht="14.1" customHeight="1" x14ac:dyDescent="0.2">
      <c r="A16" s="50"/>
      <c r="B16" s="9" t="s">
        <v>96</v>
      </c>
      <c r="C16" s="7">
        <v>717</v>
      </c>
      <c r="D16" s="8">
        <v>620774</v>
      </c>
      <c r="E16" s="4">
        <v>0.56440000000000001</v>
      </c>
      <c r="F16" s="4">
        <v>0.51134000000000002</v>
      </c>
      <c r="G16" s="4">
        <v>0.61746000000000001</v>
      </c>
    </row>
    <row r="17" spans="1:7" ht="14.1" customHeight="1" x14ac:dyDescent="0.2">
      <c r="A17" s="48" t="s">
        <v>261</v>
      </c>
      <c r="B17" s="9" t="s">
        <v>58</v>
      </c>
      <c r="C17" s="7">
        <v>320</v>
      </c>
      <c r="D17" s="8">
        <v>200733</v>
      </c>
      <c r="E17" s="4">
        <v>0.38524000000000003</v>
      </c>
      <c r="F17" s="4">
        <v>0.31137999999999999</v>
      </c>
      <c r="G17" s="4">
        <v>0.45909</v>
      </c>
    </row>
    <row r="18" spans="1:7" ht="14.1" customHeight="1" x14ac:dyDescent="0.2">
      <c r="A18" s="49"/>
      <c r="B18" s="9" t="s">
        <v>7</v>
      </c>
      <c r="C18" s="7">
        <v>397</v>
      </c>
      <c r="D18" s="8">
        <v>263415</v>
      </c>
      <c r="E18" s="4">
        <v>0.45508999999999999</v>
      </c>
      <c r="F18" s="4">
        <v>0.38561257130159998</v>
      </c>
      <c r="G18" s="4">
        <v>0.52458000000000005</v>
      </c>
    </row>
    <row r="19" spans="1:7" ht="14.1" customHeight="1" x14ac:dyDescent="0.2">
      <c r="A19" s="50"/>
      <c r="B19" s="9" t="s">
        <v>96</v>
      </c>
      <c r="C19" s="7">
        <v>717</v>
      </c>
      <c r="D19" s="8">
        <v>464148</v>
      </c>
      <c r="E19" s="4">
        <v>0.42199999999999999</v>
      </c>
      <c r="F19" s="4">
        <v>0.37104999999999999</v>
      </c>
      <c r="G19" s="4">
        <v>0.47294999999999998</v>
      </c>
    </row>
    <row r="20" spans="1:7" ht="14.1" customHeight="1" x14ac:dyDescent="0.2">
      <c r="A20" s="48" t="s">
        <v>262</v>
      </c>
      <c r="B20" s="9" t="s">
        <v>58</v>
      </c>
      <c r="C20" s="7">
        <v>320</v>
      </c>
      <c r="D20" s="8">
        <v>156573</v>
      </c>
      <c r="E20" s="4">
        <v>0.30048999999999998</v>
      </c>
      <c r="F20" s="4">
        <v>0.23211999999999999</v>
      </c>
      <c r="G20" s="4">
        <v>0.36885000000000001</v>
      </c>
    </row>
    <row r="21" spans="1:7" ht="14.1" customHeight="1" x14ac:dyDescent="0.2">
      <c r="A21" s="49"/>
      <c r="B21" s="9" t="s">
        <v>7</v>
      </c>
      <c r="C21" s="7">
        <v>397</v>
      </c>
      <c r="D21" s="8">
        <v>209872</v>
      </c>
      <c r="E21" s="4">
        <v>0.36259000000000002</v>
      </c>
      <c r="F21" s="4">
        <v>0.29655999999999999</v>
      </c>
      <c r="G21" s="4">
        <v>0.42862</v>
      </c>
    </row>
    <row r="22" spans="1:7" ht="14.1" customHeight="1" x14ac:dyDescent="0.2">
      <c r="A22" s="50"/>
      <c r="B22" s="9" t="s">
        <v>96</v>
      </c>
      <c r="C22" s="7">
        <v>717</v>
      </c>
      <c r="D22" s="8">
        <v>366445</v>
      </c>
      <c r="E22" s="4">
        <v>0.33317000000000002</v>
      </c>
      <c r="F22" s="4">
        <v>0.28542000000000001</v>
      </c>
      <c r="G22" s="4">
        <v>0.38091999999999998</v>
      </c>
    </row>
    <row r="23" spans="1:7" ht="14.1" customHeight="1" x14ac:dyDescent="0.2">
      <c r="A23" s="48" t="s">
        <v>263</v>
      </c>
      <c r="B23" s="9" t="s">
        <v>58</v>
      </c>
      <c r="C23" s="7">
        <v>320</v>
      </c>
      <c r="D23" s="8">
        <v>65245</v>
      </c>
      <c r="E23" s="4">
        <v>0.12520999999999999</v>
      </c>
      <c r="F23" s="4">
        <v>7.1560913059699999E-2</v>
      </c>
      <c r="G23" s="4">
        <v>0.17887</v>
      </c>
    </row>
    <row r="24" spans="1:7" ht="14.1" customHeight="1" x14ac:dyDescent="0.2">
      <c r="A24" s="49"/>
      <c r="B24" s="9" t="s">
        <v>7</v>
      </c>
      <c r="C24" s="7">
        <v>397</v>
      </c>
      <c r="D24" s="8">
        <v>77884</v>
      </c>
      <c r="E24" s="4">
        <v>0.13456000000000001</v>
      </c>
      <c r="F24" s="4">
        <v>8.652E-2</v>
      </c>
      <c r="G24" s="4">
        <v>0.18260000000000001</v>
      </c>
    </row>
    <row r="25" spans="1:7" ht="14.1" customHeight="1" x14ac:dyDescent="0.2">
      <c r="A25" s="50"/>
      <c r="B25" s="9" t="s">
        <v>96</v>
      </c>
      <c r="C25" s="7">
        <v>717</v>
      </c>
      <c r="D25" s="8">
        <v>143129</v>
      </c>
      <c r="E25" s="4">
        <v>0.13013</v>
      </c>
      <c r="F25" s="4">
        <v>9.4280000000000003E-2</v>
      </c>
      <c r="G25" s="4">
        <v>0.16598133213550001</v>
      </c>
    </row>
    <row r="26" spans="1:7" ht="14.1" customHeight="1" x14ac:dyDescent="0.2">
      <c r="A26" s="48" t="s">
        <v>264</v>
      </c>
      <c r="B26" s="9" t="s">
        <v>58</v>
      </c>
      <c r="C26" s="7">
        <v>320</v>
      </c>
      <c r="D26" s="8">
        <v>134180</v>
      </c>
      <c r="E26" s="4">
        <v>0.25751000000000002</v>
      </c>
      <c r="F26" s="4">
        <v>0.19106999999999999</v>
      </c>
      <c r="G26" s="4">
        <v>0.32396000000000003</v>
      </c>
    </row>
    <row r="27" spans="1:7" ht="14.1" customHeight="1" x14ac:dyDescent="0.2">
      <c r="A27" s="49"/>
      <c r="B27" s="9" t="s">
        <v>7</v>
      </c>
      <c r="C27" s="7">
        <v>397</v>
      </c>
      <c r="D27" s="8">
        <v>158643</v>
      </c>
      <c r="E27" s="4">
        <v>0.27407999999999999</v>
      </c>
      <c r="F27" s="4">
        <v>0.21389</v>
      </c>
      <c r="G27" s="4">
        <v>0.33428000000000002</v>
      </c>
    </row>
    <row r="28" spans="1:7" ht="14.1" customHeight="1" x14ac:dyDescent="0.2">
      <c r="A28" s="50"/>
      <c r="B28" s="9" t="s">
        <v>96</v>
      </c>
      <c r="C28" s="7">
        <v>717</v>
      </c>
      <c r="D28" s="8">
        <v>292823</v>
      </c>
      <c r="E28" s="4">
        <v>0.26623000000000002</v>
      </c>
      <c r="F28" s="4">
        <v>0.22156000000000001</v>
      </c>
      <c r="G28" s="4">
        <v>0.31091000000000002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s="17" customFormat="1" ht="14.25" x14ac:dyDescent="0.2">
      <c r="A34" s="32" t="str">
        <f>HYPERLINK("#'Index'!A1","Back to Index")</f>
        <v>Back to Index</v>
      </c>
      <c r="B34" s="27"/>
    </row>
    <row r="69" spans="1:1" ht="12" customHeight="1" x14ac:dyDescent="0.2">
      <c r="A69" t="s">
        <v>559</v>
      </c>
    </row>
  </sheetData>
  <mergeCells count="14">
    <mergeCell ref="A33:G33"/>
    <mergeCell ref="A1:G1"/>
    <mergeCell ref="A2:G2"/>
    <mergeCell ref="A30:G30"/>
    <mergeCell ref="A31:G31"/>
    <mergeCell ref="A32:G32"/>
    <mergeCell ref="A5:A7"/>
    <mergeCell ref="A8:A10"/>
    <mergeCell ref="A11:A13"/>
    <mergeCell ref="A14:A16"/>
    <mergeCell ref="A17:A19"/>
    <mergeCell ref="A20:A22"/>
    <mergeCell ref="A23:A25"/>
    <mergeCell ref="A26:A28"/>
  </mergeCells>
  <pageMargins left="0.05" right="0.05" top="0.5" bottom="0.5" header="0" footer="0"/>
  <pageSetup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266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257</v>
      </c>
      <c r="B5" s="10" t="s">
        <v>9</v>
      </c>
      <c r="C5" s="7">
        <v>3928</v>
      </c>
      <c r="D5" s="8">
        <v>785212</v>
      </c>
      <c r="E5" s="4">
        <v>0.16098999999999999</v>
      </c>
      <c r="F5" s="4">
        <v>0.1429</v>
      </c>
      <c r="G5" s="4">
        <v>0.17907999999999999</v>
      </c>
    </row>
    <row r="6" spans="1:7" ht="14.1" customHeight="1" x14ac:dyDescent="0.2">
      <c r="A6" s="49"/>
      <c r="B6" s="10" t="s">
        <v>10</v>
      </c>
      <c r="C6" s="7">
        <v>246</v>
      </c>
      <c r="D6" s="8">
        <v>88046</v>
      </c>
      <c r="E6" s="4">
        <v>0.19955999999999999</v>
      </c>
      <c r="F6" s="4">
        <v>0.12672</v>
      </c>
      <c r="G6" s="4">
        <v>0.27240454061789998</v>
      </c>
    </row>
    <row r="7" spans="1:7" ht="14.1" customHeight="1" x14ac:dyDescent="0.2">
      <c r="A7" s="49"/>
      <c r="B7" s="10" t="s">
        <v>11</v>
      </c>
      <c r="C7" s="7">
        <v>352</v>
      </c>
      <c r="D7" s="8">
        <v>90532</v>
      </c>
      <c r="E7" s="4">
        <v>0.11517991027460001</v>
      </c>
      <c r="F7" s="4">
        <v>7.3800000000000004E-2</v>
      </c>
      <c r="G7" s="4">
        <v>0.15656</v>
      </c>
    </row>
    <row r="8" spans="1:7" ht="14.1" customHeight="1" x14ac:dyDescent="0.2">
      <c r="A8" s="49"/>
      <c r="B8" s="10" t="s">
        <v>12</v>
      </c>
      <c r="C8" s="7">
        <v>347</v>
      </c>
      <c r="D8" s="8">
        <v>151553</v>
      </c>
      <c r="E8" s="4">
        <v>0.19005</v>
      </c>
      <c r="F8" s="4">
        <v>0.13708999999999999</v>
      </c>
      <c r="G8" s="4">
        <v>0.24299999999999999</v>
      </c>
    </row>
    <row r="9" spans="1:7" ht="14.1" customHeight="1" x14ac:dyDescent="0.2">
      <c r="A9" s="50"/>
      <c r="B9" s="10" t="s">
        <v>96</v>
      </c>
      <c r="C9" s="7">
        <v>4873</v>
      </c>
      <c r="D9" s="8">
        <v>1115344</v>
      </c>
      <c r="E9" s="4">
        <v>0.16159000000000001</v>
      </c>
      <c r="F9" s="4">
        <v>0.14591000000000001</v>
      </c>
      <c r="G9" s="4">
        <v>0.17727000000000001</v>
      </c>
    </row>
    <row r="10" spans="1:7" ht="14.1" customHeight="1" x14ac:dyDescent="0.2">
      <c r="A10" s="48" t="s">
        <v>258</v>
      </c>
      <c r="B10" s="10" t="s">
        <v>9</v>
      </c>
      <c r="C10" s="7">
        <v>556</v>
      </c>
      <c r="D10" s="8">
        <v>366481</v>
      </c>
      <c r="E10" s="4">
        <v>0.47337000000000001</v>
      </c>
      <c r="F10" s="4">
        <v>0.41094000000000003</v>
      </c>
      <c r="G10" s="4">
        <v>0.53578999999999999</v>
      </c>
    </row>
    <row r="11" spans="1:7" ht="14.1" customHeight="1" x14ac:dyDescent="0.2">
      <c r="A11" s="49"/>
      <c r="B11" s="10" t="s">
        <v>10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7" ht="14.1" customHeight="1" x14ac:dyDescent="0.2">
      <c r="A12" s="49"/>
      <c r="B12" s="10" t="s">
        <v>11</v>
      </c>
      <c r="C12" s="7">
        <v>50</v>
      </c>
      <c r="D12" s="8">
        <v>34041</v>
      </c>
      <c r="E12" s="4">
        <v>0.37601000000000001</v>
      </c>
      <c r="F12" s="4">
        <v>0.20013</v>
      </c>
      <c r="G12" s="4">
        <v>0.55188999999999999</v>
      </c>
    </row>
    <row r="13" spans="1:7" ht="14.1" customHeight="1" x14ac:dyDescent="0.2">
      <c r="A13" s="49"/>
      <c r="B13" s="10" t="s">
        <v>12</v>
      </c>
      <c r="C13" s="7">
        <v>64</v>
      </c>
      <c r="D13" s="8">
        <v>68071</v>
      </c>
      <c r="E13" s="4">
        <v>0.46276</v>
      </c>
      <c r="F13" s="4">
        <v>0.30854999999999999</v>
      </c>
      <c r="G13" s="4">
        <v>0.61695999999999995</v>
      </c>
    </row>
    <row r="14" spans="1:7" ht="14.1" customHeight="1" x14ac:dyDescent="0.2">
      <c r="A14" s="50"/>
      <c r="B14" s="10" t="s">
        <v>96</v>
      </c>
      <c r="C14" s="7">
        <v>717</v>
      </c>
      <c r="D14" s="8">
        <v>516873</v>
      </c>
      <c r="E14" s="4">
        <v>0.46994000000000002</v>
      </c>
      <c r="F14" s="4">
        <v>0.41653000000000001</v>
      </c>
      <c r="G14" s="4">
        <v>0.52334000000000003</v>
      </c>
    </row>
    <row r="15" spans="1:7" ht="14.1" customHeight="1" x14ac:dyDescent="0.2">
      <c r="A15" s="48" t="s">
        <v>259</v>
      </c>
      <c r="B15" s="10" t="s">
        <v>9</v>
      </c>
      <c r="C15" s="7">
        <v>556</v>
      </c>
      <c r="D15" s="8">
        <v>361567</v>
      </c>
      <c r="E15" s="4">
        <v>0.46701999999999999</v>
      </c>
      <c r="F15" s="4">
        <v>0.40527999999999997</v>
      </c>
      <c r="G15" s="4">
        <v>0.5287557801171</v>
      </c>
    </row>
    <row r="16" spans="1:7" ht="14.1" customHeight="1" x14ac:dyDescent="0.2">
      <c r="A16" s="49"/>
      <c r="B16" s="10" t="s">
        <v>10</v>
      </c>
      <c r="C16" s="7" t="s">
        <v>558</v>
      </c>
      <c r="D16" s="7" t="s">
        <v>558</v>
      </c>
      <c r="E16" s="7" t="s">
        <v>558</v>
      </c>
      <c r="F16" s="7" t="s">
        <v>558</v>
      </c>
      <c r="G16" s="7" t="s">
        <v>558</v>
      </c>
    </row>
    <row r="17" spans="1:7" ht="14.1" customHeight="1" x14ac:dyDescent="0.2">
      <c r="A17" s="49"/>
      <c r="B17" s="10" t="s">
        <v>11</v>
      </c>
      <c r="C17" s="7">
        <v>50</v>
      </c>
      <c r="D17" s="8">
        <v>35587</v>
      </c>
      <c r="E17" s="4">
        <v>0.39308999999999999</v>
      </c>
      <c r="F17" s="4">
        <v>0.21640999999999999</v>
      </c>
      <c r="G17" s="4">
        <v>0.56976000000000004</v>
      </c>
    </row>
    <row r="18" spans="1:7" ht="14.1" customHeight="1" x14ac:dyDescent="0.2">
      <c r="A18" s="49"/>
      <c r="B18" s="10" t="s">
        <v>12</v>
      </c>
      <c r="C18" s="7">
        <v>64</v>
      </c>
      <c r="D18" s="8">
        <v>67793</v>
      </c>
      <c r="E18" s="4">
        <v>0.46087</v>
      </c>
      <c r="F18" s="4">
        <v>0.30914999999999998</v>
      </c>
      <c r="G18" s="4">
        <v>0.61258000000000001</v>
      </c>
    </row>
    <row r="19" spans="1:7" ht="14.1" customHeight="1" x14ac:dyDescent="0.2">
      <c r="A19" s="50"/>
      <c r="B19" s="10" t="s">
        <v>96</v>
      </c>
      <c r="C19" s="7">
        <v>717</v>
      </c>
      <c r="D19" s="8">
        <v>504325</v>
      </c>
      <c r="E19" s="4">
        <v>0.45852999999999999</v>
      </c>
      <c r="F19" s="4">
        <v>0.40588000000000002</v>
      </c>
      <c r="G19" s="4">
        <v>0.51117999999999997</v>
      </c>
    </row>
    <row r="20" spans="1:7" ht="14.1" customHeight="1" x14ac:dyDescent="0.2">
      <c r="A20" s="48" t="s">
        <v>260</v>
      </c>
      <c r="B20" s="10" t="s">
        <v>9</v>
      </c>
      <c r="C20" s="7">
        <v>556</v>
      </c>
      <c r="D20" s="8">
        <v>463486</v>
      </c>
      <c r="E20" s="4">
        <v>0.59865999999999997</v>
      </c>
      <c r="F20" s="4">
        <v>0.53781999999999996</v>
      </c>
      <c r="G20" s="4">
        <v>0.65949999999999998</v>
      </c>
    </row>
    <row r="21" spans="1:7" ht="14.1" customHeight="1" x14ac:dyDescent="0.2">
      <c r="A21" s="49"/>
      <c r="B21" s="10" t="s">
        <v>10</v>
      </c>
      <c r="C21" s="7" t="s">
        <v>558</v>
      </c>
      <c r="D21" s="7" t="s">
        <v>558</v>
      </c>
      <c r="E21" s="7" t="s">
        <v>558</v>
      </c>
      <c r="F21" s="7" t="s">
        <v>558</v>
      </c>
      <c r="G21" s="7" t="s">
        <v>558</v>
      </c>
    </row>
    <row r="22" spans="1:7" ht="14.1" customHeight="1" x14ac:dyDescent="0.2">
      <c r="A22" s="49"/>
      <c r="B22" s="10" t="s">
        <v>11</v>
      </c>
      <c r="C22" s="7">
        <v>50</v>
      </c>
      <c r="D22" s="8">
        <v>48819</v>
      </c>
      <c r="E22" s="4">
        <v>0.53925047088050004</v>
      </c>
      <c r="F22" s="4">
        <v>0.35135</v>
      </c>
      <c r="G22" s="4">
        <v>0.72714999999999996</v>
      </c>
    </row>
    <row r="23" spans="1:7" ht="14.1" customHeight="1" x14ac:dyDescent="0.2">
      <c r="A23" s="49"/>
      <c r="B23" s="10" t="s">
        <v>12</v>
      </c>
      <c r="C23" s="7">
        <v>64</v>
      </c>
      <c r="D23" s="8">
        <v>58418</v>
      </c>
      <c r="E23" s="4">
        <v>0.39713999999999999</v>
      </c>
      <c r="F23" s="4">
        <v>0.25111</v>
      </c>
      <c r="G23" s="4">
        <v>0.54315999999999998</v>
      </c>
    </row>
    <row r="24" spans="1:7" ht="14.1" customHeight="1" x14ac:dyDescent="0.2">
      <c r="A24" s="50"/>
      <c r="B24" s="10" t="s">
        <v>96</v>
      </c>
      <c r="C24" s="7">
        <v>717</v>
      </c>
      <c r="D24" s="8">
        <v>620774</v>
      </c>
      <c r="E24" s="4">
        <v>0.56440000000000001</v>
      </c>
      <c r="F24" s="4">
        <v>0.51134000000000002</v>
      </c>
      <c r="G24" s="4">
        <v>0.61746000000000001</v>
      </c>
    </row>
    <row r="25" spans="1:7" ht="14.1" customHeight="1" x14ac:dyDescent="0.2">
      <c r="A25" s="48" t="s">
        <v>261</v>
      </c>
      <c r="B25" s="10" t="s">
        <v>9</v>
      </c>
      <c r="C25" s="7">
        <v>556</v>
      </c>
      <c r="D25" s="8">
        <v>303313</v>
      </c>
      <c r="E25" s="4">
        <v>0.39177000000000001</v>
      </c>
      <c r="F25" s="4">
        <v>0.33454</v>
      </c>
      <c r="G25" s="4">
        <v>0.44900000000000001</v>
      </c>
    </row>
    <row r="26" spans="1:7" ht="14.1" customHeight="1" x14ac:dyDescent="0.2">
      <c r="A26" s="49"/>
      <c r="B26" s="10" t="s">
        <v>10</v>
      </c>
      <c r="C26" s="7" t="s">
        <v>558</v>
      </c>
      <c r="D26" s="7" t="s">
        <v>558</v>
      </c>
      <c r="E26" s="7" t="s">
        <v>558</v>
      </c>
      <c r="F26" s="7" t="s">
        <v>558</v>
      </c>
      <c r="G26" s="7" t="s">
        <v>558</v>
      </c>
    </row>
    <row r="27" spans="1:7" ht="14.1" customHeight="1" x14ac:dyDescent="0.2">
      <c r="A27" s="49"/>
      <c r="B27" s="10" t="s">
        <v>11</v>
      </c>
      <c r="C27" s="7">
        <v>50</v>
      </c>
      <c r="D27" s="8">
        <v>49312</v>
      </c>
      <c r="E27" s="4">
        <v>0.54469999999999996</v>
      </c>
      <c r="F27" s="4">
        <v>0.35576999999999998</v>
      </c>
      <c r="G27" s="4">
        <v>0.73362000000000005</v>
      </c>
    </row>
    <row r="28" spans="1:7" ht="14.1" customHeight="1" x14ac:dyDescent="0.2">
      <c r="A28" s="49"/>
      <c r="B28" s="10" t="s">
        <v>12</v>
      </c>
      <c r="C28" s="7">
        <v>64</v>
      </c>
      <c r="D28" s="8">
        <v>72097</v>
      </c>
      <c r="E28" s="4">
        <v>0.49013030576700001</v>
      </c>
      <c r="F28" s="4">
        <v>0.33517532170249997</v>
      </c>
      <c r="G28" s="4">
        <v>0.64508528983150004</v>
      </c>
    </row>
    <row r="29" spans="1:7" ht="14.1" customHeight="1" x14ac:dyDescent="0.2">
      <c r="A29" s="50"/>
      <c r="B29" s="10" t="s">
        <v>96</v>
      </c>
      <c r="C29" s="7">
        <v>717</v>
      </c>
      <c r="D29" s="8">
        <v>464148</v>
      </c>
      <c r="E29" s="4">
        <v>0.42199999999999999</v>
      </c>
      <c r="F29" s="4">
        <v>0.37104999999999999</v>
      </c>
      <c r="G29" s="4">
        <v>0.47294999999999998</v>
      </c>
    </row>
    <row r="30" spans="1:7" ht="14.1" customHeight="1" x14ac:dyDescent="0.2">
      <c r="A30" s="48" t="s">
        <v>262</v>
      </c>
      <c r="B30" s="10" t="s">
        <v>9</v>
      </c>
      <c r="C30" s="7">
        <v>556</v>
      </c>
      <c r="D30" s="8">
        <v>260923</v>
      </c>
      <c r="E30" s="4">
        <v>0.33701999999999999</v>
      </c>
      <c r="F30" s="4">
        <v>0.28137000000000001</v>
      </c>
      <c r="G30" s="4">
        <v>0.39267999999999997</v>
      </c>
    </row>
    <row r="31" spans="1:7" ht="14.1" customHeight="1" x14ac:dyDescent="0.2">
      <c r="A31" s="49"/>
      <c r="B31" s="10" t="s">
        <v>10</v>
      </c>
      <c r="C31" s="7" t="s">
        <v>558</v>
      </c>
      <c r="D31" s="7" t="s">
        <v>558</v>
      </c>
      <c r="E31" s="7" t="s">
        <v>558</v>
      </c>
      <c r="F31" s="7" t="s">
        <v>558</v>
      </c>
      <c r="G31" s="7" t="s">
        <v>558</v>
      </c>
    </row>
    <row r="32" spans="1:7" ht="14.1" customHeight="1" x14ac:dyDescent="0.2">
      <c r="A32" s="49"/>
      <c r="B32" s="10" t="s">
        <v>11</v>
      </c>
      <c r="C32" s="7">
        <v>50</v>
      </c>
      <c r="D32" s="8">
        <v>22304</v>
      </c>
      <c r="E32" s="4">
        <v>0.24637000000000001</v>
      </c>
      <c r="F32" s="4">
        <v>0.10403999999999999</v>
      </c>
      <c r="G32" s="4">
        <v>0.38869999999999999</v>
      </c>
    </row>
    <row r="33" spans="1:7" ht="14.1" customHeight="1" x14ac:dyDescent="0.2">
      <c r="A33" s="49"/>
      <c r="B33" s="10" t="s">
        <v>12</v>
      </c>
      <c r="C33" s="7">
        <v>64</v>
      </c>
      <c r="D33" s="8">
        <v>51003</v>
      </c>
      <c r="E33" s="4">
        <v>0.34672849146090001</v>
      </c>
      <c r="F33" s="4">
        <v>0.20533999999999999</v>
      </c>
      <c r="G33" s="4">
        <v>0.48812</v>
      </c>
    </row>
    <row r="34" spans="1:7" ht="14.1" customHeight="1" x14ac:dyDescent="0.2">
      <c r="A34" s="50"/>
      <c r="B34" s="10" t="s">
        <v>96</v>
      </c>
      <c r="C34" s="7">
        <v>717</v>
      </c>
      <c r="D34" s="8">
        <v>366445</v>
      </c>
      <c r="E34" s="4">
        <v>0.33317000000000002</v>
      </c>
      <c r="F34" s="4">
        <v>0.28542000000000001</v>
      </c>
      <c r="G34" s="4">
        <v>0.38091999999999998</v>
      </c>
    </row>
    <row r="35" spans="1:7" ht="14.1" customHeight="1" x14ac:dyDescent="0.2">
      <c r="A35" s="48" t="s">
        <v>263</v>
      </c>
      <c r="B35" s="10" t="s">
        <v>9</v>
      </c>
      <c r="C35" s="7">
        <v>556</v>
      </c>
      <c r="D35" s="8">
        <v>77274</v>
      </c>
      <c r="E35" s="4">
        <v>9.9809999999999996E-2</v>
      </c>
      <c r="F35" s="4">
        <v>6.4500000000000002E-2</v>
      </c>
      <c r="G35" s="4">
        <v>0.13511999999999999</v>
      </c>
    </row>
    <row r="36" spans="1:7" ht="14.1" customHeight="1" x14ac:dyDescent="0.2">
      <c r="A36" s="49"/>
      <c r="B36" s="10" t="s">
        <v>10</v>
      </c>
      <c r="C36" s="7" t="s">
        <v>558</v>
      </c>
      <c r="D36" s="7" t="s">
        <v>558</v>
      </c>
      <c r="E36" s="7" t="s">
        <v>558</v>
      </c>
      <c r="F36" s="7" t="s">
        <v>558</v>
      </c>
      <c r="G36" s="7" t="s">
        <v>558</v>
      </c>
    </row>
    <row r="37" spans="1:7" ht="14.1" customHeight="1" x14ac:dyDescent="0.2">
      <c r="A37" s="49"/>
      <c r="B37" s="10" t="s">
        <v>11</v>
      </c>
      <c r="C37" s="7">
        <v>50</v>
      </c>
      <c r="D37" s="8">
        <v>11264</v>
      </c>
      <c r="E37" s="4">
        <v>0.12442</v>
      </c>
      <c r="F37" s="4">
        <v>1.8499999999999999E-2</v>
      </c>
      <c r="G37" s="4">
        <v>0.23033000000000001</v>
      </c>
    </row>
    <row r="38" spans="1:7" ht="14.1" customHeight="1" x14ac:dyDescent="0.2">
      <c r="A38" s="49"/>
      <c r="B38" s="10" t="s">
        <v>12</v>
      </c>
      <c r="C38" s="7">
        <v>64</v>
      </c>
      <c r="D38" s="8">
        <v>33624</v>
      </c>
      <c r="E38" s="4">
        <v>0.22858000000000001</v>
      </c>
      <c r="F38" s="4">
        <v>9.9510000000000001E-2</v>
      </c>
      <c r="G38" s="4">
        <v>0.35765999999999998</v>
      </c>
    </row>
    <row r="39" spans="1:7" ht="14.1" customHeight="1" x14ac:dyDescent="0.2">
      <c r="A39" s="50"/>
      <c r="B39" s="10" t="s">
        <v>96</v>
      </c>
      <c r="C39" s="7">
        <v>717</v>
      </c>
      <c r="D39" s="8">
        <v>143129</v>
      </c>
      <c r="E39" s="4">
        <v>0.13013</v>
      </c>
      <c r="F39" s="4">
        <v>9.4280000000000003E-2</v>
      </c>
      <c r="G39" s="4">
        <v>0.16598133213550001</v>
      </c>
    </row>
    <row r="40" spans="1:7" ht="14.1" customHeight="1" x14ac:dyDescent="0.2">
      <c r="A40" s="48" t="s">
        <v>264</v>
      </c>
      <c r="B40" s="10" t="s">
        <v>9</v>
      </c>
      <c r="C40" s="7">
        <v>556</v>
      </c>
      <c r="D40" s="8">
        <v>226517</v>
      </c>
      <c r="E40" s="4">
        <v>0.29258000000000001</v>
      </c>
      <c r="F40" s="4">
        <v>0.23844855415569999</v>
      </c>
      <c r="G40" s="4">
        <v>0.34671313849919999</v>
      </c>
    </row>
    <row r="41" spans="1:7" ht="14.1" customHeight="1" x14ac:dyDescent="0.2">
      <c r="A41" s="49"/>
      <c r="B41" s="10" t="s">
        <v>10</v>
      </c>
      <c r="C41" s="7" t="s">
        <v>558</v>
      </c>
      <c r="D41" s="7" t="s">
        <v>558</v>
      </c>
      <c r="E41" s="7" t="s">
        <v>558</v>
      </c>
      <c r="F41" s="7" t="s">
        <v>558</v>
      </c>
      <c r="G41" s="7" t="s">
        <v>558</v>
      </c>
    </row>
    <row r="42" spans="1:7" ht="14.1" customHeight="1" x14ac:dyDescent="0.2">
      <c r="A42" s="49"/>
      <c r="B42" s="10" t="s">
        <v>11</v>
      </c>
      <c r="C42" s="7">
        <v>50</v>
      </c>
      <c r="D42" s="8">
        <v>16810</v>
      </c>
      <c r="E42" s="4">
        <v>0.18568000000000001</v>
      </c>
      <c r="F42" s="4">
        <v>7.3499999999999996E-2</v>
      </c>
      <c r="G42" s="4">
        <v>0.29785</v>
      </c>
    </row>
    <row r="43" spans="1:7" ht="14.1" customHeight="1" x14ac:dyDescent="0.2">
      <c r="A43" s="49"/>
      <c r="B43" s="10" t="s">
        <v>12</v>
      </c>
      <c r="C43" s="7">
        <v>64</v>
      </c>
      <c r="D43" s="8">
        <v>19714</v>
      </c>
      <c r="E43" s="4">
        <v>0.13402</v>
      </c>
      <c r="F43" s="4">
        <v>3.8949999999999999E-2</v>
      </c>
      <c r="G43" s="4">
        <v>0.22908999999999999</v>
      </c>
    </row>
    <row r="44" spans="1:7" ht="14.1" customHeight="1" x14ac:dyDescent="0.2">
      <c r="A44" s="50"/>
      <c r="B44" s="10" t="s">
        <v>96</v>
      </c>
      <c r="C44" s="7">
        <v>717</v>
      </c>
      <c r="D44" s="8">
        <v>292823</v>
      </c>
      <c r="E44" s="4">
        <v>0.26623000000000002</v>
      </c>
      <c r="F44" s="4">
        <v>0.22156000000000001</v>
      </c>
      <c r="G44" s="4">
        <v>0.31091000000000002</v>
      </c>
    </row>
    <row r="46" spans="1:7" ht="14.1" customHeight="1" x14ac:dyDescent="0.2">
      <c r="A46" s="46" t="s">
        <v>55</v>
      </c>
      <c r="B46" s="45"/>
      <c r="C46" s="45"/>
      <c r="D46" s="45"/>
      <c r="E46" s="45"/>
      <c r="F46" s="45"/>
      <c r="G46" s="45"/>
    </row>
    <row r="47" spans="1:7" ht="14.1" customHeight="1" x14ac:dyDescent="0.2">
      <c r="A47" s="46" t="s">
        <v>106</v>
      </c>
      <c r="B47" s="45"/>
      <c r="C47" s="45"/>
      <c r="D47" s="45"/>
      <c r="E47" s="45"/>
      <c r="F47" s="45"/>
      <c r="G47" s="45"/>
    </row>
    <row r="48" spans="1:7" ht="14.1" customHeight="1" x14ac:dyDescent="0.2">
      <c r="A48" s="46" t="s">
        <v>107</v>
      </c>
      <c r="B48" s="45"/>
      <c r="C48" s="45"/>
      <c r="D48" s="45"/>
      <c r="E48" s="45"/>
      <c r="F48" s="45"/>
      <c r="G48" s="45"/>
    </row>
    <row r="49" spans="1:7" ht="14.1" customHeight="1" x14ac:dyDescent="0.2">
      <c r="A49" s="46" t="s">
        <v>559</v>
      </c>
      <c r="B49" s="45"/>
      <c r="C49" s="45"/>
      <c r="D49" s="45"/>
      <c r="E49" s="45"/>
      <c r="F49" s="45"/>
      <c r="G49" s="45"/>
    </row>
    <row r="50" spans="1:7" s="17" customFormat="1" ht="14.25" x14ac:dyDescent="0.2">
      <c r="A50" s="32" t="str">
        <f>HYPERLINK("#'Index'!A1","Back to Index")</f>
        <v>Back to Index</v>
      </c>
      <c r="B50" s="27"/>
    </row>
    <row r="69" spans="1:1" ht="12" customHeight="1" x14ac:dyDescent="0.2">
      <c r="A69" t="s">
        <v>559</v>
      </c>
    </row>
  </sheetData>
  <mergeCells count="14">
    <mergeCell ref="A49:G49"/>
    <mergeCell ref="A1:G1"/>
    <mergeCell ref="A2:G2"/>
    <mergeCell ref="A46:G46"/>
    <mergeCell ref="A47:G47"/>
    <mergeCell ref="A48:G48"/>
    <mergeCell ref="A5:A9"/>
    <mergeCell ref="A10:A14"/>
    <mergeCell ref="A15:A19"/>
    <mergeCell ref="A20:A24"/>
    <mergeCell ref="A25:A29"/>
    <mergeCell ref="A30:A34"/>
    <mergeCell ref="A35:A39"/>
    <mergeCell ref="A40:A44"/>
  </mergeCell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pane ySplit="4" topLeftCell="A5" activePane="bottomLeft" state="frozen"/>
      <selection activeCell="A45" sqref="A45"/>
      <selection pane="bottomLeft" sqref="A1:H1"/>
    </sheetView>
  </sheetViews>
  <sheetFormatPr defaultColWidth="10.85546875" defaultRowHeight="12" customHeight="1" x14ac:dyDescent="0.2"/>
  <cols>
    <col min="1" max="1" width="27.140625" customWidth="1"/>
    <col min="2" max="2" width="33.5703125" bestFit="1" customWidth="1"/>
    <col min="3" max="5" width="10.85546875" customWidth="1"/>
  </cols>
  <sheetData>
    <row r="1" spans="1:8" ht="15" x14ac:dyDescent="0.25">
      <c r="A1" s="44" t="s">
        <v>80</v>
      </c>
      <c r="B1" s="44"/>
      <c r="C1" s="44"/>
      <c r="D1" s="44"/>
      <c r="E1" s="44"/>
      <c r="F1" s="44"/>
      <c r="G1" s="44"/>
      <c r="H1" s="44"/>
    </row>
    <row r="2" spans="1:8" ht="13.5" x14ac:dyDescent="0.25">
      <c r="A2" s="44" t="s">
        <v>81</v>
      </c>
      <c r="B2" s="45"/>
      <c r="C2" s="45"/>
      <c r="D2" s="45"/>
      <c r="E2" s="45"/>
    </row>
    <row r="4" spans="1:8" ht="51" x14ac:dyDescent="0.2">
      <c r="A4" s="1"/>
      <c r="B4" s="1"/>
      <c r="C4" s="2" t="s">
        <v>168</v>
      </c>
      <c r="D4" s="2" t="s">
        <v>169</v>
      </c>
      <c r="E4" s="2" t="s">
        <v>96</v>
      </c>
    </row>
    <row r="5" spans="1:8" ht="14.1" customHeight="1" x14ac:dyDescent="0.2">
      <c r="A5" s="54" t="s">
        <v>384</v>
      </c>
      <c r="B5" s="3" t="s">
        <v>3</v>
      </c>
      <c r="C5" s="4">
        <v>0.12620000000000001</v>
      </c>
      <c r="D5" s="4">
        <v>0.2164214289353</v>
      </c>
      <c r="E5" s="4">
        <v>0.20960000000000001</v>
      </c>
    </row>
    <row r="6" spans="1:8" ht="14.1" customHeight="1" x14ac:dyDescent="0.2">
      <c r="A6" s="52"/>
      <c r="B6" s="3" t="s">
        <v>4</v>
      </c>
      <c r="C6" s="4">
        <v>0.83414761964549999</v>
      </c>
      <c r="D6" s="4">
        <v>0.60489999999999999</v>
      </c>
      <c r="E6" s="4">
        <v>0.62219999999999998</v>
      </c>
    </row>
    <row r="7" spans="1:8" ht="14.1" customHeight="1" x14ac:dyDescent="0.2">
      <c r="A7" s="53"/>
      <c r="B7" s="3" t="s">
        <v>5</v>
      </c>
      <c r="C7" s="4">
        <v>3.9699999999999999E-2</v>
      </c>
      <c r="D7" s="4">
        <v>0.17860000000000001</v>
      </c>
      <c r="E7" s="4">
        <v>0.16819999999999999</v>
      </c>
    </row>
    <row r="8" spans="1:8" ht="14.1" customHeight="1" x14ac:dyDescent="0.2">
      <c r="A8" s="25" t="s">
        <v>6</v>
      </c>
      <c r="B8" s="3" t="s">
        <v>7</v>
      </c>
      <c r="C8" s="4">
        <v>0.47310000000000002</v>
      </c>
      <c r="D8" s="4">
        <v>0.51880000000000004</v>
      </c>
      <c r="E8" s="4">
        <v>0.51539999999999997</v>
      </c>
    </row>
    <row r="9" spans="1:8" ht="14.1" customHeight="1" x14ac:dyDescent="0.2">
      <c r="A9" s="48" t="s">
        <v>8</v>
      </c>
      <c r="B9" s="3" t="s">
        <v>9</v>
      </c>
      <c r="C9" s="4">
        <v>0.41439999999999999</v>
      </c>
      <c r="D9" s="4">
        <v>0.73040000000000005</v>
      </c>
      <c r="E9" s="4">
        <v>0.70669999999999999</v>
      </c>
    </row>
    <row r="10" spans="1:8" ht="14.1" customHeight="1" x14ac:dyDescent="0.2">
      <c r="A10" s="49"/>
      <c r="B10" s="3" t="s">
        <v>10</v>
      </c>
      <c r="C10" s="4">
        <v>0.10290000000000001</v>
      </c>
      <c r="D10" s="4">
        <v>6.08E-2</v>
      </c>
      <c r="E10" s="4">
        <v>6.3899999999999998E-2</v>
      </c>
    </row>
    <row r="11" spans="1:8" ht="14.1" customHeight="1" x14ac:dyDescent="0.2">
      <c r="A11" s="49"/>
      <c r="B11" s="3" t="s">
        <v>11</v>
      </c>
      <c r="C11" s="4">
        <v>8.8999999999999996E-2</v>
      </c>
      <c r="D11" s="4">
        <v>0.1158992672377</v>
      </c>
      <c r="E11" s="4">
        <v>0.1139</v>
      </c>
    </row>
    <row r="12" spans="1:8" ht="14.1" customHeight="1" x14ac:dyDescent="0.2">
      <c r="A12" s="50"/>
      <c r="B12" s="3" t="s">
        <v>12</v>
      </c>
      <c r="C12" s="4">
        <v>0.39369999999999999</v>
      </c>
      <c r="D12" s="4">
        <v>9.2899999999999996E-2</v>
      </c>
      <c r="E12" s="4">
        <v>0.11550000000000001</v>
      </c>
    </row>
    <row r="13" spans="1:8" ht="14.1" customHeight="1" x14ac:dyDescent="0.2">
      <c r="A13" s="25" t="s">
        <v>13</v>
      </c>
      <c r="B13" s="3" t="s">
        <v>14</v>
      </c>
      <c r="C13" s="4">
        <v>0.69889999999999997</v>
      </c>
      <c r="D13" s="4">
        <v>0.95169999999999999</v>
      </c>
      <c r="E13" s="4">
        <v>0.93269999999999997</v>
      </c>
    </row>
    <row r="14" spans="1:8" ht="14.1" customHeight="1" x14ac:dyDescent="0.2">
      <c r="A14" s="48" t="s">
        <v>15</v>
      </c>
      <c r="B14" s="3" t="s">
        <v>16</v>
      </c>
      <c r="C14" s="4">
        <v>0.43169999999999997</v>
      </c>
      <c r="D14" s="4">
        <v>0.64259999999999995</v>
      </c>
      <c r="E14" s="4">
        <v>0.62670000000000003</v>
      </c>
    </row>
    <row r="15" spans="1:8" ht="14.1" customHeight="1" x14ac:dyDescent="0.2">
      <c r="A15" s="49"/>
      <c r="B15" s="3" t="s">
        <v>17</v>
      </c>
      <c r="C15" s="4">
        <v>0.25979999999999998</v>
      </c>
      <c r="D15" s="4">
        <v>0.23</v>
      </c>
      <c r="E15" s="4">
        <v>0.23227670243929999</v>
      </c>
    </row>
    <row r="16" spans="1:8" ht="14.1" customHeight="1" x14ac:dyDescent="0.2">
      <c r="A16" s="50"/>
      <c r="B16" s="3" t="s">
        <v>18</v>
      </c>
      <c r="C16" s="4">
        <v>0.3085</v>
      </c>
      <c r="D16" s="4">
        <v>0.12740000000000001</v>
      </c>
      <c r="E16" s="4">
        <v>0.14099999999999999</v>
      </c>
    </row>
    <row r="17" spans="1:5" ht="14.1" customHeight="1" x14ac:dyDescent="0.2">
      <c r="A17" s="25" t="s">
        <v>19</v>
      </c>
      <c r="B17" s="3" t="s">
        <v>20</v>
      </c>
      <c r="C17" s="4">
        <v>0.21310000000000001</v>
      </c>
      <c r="D17" s="4">
        <v>9.7500000000000003E-2</v>
      </c>
      <c r="E17" s="4">
        <v>0.1062</v>
      </c>
    </row>
    <row r="18" spans="1:5" ht="14.1" customHeight="1" x14ac:dyDescent="0.2">
      <c r="A18" s="25" t="s">
        <v>21</v>
      </c>
      <c r="B18" s="3" t="s">
        <v>22</v>
      </c>
      <c r="C18" s="4">
        <v>0.2445</v>
      </c>
      <c r="D18" s="4">
        <v>0.22819999999999999</v>
      </c>
      <c r="E18" s="4">
        <v>0.22939999999999999</v>
      </c>
    </row>
    <row r="19" spans="1:5" ht="14.1" customHeight="1" x14ac:dyDescent="0.2">
      <c r="A19" s="48" t="s">
        <v>23</v>
      </c>
      <c r="B19" s="3" t="s">
        <v>24</v>
      </c>
      <c r="C19" s="4">
        <v>0.2409</v>
      </c>
      <c r="D19" s="4">
        <v>0.29630000000000001</v>
      </c>
      <c r="E19" s="4">
        <v>0.29220000000000002</v>
      </c>
    </row>
    <row r="20" spans="1:5" ht="14.1" customHeight="1" x14ac:dyDescent="0.2">
      <c r="A20" s="49"/>
      <c r="B20" s="3" t="s">
        <v>25</v>
      </c>
      <c r="C20" s="4">
        <v>0.1537</v>
      </c>
      <c r="D20" s="4">
        <v>0.2243</v>
      </c>
      <c r="E20" s="4">
        <v>0.219</v>
      </c>
    </row>
    <row r="21" spans="1:5" ht="14.1" customHeight="1" x14ac:dyDescent="0.2">
      <c r="A21" s="50"/>
      <c r="B21" s="3" t="s">
        <v>26</v>
      </c>
      <c r="C21" s="4">
        <v>0.60540000000000005</v>
      </c>
      <c r="D21" s="4">
        <v>0.4793</v>
      </c>
      <c r="E21" s="4">
        <v>0.48880000000000001</v>
      </c>
    </row>
    <row r="22" spans="1:5" ht="14.1" customHeight="1" x14ac:dyDescent="0.2">
      <c r="A22" s="51" t="s">
        <v>382</v>
      </c>
      <c r="B22" s="3" t="s">
        <v>27</v>
      </c>
      <c r="C22" s="4">
        <v>0.15770000000000001</v>
      </c>
      <c r="D22" s="4">
        <v>0.1057</v>
      </c>
      <c r="E22" s="4">
        <v>0.1096</v>
      </c>
    </row>
    <row r="23" spans="1:5" ht="14.1" customHeight="1" x14ac:dyDescent="0.2">
      <c r="A23" s="52"/>
      <c r="B23" s="3" t="s">
        <v>28</v>
      </c>
      <c r="C23" s="4">
        <v>0.32169999999999999</v>
      </c>
      <c r="D23" s="4">
        <v>0.39319999999999999</v>
      </c>
      <c r="E23" s="4">
        <v>0.38779999999999998</v>
      </c>
    </row>
    <row r="24" spans="1:5" ht="14.1" customHeight="1" x14ac:dyDescent="0.2">
      <c r="A24" s="52"/>
      <c r="B24" s="3" t="s">
        <v>29</v>
      </c>
      <c r="C24" s="4">
        <v>0.18079999999999999</v>
      </c>
      <c r="D24" s="4">
        <v>0.2555</v>
      </c>
      <c r="E24" s="4">
        <v>0.24990000000000001</v>
      </c>
    </row>
    <row r="25" spans="1:5" ht="14.1" customHeight="1" x14ac:dyDescent="0.2">
      <c r="A25" s="53"/>
      <c r="B25" s="3" t="s">
        <v>30</v>
      </c>
      <c r="C25" s="4">
        <v>0.33989999999999998</v>
      </c>
      <c r="D25" s="4">
        <v>0.24560000000000001</v>
      </c>
      <c r="E25" s="4">
        <v>0.25259999999999999</v>
      </c>
    </row>
    <row r="26" spans="1:5" ht="14.1" customHeight="1" x14ac:dyDescent="0.2">
      <c r="A26" s="48" t="s">
        <v>31</v>
      </c>
      <c r="B26" s="3" t="s">
        <v>32</v>
      </c>
      <c r="C26" s="4">
        <v>0.19650000000000001</v>
      </c>
      <c r="D26" s="4">
        <v>3.8300000000000001E-2</v>
      </c>
      <c r="E26" s="4">
        <v>5.0200000000000002E-2</v>
      </c>
    </row>
    <row r="27" spans="1:5" ht="14.1" customHeight="1" x14ac:dyDescent="0.2">
      <c r="A27" s="49"/>
      <c r="B27" s="3" t="s">
        <v>33</v>
      </c>
      <c r="C27" s="4">
        <v>0.29110000000000003</v>
      </c>
      <c r="D27" s="4">
        <v>0.14069999999999999</v>
      </c>
      <c r="E27" s="4">
        <v>0.152</v>
      </c>
    </row>
    <row r="28" spans="1:5" ht="14.1" customHeight="1" x14ac:dyDescent="0.2">
      <c r="A28" s="49"/>
      <c r="B28" s="3" t="s">
        <v>34</v>
      </c>
      <c r="C28" s="4">
        <v>0.13948342404210001</v>
      </c>
      <c r="D28" s="4">
        <v>0.13389999999999999</v>
      </c>
      <c r="E28" s="4">
        <v>0.1343</v>
      </c>
    </row>
    <row r="29" spans="1:5" ht="14.1" customHeight="1" x14ac:dyDescent="0.2">
      <c r="A29" s="50"/>
      <c r="B29" s="3" t="s">
        <v>35</v>
      </c>
      <c r="C29" s="4">
        <v>0.37290000000000001</v>
      </c>
      <c r="D29" s="4">
        <v>0.68710000000000004</v>
      </c>
      <c r="E29" s="4">
        <v>0.66349999999999998</v>
      </c>
    </row>
    <row r="30" spans="1:5" ht="14.1" customHeight="1" x14ac:dyDescent="0.2">
      <c r="A30" s="48" t="s">
        <v>36</v>
      </c>
      <c r="B30" s="3" t="s">
        <v>37</v>
      </c>
      <c r="C30" s="4">
        <v>0.2407</v>
      </c>
      <c r="D30" s="4">
        <v>0.21909999999999999</v>
      </c>
      <c r="E30" s="4">
        <v>0.22075654466139999</v>
      </c>
    </row>
    <row r="31" spans="1:5" ht="14.1" customHeight="1" x14ac:dyDescent="0.2">
      <c r="A31" s="50"/>
      <c r="B31" s="3" t="s">
        <v>38</v>
      </c>
      <c r="C31" s="4">
        <v>0.75929999999999997</v>
      </c>
      <c r="D31" s="4">
        <v>0.78090000000000004</v>
      </c>
      <c r="E31" s="4">
        <v>0.77924345533859996</v>
      </c>
    </row>
    <row r="32" spans="1:5" ht="14.1" customHeight="1" x14ac:dyDescent="0.2">
      <c r="A32" s="48" t="s">
        <v>39</v>
      </c>
      <c r="B32" s="3" t="s">
        <v>40</v>
      </c>
      <c r="C32" s="4">
        <v>0.4138</v>
      </c>
      <c r="D32" s="4">
        <v>0.1716</v>
      </c>
      <c r="E32" s="4">
        <v>0.1898</v>
      </c>
    </row>
    <row r="33" spans="1:8" ht="14.1" customHeight="1" x14ac:dyDescent="0.2">
      <c r="A33" s="49"/>
      <c r="B33" s="3" t="s">
        <v>41</v>
      </c>
      <c r="C33" s="4">
        <v>0.2873</v>
      </c>
      <c r="D33" s="4">
        <v>0.17829999999999999</v>
      </c>
      <c r="E33" s="4">
        <v>0.1865</v>
      </c>
    </row>
    <row r="34" spans="1:8" ht="14.1" customHeight="1" x14ac:dyDescent="0.2">
      <c r="A34" s="49"/>
      <c r="B34" s="3" t="s">
        <v>42</v>
      </c>
      <c r="C34" s="4">
        <v>0.1126368137477</v>
      </c>
      <c r="D34" s="4">
        <v>0.1137435841365</v>
      </c>
      <c r="E34" s="4">
        <v>0.1137</v>
      </c>
    </row>
    <row r="35" spans="1:8" ht="14.1" customHeight="1" x14ac:dyDescent="0.2">
      <c r="A35" s="50"/>
      <c r="B35" s="3" t="s">
        <v>43</v>
      </c>
      <c r="C35" s="4">
        <v>0.18629999999999999</v>
      </c>
      <c r="D35" s="4">
        <v>0.53639999999999999</v>
      </c>
      <c r="E35" s="4">
        <v>0.51004382163100004</v>
      </c>
    </row>
    <row r="36" spans="1:8" ht="14.1" customHeight="1" x14ac:dyDescent="0.2">
      <c r="A36" s="25" t="s">
        <v>44</v>
      </c>
      <c r="B36" s="3" t="s">
        <v>45</v>
      </c>
      <c r="C36" s="4">
        <v>0.31509999999999999</v>
      </c>
      <c r="D36" s="4">
        <v>0.66459999999999997</v>
      </c>
      <c r="E36" s="4">
        <v>0.63839999999999997</v>
      </c>
    </row>
    <row r="37" spans="1:8" ht="14.1" customHeight="1" x14ac:dyDescent="0.2">
      <c r="A37" s="48" t="s">
        <v>46</v>
      </c>
      <c r="B37" s="3" t="s">
        <v>47</v>
      </c>
      <c r="C37" s="4">
        <v>9.8100000000000007E-2</v>
      </c>
      <c r="D37" s="4">
        <v>0.1234</v>
      </c>
      <c r="E37" s="4">
        <v>0.1215</v>
      </c>
    </row>
    <row r="38" spans="1:8" ht="14.1" customHeight="1" x14ac:dyDescent="0.2">
      <c r="A38" s="49"/>
      <c r="B38" s="3" t="s">
        <v>48</v>
      </c>
      <c r="C38" s="4">
        <v>0.1002</v>
      </c>
      <c r="D38" s="4">
        <v>0.1144</v>
      </c>
      <c r="E38" s="4">
        <v>0.1133</v>
      </c>
    </row>
    <row r="39" spans="1:8" ht="14.1" customHeight="1" x14ac:dyDescent="0.2">
      <c r="A39" s="49"/>
      <c r="B39" s="3" t="s">
        <v>49</v>
      </c>
      <c r="C39" s="4">
        <v>0.21460000000000001</v>
      </c>
      <c r="D39" s="4">
        <v>0.2133364362828</v>
      </c>
      <c r="E39" s="4">
        <v>0.21340000000000001</v>
      </c>
    </row>
    <row r="40" spans="1:8" ht="14.1" customHeight="1" x14ac:dyDescent="0.2">
      <c r="A40" s="49"/>
      <c r="B40" s="3" t="s">
        <v>50</v>
      </c>
      <c r="C40" s="4">
        <v>5.5645870067200003E-2</v>
      </c>
      <c r="D40" s="4">
        <v>0.1037</v>
      </c>
      <c r="E40" s="4">
        <v>0.10009999999999999</v>
      </c>
    </row>
    <row r="41" spans="1:8" ht="14.1" customHeight="1" x14ac:dyDescent="0.2">
      <c r="A41" s="49"/>
      <c r="B41" s="3" t="s">
        <v>51</v>
      </c>
      <c r="C41" s="4">
        <v>0.33260000000000001</v>
      </c>
      <c r="D41" s="4">
        <v>0.23139999999999999</v>
      </c>
      <c r="E41" s="4">
        <v>0.23899999999999999</v>
      </c>
    </row>
    <row r="42" spans="1:8" ht="14.1" customHeight="1" x14ac:dyDescent="0.2">
      <c r="A42" s="49"/>
      <c r="B42" s="3" t="s">
        <v>52</v>
      </c>
      <c r="C42" s="4">
        <v>9.8299999999999998E-2</v>
      </c>
      <c r="D42" s="4">
        <v>0.127</v>
      </c>
      <c r="E42" s="4">
        <v>0.12479999999999999</v>
      </c>
    </row>
    <row r="43" spans="1:8" ht="14.1" customHeight="1" x14ac:dyDescent="0.2">
      <c r="A43" s="49"/>
      <c r="B43" s="3" t="s">
        <v>53</v>
      </c>
      <c r="C43" s="4">
        <v>5.4300000000000001E-2</v>
      </c>
      <c r="D43" s="4">
        <v>5.0799999999999998E-2</v>
      </c>
      <c r="E43" s="4">
        <v>5.0999999999999997E-2</v>
      </c>
    </row>
    <row r="44" spans="1:8" ht="12" customHeight="1" x14ac:dyDescent="0.2">
      <c r="A44" s="50"/>
      <c r="B44" s="3" t="s">
        <v>54</v>
      </c>
      <c r="C44" s="4">
        <v>4.6199999999999998E-2</v>
      </c>
      <c r="D44" s="4">
        <v>3.61E-2</v>
      </c>
      <c r="E44" s="4">
        <v>3.6900000000000002E-2</v>
      </c>
    </row>
    <row r="45" spans="1:8" ht="14.1" customHeight="1" x14ac:dyDescent="0.2">
      <c r="A45" s="42" t="s">
        <v>555</v>
      </c>
      <c r="B45" s="43"/>
      <c r="C45" s="39">
        <v>231</v>
      </c>
      <c r="D45" s="39">
        <v>4642</v>
      </c>
      <c r="E45" s="39">
        <v>4873</v>
      </c>
    </row>
    <row r="46" spans="1:8" ht="14.1" customHeight="1" x14ac:dyDescent="0.2">
      <c r="A46" s="46" t="s">
        <v>55</v>
      </c>
      <c r="B46" s="45"/>
      <c r="C46" s="45"/>
      <c r="D46" s="45"/>
      <c r="E46" s="45"/>
    </row>
    <row r="47" spans="1:8" ht="14.1" customHeight="1" x14ac:dyDescent="0.2">
      <c r="A47" s="55" t="s">
        <v>383</v>
      </c>
      <c r="B47" s="45"/>
      <c r="C47" s="45"/>
      <c r="D47" s="45"/>
      <c r="E47" s="45"/>
    </row>
    <row r="48" spans="1:8" ht="14.1" customHeight="1" x14ac:dyDescent="0.2">
      <c r="A48" s="55" t="s">
        <v>554</v>
      </c>
      <c r="B48" s="55"/>
      <c r="C48" s="55"/>
      <c r="D48" s="55"/>
      <c r="E48" s="55"/>
      <c r="F48" s="55"/>
      <c r="G48" s="55"/>
      <c r="H48" s="55"/>
    </row>
    <row r="49" spans="1:2" s="17" customFormat="1" ht="14.25" x14ac:dyDescent="0.2">
      <c r="A49" s="32" t="str">
        <f>HYPERLINK("#'Index'!A1","Back to Index")</f>
        <v>Back to Index</v>
      </c>
      <c r="B49" s="27"/>
    </row>
  </sheetData>
  <mergeCells count="15">
    <mergeCell ref="A48:H48"/>
    <mergeCell ref="A45:B45"/>
    <mergeCell ref="A5:A7"/>
    <mergeCell ref="A9:A12"/>
    <mergeCell ref="A14:A16"/>
    <mergeCell ref="A19:A21"/>
    <mergeCell ref="A22:A25"/>
    <mergeCell ref="A2:E2"/>
    <mergeCell ref="A46:E46"/>
    <mergeCell ref="A47:E47"/>
    <mergeCell ref="A1:H1"/>
    <mergeCell ref="A26:A29"/>
    <mergeCell ref="A30:A31"/>
    <mergeCell ref="A32:A35"/>
    <mergeCell ref="A37:A44"/>
  </mergeCells>
  <pageMargins left="0.05" right="0.05" top="0.5" bottom="0.5" header="0" footer="0"/>
  <pageSetup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267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257</v>
      </c>
      <c r="B5" s="11" t="s">
        <v>378</v>
      </c>
      <c r="C5" s="7">
        <v>3401</v>
      </c>
      <c r="D5" s="8">
        <v>626801</v>
      </c>
      <c r="E5" s="4">
        <v>0.12570000000000001</v>
      </c>
      <c r="F5" s="4">
        <v>0.10904</v>
      </c>
      <c r="G5" s="4">
        <v>0.14237</v>
      </c>
    </row>
    <row r="6" spans="1:7" ht="14.1" customHeight="1" x14ac:dyDescent="0.2">
      <c r="A6" s="49"/>
      <c r="B6" s="11" t="s">
        <v>379</v>
      </c>
      <c r="C6" s="7">
        <v>987</v>
      </c>
      <c r="D6" s="8">
        <v>315490</v>
      </c>
      <c r="E6" s="4">
        <v>0.24252000000000001</v>
      </c>
      <c r="F6" s="4">
        <v>0.19958999999999999</v>
      </c>
      <c r="G6" s="4">
        <v>0.28544000000000003</v>
      </c>
    </row>
    <row r="7" spans="1:7" ht="14.1" customHeight="1" x14ac:dyDescent="0.2">
      <c r="A7" s="49"/>
      <c r="B7" s="11" t="s">
        <v>380</v>
      </c>
      <c r="C7" s="7">
        <v>485</v>
      </c>
      <c r="D7" s="8">
        <v>173053</v>
      </c>
      <c r="E7" s="4">
        <v>0.28147</v>
      </c>
      <c r="F7" s="4">
        <v>0.22094502830490001</v>
      </c>
      <c r="G7" s="4">
        <v>0.34200000000000003</v>
      </c>
    </row>
    <row r="8" spans="1:7" ht="14.1" customHeight="1" x14ac:dyDescent="0.2">
      <c r="A8" s="50"/>
      <c r="B8" s="11" t="s">
        <v>96</v>
      </c>
      <c r="C8" s="7">
        <v>4873</v>
      </c>
      <c r="D8" s="8">
        <v>1115344</v>
      </c>
      <c r="E8" s="4">
        <v>0.16159000000000001</v>
      </c>
      <c r="F8" s="4">
        <v>0.14591000000000001</v>
      </c>
      <c r="G8" s="4">
        <v>0.17727000000000001</v>
      </c>
    </row>
    <row r="9" spans="1:7" ht="14.1" customHeight="1" x14ac:dyDescent="0.2">
      <c r="A9" s="48" t="s">
        <v>258</v>
      </c>
      <c r="B9" s="11" t="s">
        <v>378</v>
      </c>
      <c r="C9" s="7">
        <v>366</v>
      </c>
      <c r="D9" s="8">
        <v>270477</v>
      </c>
      <c r="E9" s="4">
        <v>0.43758595169519998</v>
      </c>
      <c r="F9" s="4">
        <v>0.366899489917</v>
      </c>
      <c r="G9" s="4">
        <v>0.50827241347340002</v>
      </c>
    </row>
    <row r="10" spans="1:7" ht="14.1" customHeight="1" x14ac:dyDescent="0.2">
      <c r="A10" s="49"/>
      <c r="B10" s="11" t="s">
        <v>379</v>
      </c>
      <c r="C10" s="7">
        <v>209</v>
      </c>
      <c r="D10" s="8">
        <v>150188</v>
      </c>
      <c r="E10" s="4">
        <v>0.48649044173979999</v>
      </c>
      <c r="F10" s="4">
        <v>0.38284513751760002</v>
      </c>
      <c r="G10" s="4">
        <v>0.59013574596200002</v>
      </c>
    </row>
    <row r="11" spans="1:7" ht="14.1" customHeight="1" x14ac:dyDescent="0.2">
      <c r="A11" s="49"/>
      <c r="B11" s="11" t="s">
        <v>380</v>
      </c>
      <c r="C11" s="7">
        <v>142</v>
      </c>
      <c r="D11" s="8">
        <v>96209</v>
      </c>
      <c r="E11" s="4">
        <v>0.55595000000000006</v>
      </c>
      <c r="F11" s="4">
        <v>0.43620999999999999</v>
      </c>
      <c r="G11" s="4">
        <v>0.67569999999999997</v>
      </c>
    </row>
    <row r="12" spans="1:7" ht="14.1" customHeight="1" x14ac:dyDescent="0.2">
      <c r="A12" s="50"/>
      <c r="B12" s="11" t="s">
        <v>96</v>
      </c>
      <c r="C12" s="7">
        <v>717</v>
      </c>
      <c r="D12" s="8">
        <v>516873</v>
      </c>
      <c r="E12" s="4">
        <v>0.46994000000000002</v>
      </c>
      <c r="F12" s="4">
        <v>0.41653000000000001</v>
      </c>
      <c r="G12" s="4">
        <v>0.52334000000000003</v>
      </c>
    </row>
    <row r="13" spans="1:7" ht="14.1" customHeight="1" x14ac:dyDescent="0.2">
      <c r="A13" s="48" t="s">
        <v>259</v>
      </c>
      <c r="B13" s="11" t="s">
        <v>378</v>
      </c>
      <c r="C13" s="7">
        <v>366</v>
      </c>
      <c r="D13" s="8">
        <v>219440</v>
      </c>
      <c r="E13" s="4">
        <v>0.35502</v>
      </c>
      <c r="F13" s="4">
        <v>0.29044999999999999</v>
      </c>
      <c r="G13" s="4">
        <v>0.41958000000000001</v>
      </c>
    </row>
    <row r="14" spans="1:7" ht="14.1" customHeight="1" x14ac:dyDescent="0.2">
      <c r="A14" s="49"/>
      <c r="B14" s="11" t="s">
        <v>379</v>
      </c>
      <c r="C14" s="7">
        <v>209</v>
      </c>
      <c r="D14" s="8">
        <v>162423</v>
      </c>
      <c r="E14" s="4">
        <v>0.52612000000000003</v>
      </c>
      <c r="F14" s="4">
        <v>0.42309971003090002</v>
      </c>
      <c r="G14" s="4">
        <v>0.62914999999999999</v>
      </c>
    </row>
    <row r="15" spans="1:7" ht="14.1" customHeight="1" x14ac:dyDescent="0.2">
      <c r="A15" s="49"/>
      <c r="B15" s="11" t="s">
        <v>380</v>
      </c>
      <c r="C15" s="7">
        <v>142</v>
      </c>
      <c r="D15" s="8">
        <v>122462</v>
      </c>
      <c r="E15" s="4">
        <v>0.70765999999999996</v>
      </c>
      <c r="F15" s="4">
        <v>0.60026000000000002</v>
      </c>
      <c r="G15" s="4">
        <v>0.81506000000000001</v>
      </c>
    </row>
    <row r="16" spans="1:7" ht="14.1" customHeight="1" x14ac:dyDescent="0.2">
      <c r="A16" s="50"/>
      <c r="B16" s="11" t="s">
        <v>96</v>
      </c>
      <c r="C16" s="7">
        <v>717</v>
      </c>
      <c r="D16" s="8">
        <v>504325</v>
      </c>
      <c r="E16" s="4">
        <v>0.45852999999999999</v>
      </c>
      <c r="F16" s="4">
        <v>0.40588000000000002</v>
      </c>
      <c r="G16" s="4">
        <v>0.51117999999999997</v>
      </c>
    </row>
    <row r="17" spans="1:7" ht="14.1" customHeight="1" x14ac:dyDescent="0.2">
      <c r="A17" s="48" t="s">
        <v>260</v>
      </c>
      <c r="B17" s="11" t="s">
        <v>378</v>
      </c>
      <c r="C17" s="7">
        <v>366</v>
      </c>
      <c r="D17" s="8">
        <v>349785</v>
      </c>
      <c r="E17" s="4">
        <v>0.56589</v>
      </c>
      <c r="F17" s="4">
        <v>0.49451000000000001</v>
      </c>
      <c r="G17" s="4">
        <v>0.63727999999999996</v>
      </c>
    </row>
    <row r="18" spans="1:7" ht="14.1" customHeight="1" x14ac:dyDescent="0.2">
      <c r="A18" s="49"/>
      <c r="B18" s="11" t="s">
        <v>379</v>
      </c>
      <c r="C18" s="7">
        <v>209</v>
      </c>
      <c r="D18" s="8">
        <v>166551</v>
      </c>
      <c r="E18" s="4">
        <v>0.53949999999999998</v>
      </c>
      <c r="F18" s="4">
        <v>0.43593999999999999</v>
      </c>
      <c r="G18" s="4">
        <v>0.64305008082610005</v>
      </c>
    </row>
    <row r="19" spans="1:7" ht="14.1" customHeight="1" x14ac:dyDescent="0.2">
      <c r="A19" s="49"/>
      <c r="B19" s="11" t="s">
        <v>380</v>
      </c>
      <c r="C19" s="7">
        <v>142</v>
      </c>
      <c r="D19" s="8">
        <v>104437</v>
      </c>
      <c r="E19" s="4">
        <v>0.60350000000000004</v>
      </c>
      <c r="F19" s="4">
        <v>0.48631000000000002</v>
      </c>
      <c r="G19" s="4">
        <v>0.72069000000000005</v>
      </c>
    </row>
    <row r="20" spans="1:7" ht="14.1" customHeight="1" x14ac:dyDescent="0.2">
      <c r="A20" s="50"/>
      <c r="B20" s="11" t="s">
        <v>96</v>
      </c>
      <c r="C20" s="7">
        <v>717</v>
      </c>
      <c r="D20" s="8">
        <v>620774</v>
      </c>
      <c r="E20" s="4">
        <v>0.56440000000000001</v>
      </c>
      <c r="F20" s="4">
        <v>0.51134000000000002</v>
      </c>
      <c r="G20" s="4">
        <v>0.61746000000000001</v>
      </c>
    </row>
    <row r="21" spans="1:7" ht="14.1" customHeight="1" x14ac:dyDescent="0.2">
      <c r="A21" s="48" t="s">
        <v>261</v>
      </c>
      <c r="B21" s="11" t="s">
        <v>378</v>
      </c>
      <c r="C21" s="7">
        <v>366</v>
      </c>
      <c r="D21" s="8">
        <v>264771</v>
      </c>
      <c r="E21" s="4">
        <v>0.42836000000000002</v>
      </c>
      <c r="F21" s="4">
        <v>0.35916999999999999</v>
      </c>
      <c r="G21" s="4">
        <v>0.49753999999999998</v>
      </c>
    </row>
    <row r="22" spans="1:7" ht="14.1" customHeight="1" x14ac:dyDescent="0.2">
      <c r="A22" s="49"/>
      <c r="B22" s="11" t="s">
        <v>379</v>
      </c>
      <c r="C22" s="7">
        <v>209</v>
      </c>
      <c r="D22" s="8">
        <v>131054</v>
      </c>
      <c r="E22" s="4">
        <v>0.42451</v>
      </c>
      <c r="F22" s="4">
        <v>0.32633000000000001</v>
      </c>
      <c r="G22" s="4">
        <v>0.52270000000000005</v>
      </c>
    </row>
    <row r="23" spans="1:7" ht="14.1" customHeight="1" x14ac:dyDescent="0.2">
      <c r="A23" s="49"/>
      <c r="B23" s="11" t="s">
        <v>380</v>
      </c>
      <c r="C23" s="7">
        <v>142</v>
      </c>
      <c r="D23" s="8">
        <v>68323</v>
      </c>
      <c r="E23" s="4">
        <v>0.39480999999999999</v>
      </c>
      <c r="F23" s="4">
        <v>0.28112999999999999</v>
      </c>
      <c r="G23" s="4">
        <v>0.50849</v>
      </c>
    </row>
    <row r="24" spans="1:7" ht="14.1" customHeight="1" x14ac:dyDescent="0.2">
      <c r="A24" s="50"/>
      <c r="B24" s="11" t="s">
        <v>96</v>
      </c>
      <c r="C24" s="7">
        <v>717</v>
      </c>
      <c r="D24" s="8">
        <v>464148</v>
      </c>
      <c r="E24" s="4">
        <v>0.42199999999999999</v>
      </c>
      <c r="F24" s="4">
        <v>0.37104999999999999</v>
      </c>
      <c r="G24" s="4">
        <v>0.47294999999999998</v>
      </c>
    </row>
    <row r="25" spans="1:7" ht="14.1" customHeight="1" x14ac:dyDescent="0.2">
      <c r="A25" s="48" t="s">
        <v>262</v>
      </c>
      <c r="B25" s="11" t="s">
        <v>378</v>
      </c>
      <c r="C25" s="7">
        <v>366</v>
      </c>
      <c r="D25" s="8">
        <v>179841.56061428</v>
      </c>
      <c r="E25" s="4">
        <v>0.29094999999999999</v>
      </c>
      <c r="F25" s="4">
        <v>0.22975999999999999</v>
      </c>
      <c r="G25" s="4">
        <v>0.35215000000000002</v>
      </c>
    </row>
    <row r="26" spans="1:7" ht="14.1" customHeight="1" x14ac:dyDescent="0.2">
      <c r="A26" s="49"/>
      <c r="B26" s="11" t="s">
        <v>379</v>
      </c>
      <c r="C26" s="7">
        <v>209</v>
      </c>
      <c r="D26" s="8">
        <v>106540</v>
      </c>
      <c r="E26" s="4">
        <v>0.34510999999999997</v>
      </c>
      <c r="F26" s="4">
        <v>0.24954999999999999</v>
      </c>
      <c r="G26" s="4">
        <v>0.44066316141200002</v>
      </c>
    </row>
    <row r="27" spans="1:7" ht="14.1" customHeight="1" x14ac:dyDescent="0.2">
      <c r="A27" s="49"/>
      <c r="B27" s="11" t="s">
        <v>380</v>
      </c>
      <c r="C27" s="7">
        <v>142</v>
      </c>
      <c r="D27" s="8">
        <v>80063</v>
      </c>
      <c r="E27" s="4">
        <v>0.46265000000000001</v>
      </c>
      <c r="F27" s="4">
        <v>0.34126000000000001</v>
      </c>
      <c r="G27" s="4">
        <v>0.5840464142474</v>
      </c>
    </row>
    <row r="28" spans="1:7" ht="14.1" customHeight="1" x14ac:dyDescent="0.2">
      <c r="A28" s="50"/>
      <c r="B28" s="11" t="s">
        <v>96</v>
      </c>
      <c r="C28" s="7">
        <v>717</v>
      </c>
      <c r="D28" s="8">
        <v>366445</v>
      </c>
      <c r="E28" s="4">
        <v>0.33317000000000002</v>
      </c>
      <c r="F28" s="4">
        <v>0.28542000000000001</v>
      </c>
      <c r="G28" s="4">
        <v>0.38091999999999998</v>
      </c>
    </row>
    <row r="29" spans="1:7" ht="14.1" customHeight="1" x14ac:dyDescent="0.2">
      <c r="A29" s="48" t="s">
        <v>263</v>
      </c>
      <c r="B29" s="11" t="s">
        <v>378</v>
      </c>
      <c r="C29" s="7">
        <v>366</v>
      </c>
      <c r="D29" s="8">
        <v>98588</v>
      </c>
      <c r="E29" s="4">
        <v>0.1595</v>
      </c>
      <c r="F29" s="4">
        <v>0.10841000000000001</v>
      </c>
      <c r="G29" s="4">
        <v>0.21057999999999999</v>
      </c>
    </row>
    <row r="30" spans="1:7" ht="14.1" customHeight="1" x14ac:dyDescent="0.2">
      <c r="A30" s="49"/>
      <c r="B30" s="11" t="s">
        <v>379</v>
      </c>
      <c r="C30" s="7">
        <v>209</v>
      </c>
      <c r="D30" s="8">
        <v>33130</v>
      </c>
      <c r="E30" s="4">
        <v>0.10732</v>
      </c>
      <c r="F30" s="4">
        <v>3.6889999999999999E-2</v>
      </c>
      <c r="G30" s="4">
        <v>0.17774438879310001</v>
      </c>
    </row>
    <row r="31" spans="1:7" ht="14.1" customHeight="1" x14ac:dyDescent="0.2">
      <c r="A31" s="49"/>
      <c r="B31" s="11" t="s">
        <v>380</v>
      </c>
      <c r="C31" s="7">
        <v>142</v>
      </c>
      <c r="D31" s="8">
        <v>11410.713330009001</v>
      </c>
      <c r="E31" s="4">
        <v>6.5939999999999999E-2</v>
      </c>
      <c r="F31" s="4">
        <v>1.7000000000000001E-2</v>
      </c>
      <c r="G31" s="4">
        <v>0.11487</v>
      </c>
    </row>
    <row r="32" spans="1:7" ht="14.1" customHeight="1" x14ac:dyDescent="0.2">
      <c r="A32" s="50"/>
      <c r="B32" s="11" t="s">
        <v>96</v>
      </c>
      <c r="C32" s="7">
        <v>717</v>
      </c>
      <c r="D32" s="8">
        <v>143129</v>
      </c>
      <c r="E32" s="4">
        <v>0.13013</v>
      </c>
      <c r="F32" s="4">
        <v>9.4280000000000003E-2</v>
      </c>
      <c r="G32" s="4">
        <v>0.16598133213550001</v>
      </c>
    </row>
    <row r="33" spans="1:7" ht="14.1" customHeight="1" x14ac:dyDescent="0.2">
      <c r="A33" s="48" t="s">
        <v>264</v>
      </c>
      <c r="B33" s="11" t="s">
        <v>378</v>
      </c>
      <c r="C33" s="7">
        <v>366</v>
      </c>
      <c r="D33" s="8">
        <v>141475</v>
      </c>
      <c r="E33" s="4">
        <v>0.22888</v>
      </c>
      <c r="F33" s="4">
        <v>0.17291999999999999</v>
      </c>
      <c r="G33" s="4">
        <v>0.28484999999999999</v>
      </c>
    </row>
    <row r="34" spans="1:7" ht="14.1" customHeight="1" x14ac:dyDescent="0.2">
      <c r="A34" s="49"/>
      <c r="B34" s="11" t="s">
        <v>379</v>
      </c>
      <c r="C34" s="7">
        <v>209</v>
      </c>
      <c r="D34" s="8">
        <v>102667</v>
      </c>
      <c r="E34" s="4">
        <v>0.33256000000000002</v>
      </c>
      <c r="F34" s="4">
        <v>0.23956</v>
      </c>
      <c r="G34" s="4">
        <v>0.42555999999999999</v>
      </c>
    </row>
    <row r="35" spans="1:7" ht="14.1" customHeight="1" x14ac:dyDescent="0.2">
      <c r="A35" s="49"/>
      <c r="B35" s="11" t="s">
        <v>380</v>
      </c>
      <c r="C35" s="7">
        <v>142</v>
      </c>
      <c r="D35" s="8">
        <v>48681</v>
      </c>
      <c r="E35" s="4">
        <v>0.28131</v>
      </c>
      <c r="F35" s="4">
        <v>0.17029</v>
      </c>
      <c r="G35" s="4">
        <v>0.39232</v>
      </c>
    </row>
    <row r="36" spans="1:7" ht="14.1" customHeight="1" x14ac:dyDescent="0.2">
      <c r="A36" s="50"/>
      <c r="B36" s="11" t="s">
        <v>96</v>
      </c>
      <c r="C36" s="7">
        <v>717</v>
      </c>
      <c r="D36" s="8">
        <v>292823</v>
      </c>
      <c r="E36" s="4">
        <v>0.26623000000000002</v>
      </c>
      <c r="F36" s="4">
        <v>0.22156000000000001</v>
      </c>
      <c r="G36" s="4">
        <v>0.31091000000000002</v>
      </c>
    </row>
    <row r="38" spans="1:7" ht="14.1" customHeight="1" x14ac:dyDescent="0.2">
      <c r="A38" s="46" t="s">
        <v>55</v>
      </c>
      <c r="B38" s="45"/>
      <c r="C38" s="45"/>
      <c r="D38" s="45"/>
      <c r="E38" s="45"/>
      <c r="F38" s="45"/>
      <c r="G38" s="45"/>
    </row>
    <row r="39" spans="1:7" ht="14.1" customHeight="1" x14ac:dyDescent="0.2">
      <c r="A39" s="46" t="s">
        <v>106</v>
      </c>
      <c r="B39" s="45"/>
      <c r="C39" s="45"/>
      <c r="D39" s="45"/>
      <c r="E39" s="45"/>
      <c r="F39" s="45"/>
      <c r="G39" s="45"/>
    </row>
    <row r="40" spans="1:7" ht="14.1" customHeight="1" x14ac:dyDescent="0.2">
      <c r="A40" s="46" t="s">
        <v>107</v>
      </c>
      <c r="B40" s="45"/>
      <c r="C40" s="45"/>
      <c r="D40" s="45"/>
      <c r="E40" s="45"/>
      <c r="F40" s="45"/>
      <c r="G40" s="45"/>
    </row>
    <row r="41" spans="1:7" ht="14.1" customHeight="1" x14ac:dyDescent="0.2">
      <c r="A41" s="46" t="s">
        <v>559</v>
      </c>
      <c r="B41" s="45"/>
      <c r="C41" s="45"/>
      <c r="D41" s="45"/>
      <c r="E41" s="45"/>
      <c r="F41" s="45"/>
      <c r="G41" s="45"/>
    </row>
    <row r="42" spans="1:7" s="17" customFormat="1" ht="14.25" x14ac:dyDescent="0.2">
      <c r="A42" s="32" t="str">
        <f>HYPERLINK("#'Index'!A1","Back to Index")</f>
        <v>Back to Index</v>
      </c>
      <c r="B42" s="27"/>
    </row>
    <row r="69" spans="1:1" ht="12" customHeight="1" x14ac:dyDescent="0.2">
      <c r="A69" t="s">
        <v>559</v>
      </c>
    </row>
  </sheetData>
  <mergeCells count="14">
    <mergeCell ref="A41:G41"/>
    <mergeCell ref="A1:G1"/>
    <mergeCell ref="A2:G2"/>
    <mergeCell ref="A38:G38"/>
    <mergeCell ref="A39:G39"/>
    <mergeCell ref="A40:G40"/>
    <mergeCell ref="A5:A8"/>
    <mergeCell ref="A9:A12"/>
    <mergeCell ref="A13:A16"/>
    <mergeCell ref="A17:A20"/>
    <mergeCell ref="A21:A24"/>
    <mergeCell ref="A25:A28"/>
    <mergeCell ref="A29:A32"/>
    <mergeCell ref="A33:A36"/>
  </mergeCells>
  <pageMargins left="0.05" right="0.05" top="0.5" bottom="0.5" header="0" footer="0"/>
  <pageSetup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0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268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66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115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257</v>
      </c>
      <c r="B5" s="12" t="s">
        <v>40</v>
      </c>
      <c r="C5" s="7">
        <v>750</v>
      </c>
      <c r="D5" s="8">
        <v>236248</v>
      </c>
      <c r="E5" s="4">
        <v>0.1803129553483</v>
      </c>
      <c r="F5" s="4">
        <v>0.13966000000000001</v>
      </c>
      <c r="G5" s="4">
        <v>0.22097</v>
      </c>
    </row>
    <row r="6" spans="1:7" ht="14.1" customHeight="1" x14ac:dyDescent="0.2">
      <c r="A6" s="49"/>
      <c r="B6" s="12" t="s">
        <v>41</v>
      </c>
      <c r="C6" s="7">
        <v>815</v>
      </c>
      <c r="D6" s="8">
        <v>333462</v>
      </c>
      <c r="E6" s="4">
        <v>0.25908999999999999</v>
      </c>
      <c r="F6" s="4">
        <v>0.2145</v>
      </c>
      <c r="G6" s="4">
        <v>0.30368000000000001</v>
      </c>
    </row>
    <row r="7" spans="1:7" ht="14.1" customHeight="1" x14ac:dyDescent="0.2">
      <c r="A7" s="49"/>
      <c r="B7" s="12" t="s">
        <v>42</v>
      </c>
      <c r="C7" s="7">
        <v>523</v>
      </c>
      <c r="D7" s="8">
        <v>139798</v>
      </c>
      <c r="E7" s="4">
        <v>0.1782</v>
      </c>
      <c r="F7" s="4">
        <v>0.13539000000000001</v>
      </c>
      <c r="G7" s="4">
        <v>0.22101000000000001</v>
      </c>
    </row>
    <row r="8" spans="1:7" ht="14.1" customHeight="1" x14ac:dyDescent="0.2">
      <c r="A8" s="49"/>
      <c r="B8" s="12" t="s">
        <v>43</v>
      </c>
      <c r="C8" s="7">
        <v>2785</v>
      </c>
      <c r="D8" s="8">
        <v>405836</v>
      </c>
      <c r="E8" s="4">
        <v>0.11527999999999999</v>
      </c>
      <c r="F8" s="4">
        <v>9.6670000000000006E-2</v>
      </c>
      <c r="G8" s="4">
        <v>0.13389000000000001</v>
      </c>
    </row>
    <row r="9" spans="1:7" ht="14.1" customHeight="1" x14ac:dyDescent="0.2">
      <c r="A9" s="50"/>
      <c r="B9" s="12" t="s">
        <v>96</v>
      </c>
      <c r="C9" s="7">
        <v>4873</v>
      </c>
      <c r="D9" s="8">
        <v>1115344</v>
      </c>
      <c r="E9" s="4">
        <v>0.16159000000000001</v>
      </c>
      <c r="F9" s="4">
        <v>0.14591000000000001</v>
      </c>
      <c r="G9" s="4">
        <v>0.17727000000000001</v>
      </c>
    </row>
    <row r="10" spans="1:7" ht="14.1" customHeight="1" x14ac:dyDescent="0.2">
      <c r="A10" s="48" t="s">
        <v>258</v>
      </c>
      <c r="B10" s="12" t="s">
        <v>40</v>
      </c>
      <c r="C10" s="7">
        <v>139</v>
      </c>
      <c r="D10" s="8">
        <v>97998.524106041994</v>
      </c>
      <c r="E10" s="4">
        <v>0.41481000000000001</v>
      </c>
      <c r="F10" s="4">
        <v>0.28939999999999999</v>
      </c>
      <c r="G10" s="4">
        <v>0.54022999999999999</v>
      </c>
    </row>
    <row r="11" spans="1:7" ht="14.1" customHeight="1" x14ac:dyDescent="0.2">
      <c r="A11" s="49"/>
      <c r="B11" s="12" t="s">
        <v>41</v>
      </c>
      <c r="C11" s="7">
        <v>198</v>
      </c>
      <c r="D11" s="8">
        <v>167459</v>
      </c>
      <c r="E11" s="4">
        <v>0.52037725718359995</v>
      </c>
      <c r="F11" s="4">
        <v>0.42054999999999998</v>
      </c>
      <c r="G11" s="4">
        <v>0.62019999999999997</v>
      </c>
    </row>
    <row r="12" spans="1:7" ht="14.1" customHeight="1" x14ac:dyDescent="0.2">
      <c r="A12" s="49"/>
      <c r="B12" s="12" t="s">
        <v>42</v>
      </c>
      <c r="C12" s="7">
        <v>104</v>
      </c>
      <c r="D12" s="8">
        <v>67002</v>
      </c>
      <c r="E12" s="4">
        <v>0.47927999999999998</v>
      </c>
      <c r="F12" s="4">
        <v>0.35286000000000001</v>
      </c>
      <c r="G12" s="4">
        <v>0.60568999999999995</v>
      </c>
    </row>
    <row r="13" spans="1:7" ht="14.1" customHeight="1" x14ac:dyDescent="0.2">
      <c r="A13" s="49"/>
      <c r="B13" s="12" t="s">
        <v>43</v>
      </c>
      <c r="C13" s="7">
        <v>276</v>
      </c>
      <c r="D13" s="8">
        <v>184414</v>
      </c>
      <c r="E13" s="4">
        <v>0.45871000000000001</v>
      </c>
      <c r="F13" s="4">
        <v>0.37275100369429998</v>
      </c>
      <c r="G13" s="4">
        <v>0.54466000000000003</v>
      </c>
    </row>
    <row r="14" spans="1:7" ht="14.1" customHeight="1" x14ac:dyDescent="0.2">
      <c r="A14" s="50"/>
      <c r="B14" s="12" t="s">
        <v>96</v>
      </c>
      <c r="C14" s="7">
        <v>717</v>
      </c>
      <c r="D14" s="8">
        <v>516873</v>
      </c>
      <c r="E14" s="4">
        <v>0.46994000000000002</v>
      </c>
      <c r="F14" s="4">
        <v>0.41653000000000001</v>
      </c>
      <c r="G14" s="4">
        <v>0.52334000000000003</v>
      </c>
    </row>
    <row r="15" spans="1:7" ht="14.1" customHeight="1" x14ac:dyDescent="0.2">
      <c r="A15" s="48" t="s">
        <v>259</v>
      </c>
      <c r="B15" s="12" t="s">
        <v>40</v>
      </c>
      <c r="C15" s="7">
        <v>139</v>
      </c>
      <c r="D15" s="8">
        <v>108195</v>
      </c>
      <c r="E15" s="4">
        <v>0.45796999999999999</v>
      </c>
      <c r="F15" s="4">
        <v>0.33500000000000002</v>
      </c>
      <c r="G15" s="4">
        <v>0.58094000000000001</v>
      </c>
    </row>
    <row r="16" spans="1:7" ht="14.1" customHeight="1" x14ac:dyDescent="0.2">
      <c r="A16" s="49"/>
      <c r="B16" s="12" t="s">
        <v>41</v>
      </c>
      <c r="C16" s="7">
        <v>198</v>
      </c>
      <c r="D16" s="8">
        <v>176323</v>
      </c>
      <c r="E16" s="4">
        <v>0.54791999999999996</v>
      </c>
      <c r="F16" s="4">
        <v>0.44706000000000001</v>
      </c>
      <c r="G16" s="4">
        <v>0.64878000000000002</v>
      </c>
    </row>
    <row r="17" spans="1:7" ht="14.1" customHeight="1" x14ac:dyDescent="0.2">
      <c r="A17" s="49"/>
      <c r="B17" s="12" t="s">
        <v>42</v>
      </c>
      <c r="C17" s="7">
        <v>104</v>
      </c>
      <c r="D17" s="8">
        <v>59574</v>
      </c>
      <c r="E17" s="4">
        <v>0.42614000000000002</v>
      </c>
      <c r="F17" s="4">
        <v>0.30349999999999999</v>
      </c>
      <c r="G17" s="4">
        <v>0.54879</v>
      </c>
    </row>
    <row r="18" spans="1:7" ht="14.1" customHeight="1" x14ac:dyDescent="0.2">
      <c r="A18" s="49"/>
      <c r="B18" s="12" t="s">
        <v>43</v>
      </c>
      <c r="C18" s="7">
        <v>276</v>
      </c>
      <c r="D18" s="8">
        <v>160234</v>
      </c>
      <c r="E18" s="4">
        <v>0.39856000000000003</v>
      </c>
      <c r="F18" s="4">
        <v>0.31755</v>
      </c>
      <c r="G18" s="4">
        <v>0.47957</v>
      </c>
    </row>
    <row r="19" spans="1:7" ht="14.1" customHeight="1" x14ac:dyDescent="0.2">
      <c r="A19" s="50"/>
      <c r="B19" s="12" t="s">
        <v>96</v>
      </c>
      <c r="C19" s="7">
        <v>717</v>
      </c>
      <c r="D19" s="8">
        <v>504325</v>
      </c>
      <c r="E19" s="4">
        <v>0.45852999999999999</v>
      </c>
      <c r="F19" s="4">
        <v>0.40588000000000002</v>
      </c>
      <c r="G19" s="4">
        <v>0.51117999999999997</v>
      </c>
    </row>
    <row r="20" spans="1:7" ht="14.1" customHeight="1" x14ac:dyDescent="0.2">
      <c r="A20" s="48" t="s">
        <v>260</v>
      </c>
      <c r="B20" s="12" t="s">
        <v>40</v>
      </c>
      <c r="C20" s="7">
        <v>139</v>
      </c>
      <c r="D20" s="8">
        <v>90270</v>
      </c>
      <c r="E20" s="4">
        <v>0.3821</v>
      </c>
      <c r="F20" s="4">
        <v>0.26546999999999998</v>
      </c>
      <c r="G20" s="4">
        <v>0.49873000000000001</v>
      </c>
    </row>
    <row r="21" spans="1:7" ht="14.1" customHeight="1" x14ac:dyDescent="0.2">
      <c r="A21" s="49"/>
      <c r="B21" s="12" t="s">
        <v>41</v>
      </c>
      <c r="C21" s="7">
        <v>198</v>
      </c>
      <c r="D21" s="8">
        <v>187485</v>
      </c>
      <c r="E21" s="4">
        <v>0.58260999999999996</v>
      </c>
      <c r="F21" s="4">
        <v>0.48459999999999998</v>
      </c>
      <c r="G21" s="4">
        <v>0.68062</v>
      </c>
    </row>
    <row r="22" spans="1:7" ht="14.1" customHeight="1" x14ac:dyDescent="0.2">
      <c r="A22" s="49"/>
      <c r="B22" s="12" t="s">
        <v>42</v>
      </c>
      <c r="C22" s="7">
        <v>104</v>
      </c>
      <c r="D22" s="8">
        <v>90682</v>
      </c>
      <c r="E22" s="4">
        <v>0.64866000000000001</v>
      </c>
      <c r="F22" s="4">
        <v>0.52593999999999996</v>
      </c>
      <c r="G22" s="4">
        <v>0.77137999999999995</v>
      </c>
    </row>
    <row r="23" spans="1:7" ht="14.1" customHeight="1" x14ac:dyDescent="0.2">
      <c r="A23" s="49"/>
      <c r="B23" s="12" t="s">
        <v>43</v>
      </c>
      <c r="C23" s="7">
        <v>276</v>
      </c>
      <c r="D23" s="8">
        <v>252337</v>
      </c>
      <c r="E23" s="4">
        <v>0.62765414789319995</v>
      </c>
      <c r="F23" s="4">
        <v>0.54299804925990003</v>
      </c>
      <c r="G23" s="4">
        <v>0.71231024652649999</v>
      </c>
    </row>
    <row r="24" spans="1:7" ht="14.1" customHeight="1" x14ac:dyDescent="0.2">
      <c r="A24" s="50"/>
      <c r="B24" s="12" t="s">
        <v>96</v>
      </c>
      <c r="C24" s="7">
        <v>717</v>
      </c>
      <c r="D24" s="8">
        <v>620774</v>
      </c>
      <c r="E24" s="4">
        <v>0.56440000000000001</v>
      </c>
      <c r="F24" s="4">
        <v>0.51134000000000002</v>
      </c>
      <c r="G24" s="4">
        <v>0.61746000000000001</v>
      </c>
    </row>
    <row r="25" spans="1:7" ht="14.1" customHeight="1" x14ac:dyDescent="0.2">
      <c r="A25" s="48" t="s">
        <v>261</v>
      </c>
      <c r="B25" s="12" t="s">
        <v>40</v>
      </c>
      <c r="C25" s="7">
        <v>139</v>
      </c>
      <c r="D25" s="8">
        <v>114664</v>
      </c>
      <c r="E25" s="4">
        <v>0.48535</v>
      </c>
      <c r="F25" s="4">
        <v>0.36320999999999998</v>
      </c>
      <c r="G25" s="4">
        <v>0.60750000000000004</v>
      </c>
    </row>
    <row r="26" spans="1:7" ht="14.1" customHeight="1" x14ac:dyDescent="0.2">
      <c r="A26" s="49"/>
      <c r="B26" s="12" t="s">
        <v>41</v>
      </c>
      <c r="C26" s="7">
        <v>198</v>
      </c>
      <c r="D26" s="8">
        <v>144597</v>
      </c>
      <c r="E26" s="4">
        <v>0.44934000000000002</v>
      </c>
      <c r="F26" s="4">
        <v>0.35083999999999999</v>
      </c>
      <c r="G26" s="4">
        <v>0.54783045779299999</v>
      </c>
    </row>
    <row r="27" spans="1:7" ht="14.1" customHeight="1" x14ac:dyDescent="0.2">
      <c r="A27" s="49"/>
      <c r="B27" s="12" t="s">
        <v>42</v>
      </c>
      <c r="C27" s="7">
        <v>104</v>
      </c>
      <c r="D27" s="8">
        <v>70058</v>
      </c>
      <c r="E27" s="4">
        <v>0.50114000000000003</v>
      </c>
      <c r="F27" s="4">
        <v>0.37456</v>
      </c>
      <c r="G27" s="4">
        <v>0.62771999999999994</v>
      </c>
    </row>
    <row r="28" spans="1:7" ht="14.1" customHeight="1" x14ac:dyDescent="0.2">
      <c r="A28" s="49"/>
      <c r="B28" s="12" t="s">
        <v>43</v>
      </c>
      <c r="C28" s="7">
        <v>276</v>
      </c>
      <c r="D28" s="8">
        <v>134829</v>
      </c>
      <c r="E28" s="4">
        <v>0.33537</v>
      </c>
      <c r="F28" s="4">
        <v>0.26118999999999998</v>
      </c>
      <c r="G28" s="4">
        <v>0.40955000000000003</v>
      </c>
    </row>
    <row r="29" spans="1:7" ht="14.1" customHeight="1" x14ac:dyDescent="0.2">
      <c r="A29" s="50"/>
      <c r="B29" s="12" t="s">
        <v>96</v>
      </c>
      <c r="C29" s="7">
        <v>717</v>
      </c>
      <c r="D29" s="8">
        <v>464148</v>
      </c>
      <c r="E29" s="4">
        <v>0.42199999999999999</v>
      </c>
      <c r="F29" s="4">
        <v>0.37104999999999999</v>
      </c>
      <c r="G29" s="4">
        <v>0.47294999999999998</v>
      </c>
    </row>
    <row r="30" spans="1:7" ht="14.1" customHeight="1" x14ac:dyDescent="0.2">
      <c r="A30" s="48" t="s">
        <v>262</v>
      </c>
      <c r="B30" s="12" t="s">
        <v>40</v>
      </c>
      <c r="C30" s="7">
        <v>139</v>
      </c>
      <c r="D30" s="8">
        <v>95152</v>
      </c>
      <c r="E30" s="4">
        <v>0.40276445593319998</v>
      </c>
      <c r="F30" s="4">
        <v>0.28480823044929998</v>
      </c>
      <c r="G30" s="4">
        <v>0.52072068141710004</v>
      </c>
    </row>
    <row r="31" spans="1:7" ht="14.1" customHeight="1" x14ac:dyDescent="0.2">
      <c r="A31" s="49"/>
      <c r="B31" s="12" t="s">
        <v>41</v>
      </c>
      <c r="C31" s="7">
        <v>198</v>
      </c>
      <c r="D31" s="8">
        <v>104406</v>
      </c>
      <c r="E31" s="4">
        <v>0.32444000000000001</v>
      </c>
      <c r="F31" s="4">
        <v>0.23458000000000001</v>
      </c>
      <c r="G31" s="4">
        <v>0.41430664312620002</v>
      </c>
    </row>
    <row r="32" spans="1:7" ht="14.1" customHeight="1" x14ac:dyDescent="0.2">
      <c r="A32" s="49"/>
      <c r="B32" s="12" t="s">
        <v>42</v>
      </c>
      <c r="C32" s="7">
        <v>104</v>
      </c>
      <c r="D32" s="8">
        <v>51152</v>
      </c>
      <c r="E32" s="4">
        <v>0.3659</v>
      </c>
      <c r="F32" s="4">
        <v>0.24828</v>
      </c>
      <c r="G32" s="4">
        <v>0.48352000000000001</v>
      </c>
    </row>
    <row r="33" spans="1:7" ht="14.1" customHeight="1" x14ac:dyDescent="0.2">
      <c r="A33" s="49"/>
      <c r="B33" s="12" t="s">
        <v>43</v>
      </c>
      <c r="C33" s="7">
        <v>276</v>
      </c>
      <c r="D33" s="8">
        <v>115734</v>
      </c>
      <c r="E33" s="4">
        <v>0.28787000000000001</v>
      </c>
      <c r="F33" s="4">
        <v>0.21578</v>
      </c>
      <c r="G33" s="4">
        <v>0.35997000000000001</v>
      </c>
    </row>
    <row r="34" spans="1:7" ht="14.1" customHeight="1" x14ac:dyDescent="0.2">
      <c r="A34" s="50"/>
      <c r="B34" s="12" t="s">
        <v>96</v>
      </c>
      <c r="C34" s="7">
        <v>717</v>
      </c>
      <c r="D34" s="8">
        <v>366445</v>
      </c>
      <c r="E34" s="4">
        <v>0.33317000000000002</v>
      </c>
      <c r="F34" s="4">
        <v>0.28542000000000001</v>
      </c>
      <c r="G34" s="4">
        <v>0.38091999999999998</v>
      </c>
    </row>
    <row r="35" spans="1:7" ht="14.1" customHeight="1" x14ac:dyDescent="0.2">
      <c r="A35" s="48" t="s">
        <v>263</v>
      </c>
      <c r="B35" s="12" t="s">
        <v>40</v>
      </c>
      <c r="C35" s="7">
        <v>139</v>
      </c>
      <c r="D35" s="8">
        <v>26817</v>
      </c>
      <c r="E35" s="4">
        <v>0.11351</v>
      </c>
      <c r="F35" s="4">
        <v>3.057E-2</v>
      </c>
      <c r="G35" s="4">
        <v>0.19645000000000001</v>
      </c>
    </row>
    <row r="36" spans="1:7" ht="14.1" customHeight="1" x14ac:dyDescent="0.2">
      <c r="A36" s="49"/>
      <c r="B36" s="12" t="s">
        <v>41</v>
      </c>
      <c r="C36" s="7">
        <v>198</v>
      </c>
      <c r="D36" s="8">
        <v>46210</v>
      </c>
      <c r="E36" s="4">
        <v>0.14360000000000001</v>
      </c>
      <c r="F36" s="4">
        <v>7.3190000000000005E-2</v>
      </c>
      <c r="G36" s="4">
        <v>0.214</v>
      </c>
    </row>
    <row r="37" spans="1:7" ht="14.1" customHeight="1" x14ac:dyDescent="0.2">
      <c r="A37" s="49"/>
      <c r="B37" s="12" t="s">
        <v>42</v>
      </c>
      <c r="C37" s="7">
        <v>104</v>
      </c>
      <c r="D37" s="8">
        <v>31155</v>
      </c>
      <c r="E37" s="4">
        <v>0.22286</v>
      </c>
      <c r="F37" s="4">
        <v>0.11817</v>
      </c>
      <c r="G37" s="4">
        <v>0.32754</v>
      </c>
    </row>
    <row r="38" spans="1:7" ht="14.1" customHeight="1" x14ac:dyDescent="0.2">
      <c r="A38" s="49"/>
      <c r="B38" s="12" t="s">
        <v>43</v>
      </c>
      <c r="C38" s="7">
        <v>276</v>
      </c>
      <c r="D38" s="8">
        <v>38947</v>
      </c>
      <c r="E38" s="4">
        <v>9.6879999999999994E-2</v>
      </c>
      <c r="F38" s="4">
        <v>4.539E-2</v>
      </c>
      <c r="G38" s="4">
        <v>0.14835999999999999</v>
      </c>
    </row>
    <row r="39" spans="1:7" ht="14.1" customHeight="1" x14ac:dyDescent="0.2">
      <c r="A39" s="50"/>
      <c r="B39" s="12" t="s">
        <v>96</v>
      </c>
      <c r="C39" s="7">
        <v>717</v>
      </c>
      <c r="D39" s="8">
        <v>143129</v>
      </c>
      <c r="E39" s="4">
        <v>0.13013</v>
      </c>
      <c r="F39" s="4">
        <v>9.4280000000000003E-2</v>
      </c>
      <c r="G39" s="4">
        <v>0.16598133213550001</v>
      </c>
    </row>
    <row r="40" spans="1:7" ht="14.1" customHeight="1" x14ac:dyDescent="0.2">
      <c r="A40" s="48" t="s">
        <v>264</v>
      </c>
      <c r="B40" s="12" t="s">
        <v>40</v>
      </c>
      <c r="C40" s="7">
        <v>139</v>
      </c>
      <c r="D40" s="8">
        <v>67400</v>
      </c>
      <c r="E40" s="4">
        <v>0.2853</v>
      </c>
      <c r="F40" s="4">
        <v>0.17574000000000001</v>
      </c>
      <c r="G40" s="4">
        <v>0.39484999999999998</v>
      </c>
    </row>
    <row r="41" spans="1:7" ht="14.1" customHeight="1" x14ac:dyDescent="0.2">
      <c r="A41" s="49"/>
      <c r="B41" s="12" t="s">
        <v>41</v>
      </c>
      <c r="C41" s="7">
        <v>198</v>
      </c>
      <c r="D41" s="8">
        <v>81710</v>
      </c>
      <c r="E41" s="4">
        <v>0.25391000000000002</v>
      </c>
      <c r="F41" s="4">
        <v>0.17176</v>
      </c>
      <c r="G41" s="4">
        <v>0.33606999999999998</v>
      </c>
    </row>
    <row r="42" spans="1:7" ht="14.1" customHeight="1" x14ac:dyDescent="0.2">
      <c r="A42" s="49"/>
      <c r="B42" s="12" t="s">
        <v>42</v>
      </c>
      <c r="C42" s="7">
        <v>104</v>
      </c>
      <c r="D42" s="8">
        <v>55089</v>
      </c>
      <c r="E42" s="4">
        <v>0.39406437103000003</v>
      </c>
      <c r="F42" s="4">
        <v>0.27057999999999999</v>
      </c>
      <c r="G42" s="4">
        <v>0.51754999999999995</v>
      </c>
    </row>
    <row r="43" spans="1:7" ht="14.1" customHeight="1" x14ac:dyDescent="0.2">
      <c r="A43" s="49"/>
      <c r="B43" s="12" t="s">
        <v>43</v>
      </c>
      <c r="C43" s="7">
        <v>276</v>
      </c>
      <c r="D43" s="8">
        <v>88623</v>
      </c>
      <c r="E43" s="4">
        <v>0.22044</v>
      </c>
      <c r="F43" s="4">
        <v>0.15517</v>
      </c>
      <c r="G43" s="4">
        <v>0.28570798569450001</v>
      </c>
    </row>
    <row r="44" spans="1:7" ht="14.1" customHeight="1" x14ac:dyDescent="0.2">
      <c r="A44" s="50"/>
      <c r="B44" s="12" t="s">
        <v>96</v>
      </c>
      <c r="C44" s="7">
        <v>717</v>
      </c>
      <c r="D44" s="8">
        <v>292823</v>
      </c>
      <c r="E44" s="4">
        <v>0.26623000000000002</v>
      </c>
      <c r="F44" s="4">
        <v>0.22156000000000001</v>
      </c>
      <c r="G44" s="4">
        <v>0.31091000000000002</v>
      </c>
    </row>
    <row r="46" spans="1:7" ht="14.1" customHeight="1" x14ac:dyDescent="0.2">
      <c r="A46" s="46" t="s">
        <v>55</v>
      </c>
      <c r="B46" s="45"/>
      <c r="C46" s="45"/>
      <c r="D46" s="45"/>
      <c r="E46" s="45"/>
      <c r="F46" s="45"/>
      <c r="G46" s="45"/>
    </row>
    <row r="47" spans="1:7" ht="14.1" customHeight="1" x14ac:dyDescent="0.2">
      <c r="A47" s="46" t="s">
        <v>106</v>
      </c>
      <c r="B47" s="45"/>
      <c r="C47" s="45"/>
      <c r="D47" s="45"/>
      <c r="E47" s="45"/>
      <c r="F47" s="45"/>
      <c r="G47" s="45"/>
    </row>
    <row r="48" spans="1:7" ht="14.1" customHeight="1" x14ac:dyDescent="0.2">
      <c r="A48" s="46" t="s">
        <v>107</v>
      </c>
      <c r="B48" s="45"/>
      <c r="C48" s="45"/>
      <c r="D48" s="45"/>
      <c r="E48" s="45"/>
      <c r="F48" s="45"/>
      <c r="G48" s="45"/>
    </row>
    <row r="49" spans="1:7" ht="14.1" customHeight="1" x14ac:dyDescent="0.2">
      <c r="A49" s="46" t="s">
        <v>559</v>
      </c>
      <c r="B49" s="45"/>
      <c r="C49" s="45"/>
      <c r="D49" s="45"/>
      <c r="E49" s="45"/>
      <c r="F49" s="45"/>
      <c r="G49" s="45"/>
    </row>
    <row r="50" spans="1:7" s="17" customFormat="1" ht="14.25" x14ac:dyDescent="0.2">
      <c r="A50" s="32" t="str">
        <f>HYPERLINK("#'Index'!A1","Back to Index")</f>
        <v>Back to Index</v>
      </c>
      <c r="B50" s="27"/>
    </row>
    <row r="69" spans="1:1" ht="12" customHeight="1" x14ac:dyDescent="0.2">
      <c r="A69" t="s">
        <v>559</v>
      </c>
    </row>
  </sheetData>
  <mergeCells count="14">
    <mergeCell ref="A49:G49"/>
    <mergeCell ref="A1:G1"/>
    <mergeCell ref="A2:G2"/>
    <mergeCell ref="A46:G46"/>
    <mergeCell ref="A47:G47"/>
    <mergeCell ref="A48:G48"/>
    <mergeCell ref="A5:A9"/>
    <mergeCell ref="A10:A14"/>
    <mergeCell ref="A15:A19"/>
    <mergeCell ref="A20:A24"/>
    <mergeCell ref="A25:A29"/>
    <mergeCell ref="A30:A34"/>
    <mergeCell ref="A35:A39"/>
    <mergeCell ref="A40:A44"/>
  </mergeCells>
  <pageMargins left="0.05" right="0.05" top="0.5" bottom="0.5" header="0" footer="0"/>
  <pageSetup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zoomScaleNormal="100" workbookViewId="0">
      <pane ySplit="4" topLeftCell="A74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15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269</v>
      </c>
      <c r="B1" s="45"/>
      <c r="C1" s="45"/>
      <c r="D1" s="45"/>
      <c r="E1" s="45"/>
      <c r="F1" s="45"/>
      <c r="G1" s="45"/>
    </row>
    <row r="2" spans="1:7" ht="13.5" x14ac:dyDescent="0.25">
      <c r="A2" s="44" t="s">
        <v>72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46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257</v>
      </c>
      <c r="B5" s="9" t="s">
        <v>47</v>
      </c>
      <c r="C5" s="7">
        <v>659</v>
      </c>
      <c r="D5" s="8">
        <v>143840</v>
      </c>
      <c r="E5" s="4">
        <v>0.17157</v>
      </c>
      <c r="F5" s="4">
        <v>0.12684000000000001</v>
      </c>
      <c r="G5" s="4">
        <v>0.21629999999999999</v>
      </c>
    </row>
    <row r="6" spans="1:7" ht="14.1" customHeight="1" x14ac:dyDescent="0.2">
      <c r="A6" s="49"/>
      <c r="B6" s="9" t="s">
        <v>48</v>
      </c>
      <c r="C6" s="7">
        <v>553</v>
      </c>
      <c r="D6" s="8">
        <v>115361</v>
      </c>
      <c r="E6" s="4">
        <v>0.14751</v>
      </c>
      <c r="F6" s="4">
        <v>0.10971</v>
      </c>
      <c r="G6" s="4">
        <v>0.18531</v>
      </c>
    </row>
    <row r="7" spans="1:7" ht="14.1" customHeight="1" x14ac:dyDescent="0.2">
      <c r="A7" s="49"/>
      <c r="B7" s="9" t="s">
        <v>49</v>
      </c>
      <c r="C7" s="7">
        <v>941</v>
      </c>
      <c r="D7" s="8">
        <v>246138</v>
      </c>
      <c r="E7" s="4">
        <v>0.16708000000000001</v>
      </c>
      <c r="F7" s="4">
        <v>0.12759999999999999</v>
      </c>
      <c r="G7" s="4">
        <v>0.20657</v>
      </c>
    </row>
    <row r="8" spans="1:7" ht="14.1" customHeight="1" x14ac:dyDescent="0.2">
      <c r="A8" s="49"/>
      <c r="B8" s="9" t="s">
        <v>50</v>
      </c>
      <c r="C8" s="7">
        <v>510</v>
      </c>
      <c r="D8" s="8">
        <v>111948.17744855001</v>
      </c>
      <c r="E8" s="4">
        <v>0.16206000000000001</v>
      </c>
      <c r="F8" s="4">
        <v>0.11938</v>
      </c>
      <c r="G8" s="4">
        <v>0.20473</v>
      </c>
    </row>
    <row r="9" spans="1:7" ht="14.1" customHeight="1" x14ac:dyDescent="0.2">
      <c r="A9" s="49"/>
      <c r="B9" s="9" t="s">
        <v>51</v>
      </c>
      <c r="C9" s="7">
        <v>950</v>
      </c>
      <c r="D9" s="8">
        <v>224404</v>
      </c>
      <c r="E9" s="4">
        <v>0.13603999999999999</v>
      </c>
      <c r="F9" s="4">
        <v>0.10473</v>
      </c>
      <c r="G9" s="4">
        <v>0.16733999999999999</v>
      </c>
    </row>
    <row r="10" spans="1:7" ht="14.1" customHeight="1" x14ac:dyDescent="0.2">
      <c r="A10" s="49"/>
      <c r="B10" s="9" t="s">
        <v>52</v>
      </c>
      <c r="C10" s="7">
        <v>673</v>
      </c>
      <c r="D10" s="8">
        <v>141967.35104420999</v>
      </c>
      <c r="E10" s="4">
        <v>0.16477</v>
      </c>
      <c r="F10" s="4">
        <v>0.12145</v>
      </c>
      <c r="G10" s="4">
        <v>0.20807999999999999</v>
      </c>
    </row>
    <row r="11" spans="1:7" ht="14.1" customHeight="1" x14ac:dyDescent="0.2">
      <c r="A11" s="49"/>
      <c r="B11" s="9" t="s">
        <v>53</v>
      </c>
      <c r="C11" s="7">
        <v>257</v>
      </c>
      <c r="D11" s="8">
        <v>89867</v>
      </c>
      <c r="E11" s="4">
        <v>0.25516</v>
      </c>
      <c r="F11" s="4">
        <v>0.17510999999999999</v>
      </c>
      <c r="G11" s="4">
        <v>0.3352</v>
      </c>
    </row>
    <row r="12" spans="1:7" ht="14.1" customHeight="1" x14ac:dyDescent="0.2">
      <c r="A12" s="49"/>
      <c r="B12" s="9" t="s">
        <v>54</v>
      </c>
      <c r="C12" s="7">
        <v>330</v>
      </c>
      <c r="D12" s="8">
        <v>41819</v>
      </c>
      <c r="E12" s="4">
        <v>0.16438</v>
      </c>
      <c r="F12" s="4">
        <v>0.10603</v>
      </c>
      <c r="G12" s="4">
        <v>0.22273000000000001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1115344</v>
      </c>
      <c r="E13" s="4">
        <v>0.16159000000000001</v>
      </c>
      <c r="F13" s="4">
        <v>0.14591000000000001</v>
      </c>
      <c r="G13" s="4">
        <v>0.17727000000000001</v>
      </c>
    </row>
    <row r="14" spans="1:7" ht="14.1" customHeight="1" x14ac:dyDescent="0.2">
      <c r="A14" s="48" t="s">
        <v>258</v>
      </c>
      <c r="B14" s="9" t="s">
        <v>47</v>
      </c>
      <c r="C14" s="7">
        <v>107</v>
      </c>
      <c r="D14" s="8">
        <v>62273</v>
      </c>
      <c r="E14" s="4">
        <v>0.46232000000000001</v>
      </c>
      <c r="F14" s="4">
        <v>0.31612000000000001</v>
      </c>
      <c r="G14" s="4">
        <v>0.60851999999999995</v>
      </c>
    </row>
    <row r="15" spans="1:7" ht="14.1" customHeight="1" x14ac:dyDescent="0.2">
      <c r="A15" s="49"/>
      <c r="B15" s="9" t="s">
        <v>48</v>
      </c>
      <c r="C15" s="7">
        <v>84</v>
      </c>
      <c r="D15" s="8">
        <v>52474</v>
      </c>
      <c r="E15" s="4">
        <v>0.45487</v>
      </c>
      <c r="F15" s="4">
        <v>0.32178000000000001</v>
      </c>
      <c r="G15" s="4">
        <v>0.58794999999999997</v>
      </c>
    </row>
    <row r="16" spans="1:7" ht="14.1" customHeight="1" x14ac:dyDescent="0.2">
      <c r="A16" s="49"/>
      <c r="B16" s="9" t="s">
        <v>49</v>
      </c>
      <c r="C16" s="7">
        <v>117</v>
      </c>
      <c r="D16" s="8">
        <v>117201</v>
      </c>
      <c r="E16" s="4">
        <v>0.47616052825850003</v>
      </c>
      <c r="F16" s="4">
        <v>0.34355000000000002</v>
      </c>
      <c r="G16" s="4">
        <v>0.60877000000000003</v>
      </c>
    </row>
    <row r="17" spans="1:7" ht="14.1" customHeight="1" x14ac:dyDescent="0.2">
      <c r="A17" s="49"/>
      <c r="B17" s="9" t="s">
        <v>50</v>
      </c>
      <c r="C17" s="7">
        <v>81</v>
      </c>
      <c r="D17" s="8">
        <v>61427</v>
      </c>
      <c r="E17" s="4">
        <v>0.54871000000000003</v>
      </c>
      <c r="F17" s="4">
        <v>0.41326000000000002</v>
      </c>
      <c r="G17" s="4">
        <v>0.68415999999999999</v>
      </c>
    </row>
    <row r="18" spans="1:7" ht="14.1" customHeight="1" x14ac:dyDescent="0.2">
      <c r="A18" s="49"/>
      <c r="B18" s="9" t="s">
        <v>51</v>
      </c>
      <c r="C18" s="7">
        <v>124</v>
      </c>
      <c r="D18" s="8">
        <v>86777</v>
      </c>
      <c r="E18" s="4">
        <v>0.39049</v>
      </c>
      <c r="F18" s="4">
        <v>0.27148</v>
      </c>
      <c r="G18" s="4">
        <v>0.50949</v>
      </c>
    </row>
    <row r="19" spans="1:7" ht="14.1" customHeight="1" x14ac:dyDescent="0.2">
      <c r="A19" s="49"/>
      <c r="B19" s="9" t="s">
        <v>52</v>
      </c>
      <c r="C19" s="7">
        <v>101</v>
      </c>
      <c r="D19" s="8">
        <v>78076</v>
      </c>
      <c r="E19" s="4">
        <v>0.55815000000000003</v>
      </c>
      <c r="F19" s="4">
        <v>0.41715000000000002</v>
      </c>
      <c r="G19" s="4">
        <v>0.69916</v>
      </c>
    </row>
    <row r="20" spans="1:7" ht="14.1" customHeight="1" x14ac:dyDescent="0.2">
      <c r="A20" s="49"/>
      <c r="B20" s="9" t="s">
        <v>53</v>
      </c>
      <c r="C20" s="7">
        <v>54</v>
      </c>
      <c r="D20" s="8">
        <v>34437</v>
      </c>
      <c r="E20" s="4">
        <v>0.38940999999999998</v>
      </c>
      <c r="F20" s="4">
        <v>0.20188999999999999</v>
      </c>
      <c r="G20" s="4">
        <v>0.57693252191419997</v>
      </c>
    </row>
    <row r="21" spans="1:7" ht="14.1" customHeight="1" x14ac:dyDescent="0.2">
      <c r="A21" s="49"/>
      <c r="B21" s="9" t="s">
        <v>54</v>
      </c>
      <c r="C21" s="7" t="s">
        <v>558</v>
      </c>
      <c r="D21" s="7" t="s">
        <v>558</v>
      </c>
      <c r="E21" s="7" t="s">
        <v>558</v>
      </c>
      <c r="F21" s="7" t="s">
        <v>558</v>
      </c>
      <c r="G21" s="7" t="s">
        <v>558</v>
      </c>
    </row>
    <row r="22" spans="1:7" ht="14.1" customHeight="1" x14ac:dyDescent="0.2">
      <c r="A22" s="50"/>
      <c r="B22" s="9" t="s">
        <v>96</v>
      </c>
      <c r="C22" s="7">
        <v>717</v>
      </c>
      <c r="D22" s="8">
        <v>516873</v>
      </c>
      <c r="E22" s="4">
        <v>0.46994000000000002</v>
      </c>
      <c r="F22" s="4">
        <v>0.41653000000000001</v>
      </c>
      <c r="G22" s="4">
        <v>0.52334000000000003</v>
      </c>
    </row>
    <row r="23" spans="1:7" ht="14.1" customHeight="1" x14ac:dyDescent="0.2">
      <c r="A23" s="48" t="s">
        <v>259</v>
      </c>
      <c r="B23" s="9" t="s">
        <v>47</v>
      </c>
      <c r="C23" s="7">
        <v>107</v>
      </c>
      <c r="D23" s="8">
        <v>71006</v>
      </c>
      <c r="E23" s="4">
        <v>0.52715999999999996</v>
      </c>
      <c r="F23" s="4">
        <v>0.38307999999999998</v>
      </c>
      <c r="G23" s="4">
        <v>0.67122999999999999</v>
      </c>
    </row>
    <row r="24" spans="1:7" ht="14.1" customHeight="1" x14ac:dyDescent="0.2">
      <c r="A24" s="49"/>
      <c r="B24" s="9" t="s">
        <v>48</v>
      </c>
      <c r="C24" s="7">
        <v>84</v>
      </c>
      <c r="D24" s="8">
        <v>63637</v>
      </c>
      <c r="E24" s="4">
        <v>0.55162999999999995</v>
      </c>
      <c r="F24" s="4">
        <v>0.41716999999999999</v>
      </c>
      <c r="G24" s="4">
        <v>0.68608999999999998</v>
      </c>
    </row>
    <row r="25" spans="1:7" ht="14.1" customHeight="1" x14ac:dyDescent="0.2">
      <c r="A25" s="49"/>
      <c r="B25" s="9" t="s">
        <v>49</v>
      </c>
      <c r="C25" s="7">
        <v>117</v>
      </c>
      <c r="D25" s="8">
        <v>92082</v>
      </c>
      <c r="E25" s="4">
        <v>0.37411</v>
      </c>
      <c r="F25" s="4">
        <v>0.25002000000000002</v>
      </c>
      <c r="G25" s="4">
        <v>0.49819000000000002</v>
      </c>
    </row>
    <row r="26" spans="1:7" ht="14.1" customHeight="1" x14ac:dyDescent="0.2">
      <c r="A26" s="49"/>
      <c r="B26" s="9" t="s">
        <v>50</v>
      </c>
      <c r="C26" s="7">
        <v>81</v>
      </c>
      <c r="D26" s="8">
        <v>51453</v>
      </c>
      <c r="E26" s="4">
        <v>0.45961000000000002</v>
      </c>
      <c r="F26" s="4">
        <v>0.3203584617727</v>
      </c>
      <c r="G26" s="4">
        <v>0.59887000000000001</v>
      </c>
    </row>
    <row r="27" spans="1:7" ht="14.1" customHeight="1" x14ac:dyDescent="0.2">
      <c r="A27" s="49"/>
      <c r="B27" s="9" t="s">
        <v>51</v>
      </c>
      <c r="C27" s="7">
        <v>124</v>
      </c>
      <c r="D27" s="8">
        <v>101872</v>
      </c>
      <c r="E27" s="4">
        <v>0.45840999999999998</v>
      </c>
      <c r="F27" s="4">
        <v>0.33618999999999999</v>
      </c>
      <c r="G27" s="4">
        <v>0.58062999999999998</v>
      </c>
    </row>
    <row r="28" spans="1:7" ht="14.1" customHeight="1" x14ac:dyDescent="0.2">
      <c r="A28" s="49"/>
      <c r="B28" s="9" t="s">
        <v>52</v>
      </c>
      <c r="C28" s="7">
        <v>101</v>
      </c>
      <c r="D28" s="8">
        <v>57240</v>
      </c>
      <c r="E28" s="4">
        <v>0.40920000000000001</v>
      </c>
      <c r="F28" s="4">
        <v>0.27506000000000003</v>
      </c>
      <c r="G28" s="4">
        <v>0.54332999999999998</v>
      </c>
    </row>
    <row r="29" spans="1:7" ht="14.1" customHeight="1" x14ac:dyDescent="0.2">
      <c r="A29" s="49"/>
      <c r="B29" s="9" t="s">
        <v>53</v>
      </c>
      <c r="C29" s="7">
        <v>54</v>
      </c>
      <c r="D29" s="8">
        <v>50221</v>
      </c>
      <c r="E29" s="4">
        <v>0.56789999999999996</v>
      </c>
      <c r="F29" s="4">
        <v>0.38357999999999998</v>
      </c>
      <c r="G29" s="4">
        <v>0.75220937020080003</v>
      </c>
    </row>
    <row r="30" spans="1:7" ht="14.1" customHeight="1" x14ac:dyDescent="0.2">
      <c r="A30" s="49"/>
      <c r="B30" s="9" t="s">
        <v>54</v>
      </c>
      <c r="C30" s="7" t="s">
        <v>558</v>
      </c>
      <c r="D30" s="7" t="s">
        <v>558</v>
      </c>
      <c r="E30" s="7" t="s">
        <v>558</v>
      </c>
      <c r="F30" s="7" t="s">
        <v>558</v>
      </c>
      <c r="G30" s="7" t="s">
        <v>558</v>
      </c>
    </row>
    <row r="31" spans="1:7" ht="14.1" customHeight="1" x14ac:dyDescent="0.2">
      <c r="A31" s="50"/>
      <c r="B31" s="9" t="s">
        <v>96</v>
      </c>
      <c r="C31" s="7">
        <v>717</v>
      </c>
      <c r="D31" s="8">
        <v>504325</v>
      </c>
      <c r="E31" s="4">
        <v>0.45852999999999999</v>
      </c>
      <c r="F31" s="4">
        <v>0.40588000000000002</v>
      </c>
      <c r="G31" s="4">
        <v>0.51117999999999997</v>
      </c>
    </row>
    <row r="32" spans="1:7" ht="14.1" customHeight="1" x14ac:dyDescent="0.2">
      <c r="A32" s="48" t="s">
        <v>260</v>
      </c>
      <c r="B32" s="9" t="s">
        <v>47</v>
      </c>
      <c r="C32" s="7">
        <v>107</v>
      </c>
      <c r="D32" s="8">
        <v>60581</v>
      </c>
      <c r="E32" s="4">
        <v>0.44976121330140001</v>
      </c>
      <c r="F32" s="4">
        <v>0.30324000000000001</v>
      </c>
      <c r="G32" s="4">
        <v>0.59628999999999999</v>
      </c>
    </row>
    <row r="33" spans="1:7" ht="14.1" customHeight="1" x14ac:dyDescent="0.2">
      <c r="A33" s="49"/>
      <c r="B33" s="9" t="s">
        <v>48</v>
      </c>
      <c r="C33" s="7">
        <v>84</v>
      </c>
      <c r="D33" s="8">
        <v>61071</v>
      </c>
      <c r="E33" s="4">
        <v>0.52939000000000003</v>
      </c>
      <c r="F33" s="4">
        <v>0.39550999999999997</v>
      </c>
      <c r="G33" s="4">
        <v>0.66327999999999998</v>
      </c>
    </row>
    <row r="34" spans="1:7" ht="14.1" customHeight="1" x14ac:dyDescent="0.2">
      <c r="A34" s="49"/>
      <c r="B34" s="9" t="s">
        <v>49</v>
      </c>
      <c r="C34" s="7">
        <v>117</v>
      </c>
      <c r="D34" s="8">
        <v>115025</v>
      </c>
      <c r="E34" s="4">
        <v>0.46732000000000001</v>
      </c>
      <c r="F34" s="4">
        <v>0.33582316276430002</v>
      </c>
      <c r="G34" s="4">
        <v>0.59880999999999995</v>
      </c>
    </row>
    <row r="35" spans="1:7" ht="14.1" customHeight="1" x14ac:dyDescent="0.2">
      <c r="A35" s="49"/>
      <c r="B35" s="9" t="s">
        <v>50</v>
      </c>
      <c r="C35" s="7">
        <v>81</v>
      </c>
      <c r="D35" s="8">
        <v>67865</v>
      </c>
      <c r="E35" s="4">
        <v>0.60621999999999998</v>
      </c>
      <c r="F35" s="4">
        <v>0.47155000000000002</v>
      </c>
      <c r="G35" s="4">
        <v>0.74089000000000005</v>
      </c>
    </row>
    <row r="36" spans="1:7" ht="14.1" customHeight="1" x14ac:dyDescent="0.2">
      <c r="A36" s="49"/>
      <c r="B36" s="9" t="s">
        <v>51</v>
      </c>
      <c r="C36" s="7">
        <v>124</v>
      </c>
      <c r="D36" s="8">
        <v>140442</v>
      </c>
      <c r="E36" s="4">
        <v>0.63197716399390003</v>
      </c>
      <c r="F36" s="4">
        <v>0.50936000000000003</v>
      </c>
      <c r="G36" s="4">
        <v>0.75458999999999998</v>
      </c>
    </row>
    <row r="37" spans="1:7" ht="14.1" customHeight="1" x14ac:dyDescent="0.2">
      <c r="A37" s="49"/>
      <c r="B37" s="9" t="s">
        <v>52</v>
      </c>
      <c r="C37" s="7">
        <v>101</v>
      </c>
      <c r="D37" s="8">
        <v>105872</v>
      </c>
      <c r="E37" s="4">
        <v>0.75687000000000004</v>
      </c>
      <c r="F37" s="4">
        <v>0.62309000000000003</v>
      </c>
      <c r="G37" s="4">
        <v>0.89064087406479997</v>
      </c>
    </row>
    <row r="38" spans="1:7" ht="14.1" customHeight="1" x14ac:dyDescent="0.2">
      <c r="A38" s="49"/>
      <c r="B38" s="9" t="s">
        <v>53</v>
      </c>
      <c r="C38" s="7">
        <v>54</v>
      </c>
      <c r="D38" s="8">
        <v>51521</v>
      </c>
      <c r="E38" s="4">
        <v>0.58260000000000001</v>
      </c>
      <c r="F38" s="4">
        <v>0.39989804396849998</v>
      </c>
      <c r="G38" s="4">
        <v>0.76531000000000005</v>
      </c>
    </row>
    <row r="39" spans="1:7" ht="14.1" customHeight="1" x14ac:dyDescent="0.2">
      <c r="A39" s="49"/>
      <c r="B39" s="9" t="s">
        <v>54</v>
      </c>
      <c r="C39" s="7" t="s">
        <v>558</v>
      </c>
      <c r="D39" s="7" t="s">
        <v>558</v>
      </c>
      <c r="E39" s="7" t="s">
        <v>558</v>
      </c>
      <c r="F39" s="7" t="s">
        <v>558</v>
      </c>
      <c r="G39" s="7" t="s">
        <v>558</v>
      </c>
    </row>
    <row r="40" spans="1:7" ht="14.1" customHeight="1" x14ac:dyDescent="0.2">
      <c r="A40" s="50"/>
      <c r="B40" s="9" t="s">
        <v>96</v>
      </c>
      <c r="C40" s="7">
        <v>717</v>
      </c>
      <c r="D40" s="8">
        <v>620774</v>
      </c>
      <c r="E40" s="4">
        <v>0.56440000000000001</v>
      </c>
      <c r="F40" s="4">
        <v>0.51134000000000002</v>
      </c>
      <c r="G40" s="4">
        <v>0.61746000000000001</v>
      </c>
    </row>
    <row r="41" spans="1:7" ht="14.1" customHeight="1" x14ac:dyDescent="0.2">
      <c r="A41" s="48" t="s">
        <v>261</v>
      </c>
      <c r="B41" s="9" t="s">
        <v>47</v>
      </c>
      <c r="C41" s="7">
        <v>107</v>
      </c>
      <c r="D41" s="8">
        <v>51838</v>
      </c>
      <c r="E41" s="4">
        <v>0.3848566543786</v>
      </c>
      <c r="F41" s="4">
        <v>0.24635000000000001</v>
      </c>
      <c r="G41" s="4">
        <v>0.52336000000000005</v>
      </c>
    </row>
    <row r="42" spans="1:7" ht="14.1" customHeight="1" x14ac:dyDescent="0.2">
      <c r="A42" s="49"/>
      <c r="B42" s="9" t="s">
        <v>48</v>
      </c>
      <c r="C42" s="7">
        <v>84</v>
      </c>
      <c r="D42" s="8">
        <v>58773.621676084003</v>
      </c>
      <c r="E42" s="4">
        <v>0.50946999999999998</v>
      </c>
      <c r="F42" s="4">
        <v>0.37480999999999998</v>
      </c>
      <c r="G42" s="4">
        <v>0.64412999999999998</v>
      </c>
    </row>
    <row r="43" spans="1:7" ht="14.1" customHeight="1" x14ac:dyDescent="0.2">
      <c r="A43" s="49"/>
      <c r="B43" s="9" t="s">
        <v>49</v>
      </c>
      <c r="C43" s="7">
        <v>117</v>
      </c>
      <c r="D43" s="8">
        <v>89936</v>
      </c>
      <c r="E43" s="4">
        <v>0.36538999999999999</v>
      </c>
      <c r="F43" s="4">
        <v>0.24731</v>
      </c>
      <c r="G43" s="4">
        <v>0.48347000000000001</v>
      </c>
    </row>
    <row r="44" spans="1:7" ht="14.1" customHeight="1" x14ac:dyDescent="0.2">
      <c r="A44" s="49"/>
      <c r="B44" s="9" t="s">
        <v>50</v>
      </c>
      <c r="C44" s="7">
        <v>81</v>
      </c>
      <c r="D44" s="8">
        <v>60167</v>
      </c>
      <c r="E44" s="4">
        <v>0.53744999999999998</v>
      </c>
      <c r="F44" s="4">
        <v>0.39921000000000001</v>
      </c>
      <c r="G44" s="4">
        <v>0.67569000000000001</v>
      </c>
    </row>
    <row r="45" spans="1:7" ht="14.1" customHeight="1" x14ac:dyDescent="0.2">
      <c r="A45" s="49"/>
      <c r="B45" s="9" t="s">
        <v>51</v>
      </c>
      <c r="C45" s="7">
        <v>124</v>
      </c>
      <c r="D45" s="8">
        <v>85272</v>
      </c>
      <c r="E45" s="4">
        <v>0.38372000000000001</v>
      </c>
      <c r="F45" s="4">
        <v>0.26900000000000002</v>
      </c>
      <c r="G45" s="4">
        <v>0.49842999999999998</v>
      </c>
    </row>
    <row r="46" spans="1:7" ht="14.1" customHeight="1" x14ac:dyDescent="0.2">
      <c r="A46" s="49"/>
      <c r="B46" s="9" t="s">
        <v>52</v>
      </c>
      <c r="C46" s="7">
        <v>101</v>
      </c>
      <c r="D46" s="8">
        <v>56522</v>
      </c>
      <c r="E46" s="4">
        <v>0.40405999999999997</v>
      </c>
      <c r="F46" s="4">
        <v>0.26906999999999998</v>
      </c>
      <c r="G46" s="4">
        <v>0.53905000000000003</v>
      </c>
    </row>
    <row r="47" spans="1:7" ht="14.1" customHeight="1" x14ac:dyDescent="0.2">
      <c r="A47" s="49"/>
      <c r="B47" s="9" t="s">
        <v>53</v>
      </c>
      <c r="C47" s="7">
        <v>54</v>
      </c>
      <c r="D47" s="8">
        <v>36824</v>
      </c>
      <c r="E47" s="4">
        <v>0.41640561940269999</v>
      </c>
      <c r="F47" s="4">
        <v>0.23849000000000001</v>
      </c>
      <c r="G47" s="4">
        <v>0.59431999999999996</v>
      </c>
    </row>
    <row r="48" spans="1:7" ht="14.1" customHeight="1" x14ac:dyDescent="0.2">
      <c r="A48" s="49"/>
      <c r="B48" s="9" t="s">
        <v>54</v>
      </c>
      <c r="C48" s="7" t="s">
        <v>558</v>
      </c>
      <c r="D48" s="7" t="s">
        <v>558</v>
      </c>
      <c r="E48" s="7" t="s">
        <v>558</v>
      </c>
      <c r="F48" s="7" t="s">
        <v>558</v>
      </c>
      <c r="G48" s="7" t="s">
        <v>558</v>
      </c>
    </row>
    <row r="49" spans="1:7" ht="14.1" customHeight="1" x14ac:dyDescent="0.2">
      <c r="A49" s="50"/>
      <c r="B49" s="9" t="s">
        <v>96</v>
      </c>
      <c r="C49" s="7">
        <v>717</v>
      </c>
      <c r="D49" s="8">
        <v>464148</v>
      </c>
      <c r="E49" s="4">
        <v>0.42199999999999999</v>
      </c>
      <c r="F49" s="4">
        <v>0.37104999999999999</v>
      </c>
      <c r="G49" s="4">
        <v>0.47294999999999998</v>
      </c>
    </row>
    <row r="50" spans="1:7" ht="14.1" customHeight="1" x14ac:dyDescent="0.2">
      <c r="A50" s="48" t="s">
        <v>262</v>
      </c>
      <c r="B50" s="9" t="s">
        <v>47</v>
      </c>
      <c r="C50" s="7">
        <v>107</v>
      </c>
      <c r="D50" s="8">
        <v>39868</v>
      </c>
      <c r="E50" s="4">
        <v>0.29598000000000002</v>
      </c>
      <c r="F50" s="4">
        <v>0.17474000000000001</v>
      </c>
      <c r="G50" s="4">
        <v>0.41722999999999999</v>
      </c>
    </row>
    <row r="51" spans="1:7" ht="14.1" customHeight="1" x14ac:dyDescent="0.2">
      <c r="A51" s="49"/>
      <c r="B51" s="9" t="s">
        <v>48</v>
      </c>
      <c r="C51" s="7">
        <v>84</v>
      </c>
      <c r="D51" s="8">
        <v>43815</v>
      </c>
      <c r="E51" s="4">
        <v>0.37980999999999998</v>
      </c>
      <c r="F51" s="4">
        <v>0.24442</v>
      </c>
      <c r="G51" s="4">
        <v>0.51519999999999999</v>
      </c>
    </row>
    <row r="52" spans="1:7" ht="14.1" customHeight="1" x14ac:dyDescent="0.2">
      <c r="A52" s="49"/>
      <c r="B52" s="9" t="s">
        <v>49</v>
      </c>
      <c r="C52" s="7">
        <v>117</v>
      </c>
      <c r="D52" s="8">
        <v>50324</v>
      </c>
      <c r="E52" s="4">
        <v>0.20444999999999999</v>
      </c>
      <c r="F52" s="4">
        <v>0.11988</v>
      </c>
      <c r="G52" s="4">
        <v>0.28903000000000001</v>
      </c>
    </row>
    <row r="53" spans="1:7" ht="14.1" customHeight="1" x14ac:dyDescent="0.2">
      <c r="A53" s="49"/>
      <c r="B53" s="9" t="s">
        <v>50</v>
      </c>
      <c r="C53" s="7">
        <v>81</v>
      </c>
      <c r="D53" s="8">
        <v>32243</v>
      </c>
      <c r="E53" s="4">
        <v>0.28800999999999999</v>
      </c>
      <c r="F53" s="4">
        <v>0.16891999999999999</v>
      </c>
      <c r="G53" s="4">
        <v>0.40710000000000002</v>
      </c>
    </row>
    <row r="54" spans="1:7" ht="14.1" customHeight="1" x14ac:dyDescent="0.2">
      <c r="A54" s="49"/>
      <c r="B54" s="9" t="s">
        <v>51</v>
      </c>
      <c r="C54" s="7">
        <v>124</v>
      </c>
      <c r="D54" s="8">
        <v>80812</v>
      </c>
      <c r="E54" s="4">
        <v>0.36364999999999997</v>
      </c>
      <c r="F54" s="4">
        <v>0.2470654958246</v>
      </c>
      <c r="G54" s="4">
        <v>0.48022999999999999</v>
      </c>
    </row>
    <row r="55" spans="1:7" ht="14.1" customHeight="1" x14ac:dyDescent="0.2">
      <c r="A55" s="49"/>
      <c r="B55" s="9" t="s">
        <v>52</v>
      </c>
      <c r="C55" s="7">
        <v>101</v>
      </c>
      <c r="D55" s="8">
        <v>50117</v>
      </c>
      <c r="E55" s="4">
        <v>0.3582815203602</v>
      </c>
      <c r="F55" s="4">
        <v>0.22969000000000001</v>
      </c>
      <c r="G55" s="4">
        <v>0.48687999999999998</v>
      </c>
    </row>
    <row r="56" spans="1:7" ht="14.1" customHeight="1" x14ac:dyDescent="0.2">
      <c r="A56" s="49"/>
      <c r="B56" s="9" t="s">
        <v>53</v>
      </c>
      <c r="C56" s="7">
        <v>54</v>
      </c>
      <c r="D56" s="8">
        <v>48073</v>
      </c>
      <c r="E56" s="4">
        <v>0.54361000000000004</v>
      </c>
      <c r="F56" s="4">
        <v>0.36263000000000001</v>
      </c>
      <c r="G56" s="4">
        <v>0.72458999999999996</v>
      </c>
    </row>
    <row r="57" spans="1:7" ht="14.1" customHeight="1" x14ac:dyDescent="0.2">
      <c r="A57" s="49"/>
      <c r="B57" s="9" t="s">
        <v>54</v>
      </c>
      <c r="C57" s="7" t="s">
        <v>558</v>
      </c>
      <c r="D57" s="7" t="s">
        <v>558</v>
      </c>
      <c r="E57" s="7" t="s">
        <v>558</v>
      </c>
      <c r="F57" s="7" t="s">
        <v>558</v>
      </c>
      <c r="G57" s="7" t="s">
        <v>558</v>
      </c>
    </row>
    <row r="58" spans="1:7" ht="14.1" customHeight="1" x14ac:dyDescent="0.2">
      <c r="A58" s="50"/>
      <c r="B58" s="9" t="s">
        <v>96</v>
      </c>
      <c r="C58" s="7">
        <v>717</v>
      </c>
      <c r="D58" s="8">
        <v>366445</v>
      </c>
      <c r="E58" s="4">
        <v>0.33317000000000002</v>
      </c>
      <c r="F58" s="4">
        <v>0.28542000000000001</v>
      </c>
      <c r="G58" s="4">
        <v>0.38091999999999998</v>
      </c>
    </row>
    <row r="59" spans="1:7" ht="14.1" customHeight="1" x14ac:dyDescent="0.2">
      <c r="A59" s="48" t="s">
        <v>263</v>
      </c>
      <c r="B59" s="9" t="s">
        <v>47</v>
      </c>
      <c r="C59" s="7">
        <v>107</v>
      </c>
      <c r="D59" s="8">
        <v>13616</v>
      </c>
      <c r="E59" s="4">
        <v>0.10109</v>
      </c>
      <c r="F59" s="4">
        <v>2.8400000000000001E-3</v>
      </c>
      <c r="G59" s="4">
        <v>0.19933999999999999</v>
      </c>
    </row>
    <row r="60" spans="1:7" ht="14.1" customHeight="1" x14ac:dyDescent="0.2">
      <c r="A60" s="49"/>
      <c r="B60" s="9" t="s">
        <v>48</v>
      </c>
      <c r="C60" s="7">
        <v>84</v>
      </c>
      <c r="D60" s="8">
        <v>14515</v>
      </c>
      <c r="E60" s="4">
        <v>0.12581999999999999</v>
      </c>
      <c r="F60" s="4">
        <v>4.5710000000000001E-2</v>
      </c>
      <c r="G60" s="4">
        <v>0.20593</v>
      </c>
    </row>
    <row r="61" spans="1:7" ht="14.1" customHeight="1" x14ac:dyDescent="0.2">
      <c r="A61" s="49"/>
      <c r="B61" s="9" t="s">
        <v>49</v>
      </c>
      <c r="C61" s="7">
        <v>117</v>
      </c>
      <c r="D61" s="8">
        <v>25989</v>
      </c>
      <c r="E61" s="4">
        <v>0.10559</v>
      </c>
      <c r="F61" s="4">
        <v>3.0110000000000001E-2</v>
      </c>
      <c r="G61" s="4">
        <v>0.18107000000000001</v>
      </c>
    </row>
    <row r="62" spans="1:7" ht="14.1" customHeight="1" x14ac:dyDescent="0.2">
      <c r="A62" s="49"/>
      <c r="B62" s="9" t="s">
        <v>50</v>
      </c>
      <c r="C62" s="7">
        <v>81</v>
      </c>
      <c r="D62" s="8">
        <v>9843</v>
      </c>
      <c r="E62" s="4">
        <v>8.7919999999999998E-2</v>
      </c>
      <c r="F62" s="4">
        <v>1E-3</v>
      </c>
      <c r="G62" s="4">
        <v>0.17485000000000001</v>
      </c>
    </row>
    <row r="63" spans="1:7" ht="14.1" customHeight="1" x14ac:dyDescent="0.2">
      <c r="A63" s="49"/>
      <c r="B63" s="9" t="s">
        <v>51</v>
      </c>
      <c r="C63" s="7">
        <v>124</v>
      </c>
      <c r="D63" s="8">
        <v>39737</v>
      </c>
      <c r="E63" s="4">
        <v>0.17881</v>
      </c>
      <c r="F63" s="4">
        <v>7.8329999999999997E-2</v>
      </c>
      <c r="G63" s="4">
        <v>0.27929572392140001</v>
      </c>
    </row>
    <row r="64" spans="1:7" ht="14.1" customHeight="1" x14ac:dyDescent="0.2">
      <c r="A64" s="49"/>
      <c r="B64" s="9" t="s">
        <v>52</v>
      </c>
      <c r="C64" s="7">
        <v>101</v>
      </c>
      <c r="D64" s="8">
        <v>17658</v>
      </c>
      <c r="E64" s="4">
        <v>0.12623999999999999</v>
      </c>
      <c r="F64" s="4">
        <v>4.0030000000000003E-2</v>
      </c>
      <c r="G64" s="4">
        <v>0.21245</v>
      </c>
    </row>
    <row r="65" spans="1:7" ht="14.1" customHeight="1" x14ac:dyDescent="0.2">
      <c r="A65" s="49"/>
      <c r="B65" s="9" t="s">
        <v>53</v>
      </c>
      <c r="C65" s="7">
        <v>54</v>
      </c>
      <c r="D65" s="8">
        <v>13343</v>
      </c>
      <c r="E65" s="4">
        <v>0.15089</v>
      </c>
      <c r="F65" s="4">
        <v>1.6029999999999999E-2</v>
      </c>
      <c r="G65" s="4">
        <v>0.28573999999999999</v>
      </c>
    </row>
    <row r="66" spans="1:7" ht="14.1" customHeight="1" x14ac:dyDescent="0.2">
      <c r="A66" s="49"/>
      <c r="B66" s="9" t="s">
        <v>54</v>
      </c>
      <c r="C66" s="7" t="s">
        <v>558</v>
      </c>
      <c r="D66" s="7" t="s">
        <v>558</v>
      </c>
      <c r="E66" s="7" t="s">
        <v>558</v>
      </c>
      <c r="F66" s="7" t="s">
        <v>558</v>
      </c>
      <c r="G66" s="7" t="s">
        <v>558</v>
      </c>
    </row>
    <row r="67" spans="1:7" ht="14.1" customHeight="1" x14ac:dyDescent="0.2">
      <c r="A67" s="50"/>
      <c r="B67" s="9" t="s">
        <v>96</v>
      </c>
      <c r="C67" s="7">
        <v>717</v>
      </c>
      <c r="D67" s="8">
        <v>143129</v>
      </c>
      <c r="E67" s="4">
        <v>0.13013</v>
      </c>
      <c r="F67" s="4">
        <v>9.4280000000000003E-2</v>
      </c>
      <c r="G67" s="4">
        <v>0.16598133213550001</v>
      </c>
    </row>
    <row r="68" spans="1:7" ht="14.1" customHeight="1" x14ac:dyDescent="0.2">
      <c r="A68" s="48" t="s">
        <v>264</v>
      </c>
      <c r="B68" s="9" t="s">
        <v>47</v>
      </c>
      <c r="C68" s="7">
        <v>107</v>
      </c>
      <c r="D68" s="8">
        <v>33461.124793504998</v>
      </c>
      <c r="E68" s="4">
        <v>0.24842</v>
      </c>
      <c r="F68" s="4">
        <v>0.13772999999999999</v>
      </c>
      <c r="G68" s="4">
        <v>0.35910999999999998</v>
      </c>
    </row>
    <row r="69" spans="1:7" ht="14.1" customHeight="1" x14ac:dyDescent="0.2">
      <c r="A69" s="49"/>
      <c r="B69" s="9" t="s">
        <v>48</v>
      </c>
      <c r="C69" s="7">
        <v>84</v>
      </c>
      <c r="D69" s="8">
        <v>32906</v>
      </c>
      <c r="E69" s="4">
        <v>0.28523999999999999</v>
      </c>
      <c r="F69" s="4">
        <v>0.17801</v>
      </c>
      <c r="G69" s="4">
        <v>0.39246999999999999</v>
      </c>
    </row>
    <row r="70" spans="1:7" ht="14.1" customHeight="1" x14ac:dyDescent="0.2">
      <c r="A70" s="49"/>
      <c r="B70" s="9" t="s">
        <v>49</v>
      </c>
      <c r="C70" s="7">
        <v>117</v>
      </c>
      <c r="D70" s="8">
        <v>58466</v>
      </c>
      <c r="E70" s="4">
        <v>0.23754</v>
      </c>
      <c r="F70" s="4">
        <v>0.13084000000000001</v>
      </c>
      <c r="G70" s="4">
        <v>0.34422999999999998</v>
      </c>
    </row>
    <row r="71" spans="1:7" ht="14.1" customHeight="1" x14ac:dyDescent="0.2">
      <c r="A71" s="49"/>
      <c r="B71" s="9" t="s">
        <v>50</v>
      </c>
      <c r="C71" s="7">
        <v>81</v>
      </c>
      <c r="D71" s="8">
        <v>29159</v>
      </c>
      <c r="E71" s="4">
        <v>0.26046999999999998</v>
      </c>
      <c r="F71" s="4">
        <v>0.13838</v>
      </c>
      <c r="G71" s="4">
        <v>0.38256000000000001</v>
      </c>
    </row>
    <row r="72" spans="1:7" ht="14.1" customHeight="1" x14ac:dyDescent="0.2">
      <c r="A72" s="49"/>
      <c r="B72" s="9" t="s">
        <v>51</v>
      </c>
      <c r="C72" s="7">
        <v>124</v>
      </c>
      <c r="D72" s="8">
        <v>76686</v>
      </c>
      <c r="E72" s="4">
        <v>0.34508</v>
      </c>
      <c r="F72" s="4">
        <v>0.22700999999999999</v>
      </c>
      <c r="G72" s="4">
        <v>0.46316000000000002</v>
      </c>
    </row>
    <row r="73" spans="1:7" ht="14.1" customHeight="1" x14ac:dyDescent="0.2">
      <c r="A73" s="49"/>
      <c r="B73" s="9" t="s">
        <v>52</v>
      </c>
      <c r="C73" s="7">
        <v>101</v>
      </c>
      <c r="D73" s="8">
        <v>36653</v>
      </c>
      <c r="E73" s="4">
        <v>0.26202734267029998</v>
      </c>
      <c r="F73" s="4">
        <v>0.14717</v>
      </c>
      <c r="G73" s="4">
        <v>0.37689</v>
      </c>
    </row>
    <row r="74" spans="1:7" ht="14.1" customHeight="1" x14ac:dyDescent="0.2">
      <c r="A74" s="49"/>
      <c r="B74" s="9" t="s">
        <v>53</v>
      </c>
      <c r="C74" s="7">
        <v>54</v>
      </c>
      <c r="D74" s="8">
        <v>11804.435270922</v>
      </c>
      <c r="E74" s="4">
        <v>0.13347999999999999</v>
      </c>
      <c r="F74" s="4">
        <v>2.3359999999999999E-2</v>
      </c>
      <c r="G74" s="4">
        <v>0.24360999999999999</v>
      </c>
    </row>
    <row r="75" spans="1:7" ht="14.1" customHeight="1" x14ac:dyDescent="0.2">
      <c r="A75" s="49"/>
      <c r="B75" s="9" t="s">
        <v>54</v>
      </c>
      <c r="C75" s="7" t="s">
        <v>558</v>
      </c>
      <c r="D75" s="7" t="s">
        <v>558</v>
      </c>
      <c r="E75" s="7" t="s">
        <v>558</v>
      </c>
      <c r="F75" s="7" t="s">
        <v>558</v>
      </c>
      <c r="G75" s="7" t="s">
        <v>558</v>
      </c>
    </row>
    <row r="76" spans="1:7" ht="14.1" customHeight="1" x14ac:dyDescent="0.2">
      <c r="A76" s="50"/>
      <c r="B76" s="9" t="s">
        <v>96</v>
      </c>
      <c r="C76" s="7">
        <v>717</v>
      </c>
      <c r="D76" s="8">
        <v>292823</v>
      </c>
      <c r="E76" s="4">
        <v>0.26623000000000002</v>
      </c>
      <c r="F76" s="4">
        <v>0.22156000000000001</v>
      </c>
      <c r="G76" s="4">
        <v>0.31091000000000002</v>
      </c>
    </row>
    <row r="78" spans="1:7" ht="14.1" customHeight="1" x14ac:dyDescent="0.2">
      <c r="A78" s="46" t="s">
        <v>55</v>
      </c>
      <c r="B78" s="45"/>
      <c r="C78" s="45"/>
      <c r="D78" s="45"/>
      <c r="E78" s="45"/>
      <c r="F78" s="45"/>
      <c r="G78" s="45"/>
    </row>
    <row r="79" spans="1:7" ht="14.1" customHeight="1" x14ac:dyDescent="0.2">
      <c r="A79" s="46" t="s">
        <v>106</v>
      </c>
      <c r="B79" s="45"/>
      <c r="C79" s="45"/>
      <c r="D79" s="45"/>
      <c r="E79" s="45"/>
      <c r="F79" s="45"/>
      <c r="G79" s="45"/>
    </row>
    <row r="80" spans="1:7" ht="14.1" customHeight="1" x14ac:dyDescent="0.2">
      <c r="A80" s="46" t="s">
        <v>107</v>
      </c>
      <c r="B80" s="45"/>
      <c r="C80" s="45"/>
      <c r="D80" s="45"/>
      <c r="E80" s="45"/>
      <c r="F80" s="45"/>
      <c r="G80" s="45"/>
    </row>
    <row r="81" spans="1:7" ht="14.1" customHeight="1" x14ac:dyDescent="0.2">
      <c r="A81" s="46" t="s">
        <v>559</v>
      </c>
      <c r="B81" s="45"/>
      <c r="C81" s="45"/>
      <c r="D81" s="45"/>
      <c r="E81" s="45"/>
      <c r="F81" s="45"/>
      <c r="G81" s="45"/>
    </row>
    <row r="82" spans="1:7" s="17" customFormat="1" ht="14.25" x14ac:dyDescent="0.2">
      <c r="A82" s="32" t="str">
        <f>HYPERLINK("#'Index'!A1","Back to Index")</f>
        <v>Back to Index</v>
      </c>
      <c r="B82" s="27"/>
    </row>
  </sheetData>
  <mergeCells count="14">
    <mergeCell ref="A81:G81"/>
    <mergeCell ref="A1:G1"/>
    <mergeCell ref="A2:G2"/>
    <mergeCell ref="A78:G78"/>
    <mergeCell ref="A79:G79"/>
    <mergeCell ref="A80:G80"/>
    <mergeCell ref="A5:A13"/>
    <mergeCell ref="A14:A22"/>
    <mergeCell ref="A23:A31"/>
    <mergeCell ref="A32:A40"/>
    <mergeCell ref="A41:A49"/>
    <mergeCell ref="A50:A58"/>
    <mergeCell ref="A59:A67"/>
    <mergeCell ref="A68:A76"/>
  </mergeCells>
  <pageMargins left="0.05" right="0.05" top="0.5" bottom="0.5" header="0" footer="0"/>
  <pageSetup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9.140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270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257</v>
      </c>
      <c r="B5" s="14" t="s">
        <v>168</v>
      </c>
      <c r="C5" s="7">
        <v>231</v>
      </c>
      <c r="D5" s="8">
        <v>175460</v>
      </c>
      <c r="E5" s="4">
        <v>0.33815000000000001</v>
      </c>
      <c r="F5" s="4">
        <v>0.25239</v>
      </c>
      <c r="G5" s="4">
        <v>0.42391153441189999</v>
      </c>
    </row>
    <row r="6" spans="1:7" ht="14.1" customHeight="1" x14ac:dyDescent="0.2">
      <c r="A6" s="49"/>
      <c r="B6" s="14" t="s">
        <v>169</v>
      </c>
      <c r="C6" s="7">
        <v>4642</v>
      </c>
      <c r="D6" s="8">
        <v>939883</v>
      </c>
      <c r="E6" s="4">
        <v>0.14724172671550001</v>
      </c>
      <c r="F6" s="4">
        <v>0.13199</v>
      </c>
      <c r="G6" s="4">
        <v>0.16249</v>
      </c>
    </row>
    <row r="7" spans="1:7" ht="14.1" customHeight="1" x14ac:dyDescent="0.2">
      <c r="A7" s="50"/>
      <c r="B7" s="14" t="s">
        <v>96</v>
      </c>
      <c r="C7" s="7">
        <v>4873</v>
      </c>
      <c r="D7" s="8">
        <v>1115344</v>
      </c>
      <c r="E7" s="4">
        <v>0.16159000000000001</v>
      </c>
      <c r="F7" s="4">
        <v>0.14591000000000001</v>
      </c>
      <c r="G7" s="4">
        <v>0.17727000000000001</v>
      </c>
    </row>
    <row r="8" spans="1:7" ht="14.1" customHeight="1" x14ac:dyDescent="0.2">
      <c r="A8" s="48" t="s">
        <v>258</v>
      </c>
      <c r="B8" s="14" t="s">
        <v>168</v>
      </c>
      <c r="C8" s="7">
        <v>73</v>
      </c>
      <c r="D8" s="8">
        <v>97956.744259793995</v>
      </c>
      <c r="E8" s="4">
        <v>0.55828</v>
      </c>
      <c r="F8" s="4">
        <v>0.40891</v>
      </c>
      <c r="G8" s="4">
        <v>0.70765</v>
      </c>
    </row>
    <row r="9" spans="1:7" ht="14.1" customHeight="1" x14ac:dyDescent="0.2">
      <c r="A9" s="49"/>
      <c r="B9" s="14" t="s">
        <v>169</v>
      </c>
      <c r="C9" s="7">
        <v>644</v>
      </c>
      <c r="D9" s="8">
        <v>418917</v>
      </c>
      <c r="E9" s="4">
        <v>0.45317000000000002</v>
      </c>
      <c r="F9" s="4">
        <v>0.39703955574549998</v>
      </c>
      <c r="G9" s="4">
        <v>0.50929999999999997</v>
      </c>
    </row>
    <row r="10" spans="1:7" ht="14.1" customHeight="1" x14ac:dyDescent="0.2">
      <c r="A10" s="50"/>
      <c r="B10" s="14" t="s">
        <v>96</v>
      </c>
      <c r="C10" s="7">
        <v>717</v>
      </c>
      <c r="D10" s="8">
        <v>516873</v>
      </c>
      <c r="E10" s="4">
        <v>0.46994000000000002</v>
      </c>
      <c r="F10" s="4">
        <v>0.41653000000000001</v>
      </c>
      <c r="G10" s="4">
        <v>0.52334000000000003</v>
      </c>
    </row>
    <row r="11" spans="1:7" ht="14.1" customHeight="1" x14ac:dyDescent="0.2">
      <c r="A11" s="48" t="s">
        <v>259</v>
      </c>
      <c r="B11" s="14" t="s">
        <v>168</v>
      </c>
      <c r="C11" s="7">
        <v>73</v>
      </c>
      <c r="D11" s="8">
        <v>64599</v>
      </c>
      <c r="E11" s="4">
        <v>0.36816921530879998</v>
      </c>
      <c r="F11" s="4">
        <v>0.22614000000000001</v>
      </c>
      <c r="G11" s="4">
        <v>0.51019999999999999</v>
      </c>
    </row>
    <row r="12" spans="1:7" ht="14.1" customHeight="1" x14ac:dyDescent="0.2">
      <c r="A12" s="49"/>
      <c r="B12" s="14" t="s">
        <v>169</v>
      </c>
      <c r="C12" s="7">
        <v>644</v>
      </c>
      <c r="D12" s="8">
        <v>439726</v>
      </c>
      <c r="E12" s="4">
        <v>0.47567999999999999</v>
      </c>
      <c r="F12" s="4">
        <v>0.41968</v>
      </c>
      <c r="G12" s="4">
        <v>0.53168000000000004</v>
      </c>
    </row>
    <row r="13" spans="1:7" ht="14.1" customHeight="1" x14ac:dyDescent="0.2">
      <c r="A13" s="50"/>
      <c r="B13" s="14" t="s">
        <v>96</v>
      </c>
      <c r="C13" s="7">
        <v>717</v>
      </c>
      <c r="D13" s="8">
        <v>504325</v>
      </c>
      <c r="E13" s="4">
        <v>0.45852999999999999</v>
      </c>
      <c r="F13" s="4">
        <v>0.40588000000000002</v>
      </c>
      <c r="G13" s="4">
        <v>0.51117999999999997</v>
      </c>
    </row>
    <row r="14" spans="1:7" ht="14.1" customHeight="1" x14ac:dyDescent="0.2">
      <c r="A14" s="48" t="s">
        <v>260</v>
      </c>
      <c r="B14" s="14" t="s">
        <v>168</v>
      </c>
      <c r="C14" s="7">
        <v>73</v>
      </c>
      <c r="D14" s="8">
        <v>96466</v>
      </c>
      <c r="E14" s="4">
        <v>0.54979</v>
      </c>
      <c r="F14" s="4">
        <v>0.39526</v>
      </c>
      <c r="G14" s="4">
        <v>0.70430999999999999</v>
      </c>
    </row>
    <row r="15" spans="1:7" ht="14.1" customHeight="1" x14ac:dyDescent="0.2">
      <c r="A15" s="49"/>
      <c r="B15" s="14" t="s">
        <v>169</v>
      </c>
      <c r="C15" s="7">
        <v>644</v>
      </c>
      <c r="D15" s="8">
        <v>524307.89533294004</v>
      </c>
      <c r="E15" s="4">
        <v>0.56718000000000002</v>
      </c>
      <c r="F15" s="4">
        <v>0.51131000000000004</v>
      </c>
      <c r="G15" s="4">
        <v>0.62304000000000004</v>
      </c>
    </row>
    <row r="16" spans="1:7" ht="14.1" customHeight="1" x14ac:dyDescent="0.2">
      <c r="A16" s="50"/>
      <c r="B16" s="14" t="s">
        <v>96</v>
      </c>
      <c r="C16" s="7">
        <v>717</v>
      </c>
      <c r="D16" s="8">
        <v>620774</v>
      </c>
      <c r="E16" s="4">
        <v>0.56440000000000001</v>
      </c>
      <c r="F16" s="4">
        <v>0.51134000000000002</v>
      </c>
      <c r="G16" s="4">
        <v>0.61746000000000001</v>
      </c>
    </row>
    <row r="17" spans="1:7" ht="14.1" customHeight="1" x14ac:dyDescent="0.2">
      <c r="A17" s="48" t="s">
        <v>261</v>
      </c>
      <c r="B17" s="14" t="s">
        <v>168</v>
      </c>
      <c r="C17" s="7">
        <v>73</v>
      </c>
      <c r="D17" s="8">
        <v>55083</v>
      </c>
      <c r="E17" s="4">
        <v>0.31392999999999999</v>
      </c>
      <c r="F17" s="4">
        <v>0.18310000000000001</v>
      </c>
      <c r="G17" s="4">
        <v>0.44475999999999999</v>
      </c>
    </row>
    <row r="18" spans="1:7" ht="14.1" customHeight="1" x14ac:dyDescent="0.2">
      <c r="A18" s="49"/>
      <c r="B18" s="14" t="s">
        <v>169</v>
      </c>
      <c r="C18" s="7">
        <v>644</v>
      </c>
      <c r="D18" s="8">
        <v>409065</v>
      </c>
      <c r="E18" s="4">
        <v>0.44251000000000001</v>
      </c>
      <c r="F18" s="4">
        <v>0.38782</v>
      </c>
      <c r="G18" s="4">
        <v>0.49719999999999998</v>
      </c>
    </row>
    <row r="19" spans="1:7" ht="14.1" customHeight="1" x14ac:dyDescent="0.2">
      <c r="A19" s="50"/>
      <c r="B19" s="14" t="s">
        <v>96</v>
      </c>
      <c r="C19" s="7">
        <v>717</v>
      </c>
      <c r="D19" s="8">
        <v>464148</v>
      </c>
      <c r="E19" s="4">
        <v>0.42199999999999999</v>
      </c>
      <c r="F19" s="4">
        <v>0.37104999999999999</v>
      </c>
      <c r="G19" s="4">
        <v>0.47294999999999998</v>
      </c>
    </row>
    <row r="20" spans="1:7" ht="14.1" customHeight="1" x14ac:dyDescent="0.2">
      <c r="A20" s="48" t="s">
        <v>262</v>
      </c>
      <c r="B20" s="14" t="s">
        <v>168</v>
      </c>
      <c r="C20" s="7">
        <v>73</v>
      </c>
      <c r="D20" s="8">
        <v>49184.651269084003</v>
      </c>
      <c r="E20" s="4">
        <v>0.28032000000000001</v>
      </c>
      <c r="F20" s="4">
        <v>0.15558</v>
      </c>
      <c r="G20" s="4">
        <v>0.40505999999999998</v>
      </c>
    </row>
    <row r="21" spans="1:7" ht="14.1" customHeight="1" x14ac:dyDescent="0.2">
      <c r="A21" s="49"/>
      <c r="B21" s="14" t="s">
        <v>169</v>
      </c>
      <c r="C21" s="7">
        <v>644</v>
      </c>
      <c r="D21" s="8">
        <v>317260</v>
      </c>
      <c r="E21" s="4">
        <v>0.34320000000000001</v>
      </c>
      <c r="F21" s="4">
        <v>0.29182999999999998</v>
      </c>
      <c r="G21" s="4">
        <v>0.39456999999999998</v>
      </c>
    </row>
    <row r="22" spans="1:7" ht="14.1" customHeight="1" x14ac:dyDescent="0.2">
      <c r="A22" s="50"/>
      <c r="B22" s="14" t="s">
        <v>96</v>
      </c>
      <c r="C22" s="7">
        <v>717</v>
      </c>
      <c r="D22" s="8">
        <v>366445</v>
      </c>
      <c r="E22" s="4">
        <v>0.33317000000000002</v>
      </c>
      <c r="F22" s="4">
        <v>0.28542000000000001</v>
      </c>
      <c r="G22" s="4">
        <v>0.38091999999999998</v>
      </c>
    </row>
    <row r="23" spans="1:7" ht="14.1" customHeight="1" x14ac:dyDescent="0.2">
      <c r="A23" s="48" t="s">
        <v>263</v>
      </c>
      <c r="B23" s="14" t="s">
        <v>168</v>
      </c>
      <c r="C23" s="7">
        <v>73</v>
      </c>
      <c r="D23" s="8">
        <v>13658</v>
      </c>
      <c r="E23" s="4">
        <v>7.7840000000000006E-2</v>
      </c>
      <c r="F23" s="4">
        <v>1.4239999999999999E-2</v>
      </c>
      <c r="G23" s="4">
        <v>0.14144999999999999</v>
      </c>
    </row>
    <row r="24" spans="1:7" ht="14.1" customHeight="1" x14ac:dyDescent="0.2">
      <c r="A24" s="49"/>
      <c r="B24" s="14" t="s">
        <v>169</v>
      </c>
      <c r="C24" s="7">
        <v>644</v>
      </c>
      <c r="D24" s="8">
        <v>129470</v>
      </c>
      <c r="E24" s="4">
        <v>0.14005999999999999</v>
      </c>
      <c r="F24" s="4">
        <v>9.9470000000000003E-2</v>
      </c>
      <c r="G24" s="4">
        <v>0.18064</v>
      </c>
    </row>
    <row r="25" spans="1:7" ht="14.1" customHeight="1" x14ac:dyDescent="0.2">
      <c r="A25" s="50"/>
      <c r="B25" s="14" t="s">
        <v>96</v>
      </c>
      <c r="C25" s="7">
        <v>717</v>
      </c>
      <c r="D25" s="8">
        <v>143129</v>
      </c>
      <c r="E25" s="4">
        <v>0.13013</v>
      </c>
      <c r="F25" s="4">
        <v>9.4280000000000003E-2</v>
      </c>
      <c r="G25" s="4">
        <v>0.16598133213550001</v>
      </c>
    </row>
    <row r="26" spans="1:7" ht="14.1" customHeight="1" x14ac:dyDescent="0.2">
      <c r="A26" s="48" t="s">
        <v>264</v>
      </c>
      <c r="B26" s="14" t="s">
        <v>168</v>
      </c>
      <c r="C26" s="7">
        <v>73</v>
      </c>
      <c r="D26" s="8">
        <v>45549</v>
      </c>
      <c r="E26" s="4">
        <v>0.2596</v>
      </c>
      <c r="F26" s="4">
        <v>0.13702</v>
      </c>
      <c r="G26" s="4">
        <v>0.38217000000000001</v>
      </c>
    </row>
    <row r="27" spans="1:7" ht="14.1" customHeight="1" x14ac:dyDescent="0.2">
      <c r="A27" s="49"/>
      <c r="B27" s="14" t="s">
        <v>169</v>
      </c>
      <c r="C27" s="7">
        <v>644</v>
      </c>
      <c r="D27" s="8">
        <v>247275</v>
      </c>
      <c r="E27" s="4">
        <v>0.26749000000000001</v>
      </c>
      <c r="F27" s="4">
        <v>0.21972</v>
      </c>
      <c r="G27" s="4">
        <v>0.31525999999999998</v>
      </c>
    </row>
    <row r="28" spans="1:7" ht="14.1" customHeight="1" x14ac:dyDescent="0.2">
      <c r="A28" s="50"/>
      <c r="B28" s="14" t="s">
        <v>96</v>
      </c>
      <c r="C28" s="7">
        <v>717</v>
      </c>
      <c r="D28" s="8">
        <v>292823</v>
      </c>
      <c r="E28" s="4">
        <v>0.26623000000000002</v>
      </c>
      <c r="F28" s="4">
        <v>0.22156000000000001</v>
      </c>
      <c r="G28" s="4">
        <v>0.31091000000000002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s="17" customFormat="1" ht="14.25" x14ac:dyDescent="0.2">
      <c r="A34" s="32" t="str">
        <f>HYPERLINK("#'Index'!A1","Back to Index")</f>
        <v>Back to Index</v>
      </c>
      <c r="B34" s="27"/>
    </row>
    <row r="69" spans="1:1" ht="12" customHeight="1" x14ac:dyDescent="0.2">
      <c r="A69" t="s">
        <v>559</v>
      </c>
    </row>
  </sheetData>
  <mergeCells count="14">
    <mergeCell ref="A33:G33"/>
    <mergeCell ref="A1:G1"/>
    <mergeCell ref="A2:G2"/>
    <mergeCell ref="A30:G30"/>
    <mergeCell ref="A31:G31"/>
    <mergeCell ref="A32:G32"/>
    <mergeCell ref="A5:A7"/>
    <mergeCell ref="A8:A10"/>
    <mergeCell ref="A11:A13"/>
    <mergeCell ref="A14:A16"/>
    <mergeCell ref="A17:A19"/>
    <mergeCell ref="A20:A22"/>
    <mergeCell ref="A23:A25"/>
    <mergeCell ref="A26:A28"/>
  </mergeCells>
  <pageMargins left="0.05" right="0.05" top="0.5" bottom="0.5" header="0" footer="0"/>
  <pageSetup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271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167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257</v>
      </c>
      <c r="B5" s="15" t="s">
        <v>171</v>
      </c>
      <c r="C5" s="7">
        <v>81</v>
      </c>
      <c r="D5" s="8">
        <v>90116</v>
      </c>
      <c r="E5" s="4">
        <v>0.45007000000000003</v>
      </c>
      <c r="F5" s="4">
        <v>0.30286000000000002</v>
      </c>
      <c r="G5" s="4">
        <v>0.59728000000000003</v>
      </c>
    </row>
    <row r="6" spans="1:7" ht="14.1" customHeight="1" x14ac:dyDescent="0.2">
      <c r="A6" s="49"/>
      <c r="B6" s="15" t="s">
        <v>172</v>
      </c>
      <c r="C6" s="7">
        <v>4792</v>
      </c>
      <c r="D6" s="8">
        <v>1025228</v>
      </c>
      <c r="E6" s="4">
        <v>0.15298</v>
      </c>
      <c r="F6" s="4">
        <v>0.13777</v>
      </c>
      <c r="G6" s="4">
        <v>0.16818</v>
      </c>
    </row>
    <row r="7" spans="1:7" ht="14.1" customHeight="1" x14ac:dyDescent="0.2">
      <c r="A7" s="50"/>
      <c r="B7" s="15" t="s">
        <v>96</v>
      </c>
      <c r="C7" s="7">
        <v>4873</v>
      </c>
      <c r="D7" s="8">
        <v>1115344</v>
      </c>
      <c r="E7" s="4">
        <v>0.16159000000000001</v>
      </c>
      <c r="F7" s="4">
        <v>0.14591000000000001</v>
      </c>
      <c r="G7" s="4">
        <v>0.17727000000000001</v>
      </c>
    </row>
    <row r="8" spans="1:7" ht="14.1" customHeight="1" x14ac:dyDescent="0.2">
      <c r="A8" s="48" t="s">
        <v>258</v>
      </c>
      <c r="B8" s="15" t="s">
        <v>171</v>
      </c>
      <c r="C8" s="7" t="s">
        <v>558</v>
      </c>
      <c r="D8" s="7" t="s">
        <v>558</v>
      </c>
      <c r="E8" s="7" t="s">
        <v>558</v>
      </c>
      <c r="F8" s="7" t="s">
        <v>558</v>
      </c>
      <c r="G8" s="7" t="s">
        <v>558</v>
      </c>
    </row>
    <row r="9" spans="1:7" ht="14.1" customHeight="1" x14ac:dyDescent="0.2">
      <c r="A9" s="49"/>
      <c r="B9" s="15" t="s">
        <v>172</v>
      </c>
      <c r="C9" s="7">
        <v>689</v>
      </c>
      <c r="D9" s="8">
        <v>460903</v>
      </c>
      <c r="E9" s="4">
        <v>0.45645000000000002</v>
      </c>
      <c r="F9" s="4">
        <v>0.40239000000000003</v>
      </c>
      <c r="G9" s="4">
        <v>0.51049999999999995</v>
      </c>
    </row>
    <row r="10" spans="1:7" ht="14.1" customHeight="1" x14ac:dyDescent="0.2">
      <c r="A10" s="50"/>
      <c r="B10" s="15" t="s">
        <v>96</v>
      </c>
      <c r="C10" s="7">
        <v>717</v>
      </c>
      <c r="D10" s="8">
        <v>516873</v>
      </c>
      <c r="E10" s="4">
        <v>0.46994000000000002</v>
      </c>
      <c r="F10" s="4">
        <v>0.41653000000000001</v>
      </c>
      <c r="G10" s="4">
        <v>0.52334000000000003</v>
      </c>
    </row>
    <row r="11" spans="1:7" ht="14.1" customHeight="1" x14ac:dyDescent="0.2">
      <c r="A11" s="48" t="s">
        <v>259</v>
      </c>
      <c r="B11" s="15" t="s">
        <v>171</v>
      </c>
      <c r="C11" s="7" t="s">
        <v>558</v>
      </c>
      <c r="D11" s="7" t="s">
        <v>558</v>
      </c>
      <c r="E11" s="7" t="s">
        <v>558</v>
      </c>
      <c r="F11" s="7" t="s">
        <v>558</v>
      </c>
      <c r="G11" s="7" t="s">
        <v>558</v>
      </c>
    </row>
    <row r="12" spans="1:7" ht="14.1" customHeight="1" x14ac:dyDescent="0.2">
      <c r="A12" s="49"/>
      <c r="B12" s="15" t="s">
        <v>172</v>
      </c>
      <c r="C12" s="7">
        <v>689</v>
      </c>
      <c r="D12" s="8">
        <v>477046</v>
      </c>
      <c r="E12" s="4">
        <v>0.47243000000000002</v>
      </c>
      <c r="F12" s="4">
        <v>0.41863</v>
      </c>
      <c r="G12" s="4">
        <v>0.52624000000000004</v>
      </c>
    </row>
    <row r="13" spans="1:7" ht="14.1" customHeight="1" x14ac:dyDescent="0.2">
      <c r="A13" s="50"/>
      <c r="B13" s="15" t="s">
        <v>96</v>
      </c>
      <c r="C13" s="7">
        <v>717</v>
      </c>
      <c r="D13" s="8">
        <v>504325</v>
      </c>
      <c r="E13" s="4">
        <v>0.45852999999999999</v>
      </c>
      <c r="F13" s="4">
        <v>0.40588000000000002</v>
      </c>
      <c r="G13" s="4">
        <v>0.51117999999999997</v>
      </c>
    </row>
    <row r="14" spans="1:7" ht="14.1" customHeight="1" x14ac:dyDescent="0.2">
      <c r="A14" s="48" t="s">
        <v>260</v>
      </c>
      <c r="B14" s="15" t="s">
        <v>171</v>
      </c>
      <c r="C14" s="7" t="s">
        <v>558</v>
      </c>
      <c r="D14" s="7" t="s">
        <v>558</v>
      </c>
      <c r="E14" s="7" t="s">
        <v>558</v>
      </c>
      <c r="F14" s="7" t="s">
        <v>558</v>
      </c>
      <c r="G14" s="7" t="s">
        <v>558</v>
      </c>
    </row>
    <row r="15" spans="1:7" ht="14.1" customHeight="1" x14ac:dyDescent="0.2">
      <c r="A15" s="49"/>
      <c r="B15" s="15" t="s">
        <v>172</v>
      </c>
      <c r="C15" s="7">
        <v>689</v>
      </c>
      <c r="D15" s="8">
        <v>578433</v>
      </c>
      <c r="E15" s="4">
        <v>0.57284000000000002</v>
      </c>
      <c r="F15" s="4">
        <v>0.51929999999999998</v>
      </c>
      <c r="G15" s="4">
        <v>0.62638000000000005</v>
      </c>
    </row>
    <row r="16" spans="1:7" ht="14.1" customHeight="1" x14ac:dyDescent="0.2">
      <c r="A16" s="50"/>
      <c r="B16" s="15" t="s">
        <v>96</v>
      </c>
      <c r="C16" s="7">
        <v>717</v>
      </c>
      <c r="D16" s="8">
        <v>620774</v>
      </c>
      <c r="E16" s="4">
        <v>0.56440000000000001</v>
      </c>
      <c r="F16" s="4">
        <v>0.51134000000000002</v>
      </c>
      <c r="G16" s="4">
        <v>0.61746000000000001</v>
      </c>
    </row>
    <row r="17" spans="1:7" ht="14.1" customHeight="1" x14ac:dyDescent="0.2">
      <c r="A17" s="48" t="s">
        <v>261</v>
      </c>
      <c r="B17" s="15" t="s">
        <v>171</v>
      </c>
      <c r="C17" s="7" t="s">
        <v>558</v>
      </c>
      <c r="D17" s="7" t="s">
        <v>558</v>
      </c>
      <c r="E17" s="7" t="s">
        <v>558</v>
      </c>
      <c r="F17" s="7" t="s">
        <v>558</v>
      </c>
      <c r="G17" s="7" t="s">
        <v>558</v>
      </c>
    </row>
    <row r="18" spans="1:7" ht="14.1" customHeight="1" x14ac:dyDescent="0.2">
      <c r="A18" s="49"/>
      <c r="B18" s="15" t="s">
        <v>172</v>
      </c>
      <c r="C18" s="7">
        <v>689</v>
      </c>
      <c r="D18" s="8">
        <v>432418</v>
      </c>
      <c r="E18" s="4">
        <v>0.42824000000000001</v>
      </c>
      <c r="F18" s="4">
        <v>0.37624000000000002</v>
      </c>
      <c r="G18" s="4">
        <v>0.48024</v>
      </c>
    </row>
    <row r="19" spans="1:7" ht="14.1" customHeight="1" x14ac:dyDescent="0.2">
      <c r="A19" s="50"/>
      <c r="B19" s="15" t="s">
        <v>96</v>
      </c>
      <c r="C19" s="7">
        <v>717</v>
      </c>
      <c r="D19" s="8">
        <v>464148</v>
      </c>
      <c r="E19" s="4">
        <v>0.42199999999999999</v>
      </c>
      <c r="F19" s="4">
        <v>0.37104999999999999</v>
      </c>
      <c r="G19" s="4">
        <v>0.47294999999999998</v>
      </c>
    </row>
    <row r="20" spans="1:7" ht="14.1" customHeight="1" x14ac:dyDescent="0.2">
      <c r="A20" s="48" t="s">
        <v>262</v>
      </c>
      <c r="B20" s="15" t="s">
        <v>171</v>
      </c>
      <c r="C20" s="7" t="s">
        <v>558</v>
      </c>
      <c r="D20" s="7" t="s">
        <v>558</v>
      </c>
      <c r="E20" s="7" t="s">
        <v>558</v>
      </c>
      <c r="F20" s="7" t="s">
        <v>558</v>
      </c>
      <c r="G20" s="7" t="s">
        <v>558</v>
      </c>
    </row>
    <row r="21" spans="1:7" ht="14.1" customHeight="1" x14ac:dyDescent="0.2">
      <c r="A21" s="49"/>
      <c r="B21" s="15" t="s">
        <v>172</v>
      </c>
      <c r="C21" s="7">
        <v>689</v>
      </c>
      <c r="D21" s="8">
        <v>346515.24670398002</v>
      </c>
      <c r="E21" s="4">
        <v>0.34316461054379999</v>
      </c>
      <c r="F21" s="4">
        <v>0.29393000000000002</v>
      </c>
      <c r="G21" s="4">
        <v>0.39240000000000003</v>
      </c>
    </row>
    <row r="22" spans="1:7" ht="14.1" customHeight="1" x14ac:dyDescent="0.2">
      <c r="A22" s="50"/>
      <c r="B22" s="15" t="s">
        <v>96</v>
      </c>
      <c r="C22" s="7">
        <v>717</v>
      </c>
      <c r="D22" s="8">
        <v>366445</v>
      </c>
      <c r="E22" s="4">
        <v>0.33317000000000002</v>
      </c>
      <c r="F22" s="4">
        <v>0.28542000000000001</v>
      </c>
      <c r="G22" s="4">
        <v>0.38091999999999998</v>
      </c>
    </row>
    <row r="23" spans="1:7" ht="14.1" customHeight="1" x14ac:dyDescent="0.2">
      <c r="A23" s="48" t="s">
        <v>263</v>
      </c>
      <c r="B23" s="15" t="s">
        <v>171</v>
      </c>
      <c r="C23" s="7" t="s">
        <v>558</v>
      </c>
      <c r="D23" s="7" t="s">
        <v>558</v>
      </c>
      <c r="E23" s="7" t="s">
        <v>558</v>
      </c>
      <c r="F23" s="7" t="s">
        <v>558</v>
      </c>
      <c r="G23" s="7" t="s">
        <v>558</v>
      </c>
    </row>
    <row r="24" spans="1:7" ht="14.1" customHeight="1" x14ac:dyDescent="0.2">
      <c r="A24" s="49"/>
      <c r="B24" s="15" t="s">
        <v>172</v>
      </c>
      <c r="C24" s="7">
        <v>689</v>
      </c>
      <c r="D24" s="8">
        <v>137063.95498727</v>
      </c>
      <c r="E24" s="4">
        <v>0.13574</v>
      </c>
      <c r="F24" s="4">
        <v>9.7790000000000002E-2</v>
      </c>
      <c r="G24" s="4">
        <v>0.17369000000000001</v>
      </c>
    </row>
    <row r="25" spans="1:7" ht="14.1" customHeight="1" x14ac:dyDescent="0.2">
      <c r="A25" s="50"/>
      <c r="B25" s="15" t="s">
        <v>96</v>
      </c>
      <c r="C25" s="7">
        <v>717</v>
      </c>
      <c r="D25" s="8">
        <v>143129</v>
      </c>
      <c r="E25" s="4">
        <v>0.13013</v>
      </c>
      <c r="F25" s="4">
        <v>9.4280000000000003E-2</v>
      </c>
      <c r="G25" s="4">
        <v>0.16598133213550001</v>
      </c>
    </row>
    <row r="26" spans="1:7" ht="14.1" customHeight="1" x14ac:dyDescent="0.2">
      <c r="A26" s="48" t="s">
        <v>264</v>
      </c>
      <c r="B26" s="15" t="s">
        <v>171</v>
      </c>
      <c r="C26" s="7" t="s">
        <v>558</v>
      </c>
      <c r="D26" s="7" t="s">
        <v>558</v>
      </c>
      <c r="E26" s="7" t="s">
        <v>558</v>
      </c>
      <c r="F26" s="7" t="s">
        <v>558</v>
      </c>
      <c r="G26" s="7" t="s">
        <v>558</v>
      </c>
    </row>
    <row r="27" spans="1:7" ht="14.1" customHeight="1" x14ac:dyDescent="0.2">
      <c r="A27" s="49"/>
      <c r="B27" s="15" t="s">
        <v>172</v>
      </c>
      <c r="C27" s="7">
        <v>689</v>
      </c>
      <c r="D27" s="8">
        <v>272454</v>
      </c>
      <c r="E27" s="4">
        <v>0.26982</v>
      </c>
      <c r="F27" s="4">
        <v>0.22359000000000001</v>
      </c>
      <c r="G27" s="4">
        <v>0.31605</v>
      </c>
    </row>
    <row r="28" spans="1:7" ht="14.1" customHeight="1" x14ac:dyDescent="0.2">
      <c r="A28" s="50"/>
      <c r="B28" s="15" t="s">
        <v>96</v>
      </c>
      <c r="C28" s="7">
        <v>717</v>
      </c>
      <c r="D28" s="8">
        <v>292823</v>
      </c>
      <c r="E28" s="4">
        <v>0.26623000000000002</v>
      </c>
      <c r="F28" s="4">
        <v>0.22156000000000001</v>
      </c>
      <c r="G28" s="4">
        <v>0.31091000000000002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s="17" customFormat="1" ht="14.25" x14ac:dyDescent="0.2">
      <c r="A34" s="32" t="str">
        <f>HYPERLINK("#'Index'!A1","Back to Index")</f>
        <v>Back to Index</v>
      </c>
      <c r="B34" s="27"/>
    </row>
    <row r="69" spans="1:1" ht="12" customHeight="1" x14ac:dyDescent="0.2">
      <c r="A69" t="s">
        <v>559</v>
      </c>
    </row>
  </sheetData>
  <mergeCells count="14">
    <mergeCell ref="A33:G33"/>
    <mergeCell ref="A1:G1"/>
    <mergeCell ref="A2:G2"/>
    <mergeCell ref="A30:G30"/>
    <mergeCell ref="A31:G31"/>
    <mergeCell ref="A32:G32"/>
    <mergeCell ref="A5:A7"/>
    <mergeCell ref="A8:A10"/>
    <mergeCell ref="A11:A13"/>
    <mergeCell ref="A14:A16"/>
    <mergeCell ref="A17:A19"/>
    <mergeCell ref="A20:A22"/>
    <mergeCell ref="A23:A25"/>
    <mergeCell ref="A26:A28"/>
  </mergeCells>
  <pageMargins left="0.05" right="0.05" top="0.5" bottom="0.5" header="0" footer="0"/>
  <pageSetup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3.855468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272</v>
      </c>
      <c r="B1" s="45"/>
      <c r="C1" s="45"/>
      <c r="D1" s="45"/>
      <c r="E1" s="45"/>
      <c r="F1" s="45"/>
      <c r="G1" s="45"/>
    </row>
    <row r="2" spans="1:7" ht="13.5" x14ac:dyDescent="0.25">
      <c r="A2" s="44" t="s">
        <v>84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118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257</v>
      </c>
      <c r="B5" s="13" t="s">
        <v>24</v>
      </c>
      <c r="C5" s="7">
        <v>1516</v>
      </c>
      <c r="D5" s="8">
        <v>366504</v>
      </c>
      <c r="E5" s="4">
        <v>0.18174999999999999</v>
      </c>
      <c r="F5" s="4">
        <v>0.15246999999999999</v>
      </c>
      <c r="G5" s="4">
        <v>0.21104000000000001</v>
      </c>
    </row>
    <row r="6" spans="1:7" ht="14.1" customHeight="1" x14ac:dyDescent="0.2">
      <c r="A6" s="49"/>
      <c r="B6" s="13" t="s">
        <v>25</v>
      </c>
      <c r="C6" s="7">
        <v>1349</v>
      </c>
      <c r="D6" s="8">
        <v>343866</v>
      </c>
      <c r="E6" s="4">
        <v>0.22745469786459999</v>
      </c>
      <c r="F6" s="4">
        <v>0.19270999999999999</v>
      </c>
      <c r="G6" s="4">
        <v>0.26219999999999999</v>
      </c>
    </row>
    <row r="7" spans="1:7" ht="14.1" customHeight="1" x14ac:dyDescent="0.2">
      <c r="A7" s="49"/>
      <c r="B7" s="13" t="s">
        <v>26</v>
      </c>
      <c r="C7" s="7">
        <v>2008</v>
      </c>
      <c r="D7" s="8">
        <v>404973</v>
      </c>
      <c r="E7" s="4">
        <v>0.12003</v>
      </c>
      <c r="F7" s="4">
        <v>9.8400000000000001E-2</v>
      </c>
      <c r="G7" s="4">
        <v>0.14166999999999999</v>
      </c>
    </row>
    <row r="8" spans="1:7" ht="14.1" customHeight="1" x14ac:dyDescent="0.2">
      <c r="A8" s="50"/>
      <c r="B8" s="13" t="s">
        <v>96</v>
      </c>
      <c r="C8" s="7">
        <v>4873</v>
      </c>
      <c r="D8" s="8">
        <v>1115344</v>
      </c>
      <c r="E8" s="4">
        <v>0.16159000000000001</v>
      </c>
      <c r="F8" s="4">
        <v>0.14591000000000001</v>
      </c>
      <c r="G8" s="4">
        <v>0.17727000000000001</v>
      </c>
    </row>
    <row r="9" spans="1:7" ht="14.1" customHeight="1" x14ac:dyDescent="0.2">
      <c r="A9" s="48" t="s">
        <v>258</v>
      </c>
      <c r="B9" s="13" t="s">
        <v>24</v>
      </c>
      <c r="C9" s="7">
        <v>237</v>
      </c>
      <c r="D9" s="8">
        <v>154817</v>
      </c>
      <c r="E9" s="4">
        <v>0.43287999999999999</v>
      </c>
      <c r="F9" s="4">
        <v>0.34449999999999997</v>
      </c>
      <c r="G9" s="4">
        <v>0.52125999999999995</v>
      </c>
    </row>
    <row r="10" spans="1:7" ht="14.1" customHeight="1" x14ac:dyDescent="0.2">
      <c r="A10" s="49"/>
      <c r="B10" s="13" t="s">
        <v>25</v>
      </c>
      <c r="C10" s="7">
        <v>280</v>
      </c>
      <c r="D10" s="8">
        <v>165129</v>
      </c>
      <c r="E10" s="4">
        <v>0.48415999999999998</v>
      </c>
      <c r="F10" s="4">
        <v>0.39610000000000001</v>
      </c>
      <c r="G10" s="4">
        <v>0.57221</v>
      </c>
    </row>
    <row r="11" spans="1:7" ht="14.1" customHeight="1" x14ac:dyDescent="0.2">
      <c r="A11" s="49"/>
      <c r="B11" s="13" t="s">
        <v>26</v>
      </c>
      <c r="C11" s="7">
        <v>200</v>
      </c>
      <c r="D11" s="8">
        <v>196928</v>
      </c>
      <c r="E11" s="4">
        <v>0.49087999999999998</v>
      </c>
      <c r="F11" s="4">
        <v>0.39365</v>
      </c>
      <c r="G11" s="4">
        <v>0.58811999999999998</v>
      </c>
    </row>
    <row r="12" spans="1:7" ht="14.1" customHeight="1" x14ac:dyDescent="0.2">
      <c r="A12" s="50"/>
      <c r="B12" s="13" t="s">
        <v>96</v>
      </c>
      <c r="C12" s="7">
        <v>717</v>
      </c>
      <c r="D12" s="8">
        <v>516873</v>
      </c>
      <c r="E12" s="4">
        <v>0.46994000000000002</v>
      </c>
      <c r="F12" s="4">
        <v>0.41653000000000001</v>
      </c>
      <c r="G12" s="4">
        <v>0.52334000000000003</v>
      </c>
    </row>
    <row r="13" spans="1:7" ht="14.1" customHeight="1" x14ac:dyDescent="0.2">
      <c r="A13" s="48" t="s">
        <v>259</v>
      </c>
      <c r="B13" s="13" t="s">
        <v>24</v>
      </c>
      <c r="C13" s="7">
        <v>237</v>
      </c>
      <c r="D13" s="8">
        <v>181587</v>
      </c>
      <c r="E13" s="4">
        <v>0.50773000000000001</v>
      </c>
      <c r="F13" s="4">
        <v>0.41829</v>
      </c>
      <c r="G13" s="4">
        <v>0.59716999999999998</v>
      </c>
    </row>
    <row r="14" spans="1:7" ht="14.1" customHeight="1" x14ac:dyDescent="0.2">
      <c r="A14" s="49"/>
      <c r="B14" s="13" t="s">
        <v>25</v>
      </c>
      <c r="C14" s="7">
        <v>280</v>
      </c>
      <c r="D14" s="8">
        <v>230380</v>
      </c>
      <c r="E14" s="4">
        <v>0.67547000000000001</v>
      </c>
      <c r="F14" s="4">
        <v>0.59829692845890003</v>
      </c>
      <c r="G14" s="4">
        <v>0.75265000000000004</v>
      </c>
    </row>
    <row r="15" spans="1:7" ht="14.1" customHeight="1" x14ac:dyDescent="0.2">
      <c r="A15" s="49"/>
      <c r="B15" s="13" t="s">
        <v>26</v>
      </c>
      <c r="C15" s="7">
        <v>200</v>
      </c>
      <c r="D15" s="8">
        <v>92358</v>
      </c>
      <c r="E15" s="4">
        <v>0.23022000000000001</v>
      </c>
      <c r="F15" s="4">
        <v>0.16144</v>
      </c>
      <c r="G15" s="4">
        <v>0.29901</v>
      </c>
    </row>
    <row r="16" spans="1:7" ht="14.1" customHeight="1" x14ac:dyDescent="0.2">
      <c r="A16" s="50"/>
      <c r="B16" s="13" t="s">
        <v>96</v>
      </c>
      <c r="C16" s="7">
        <v>717</v>
      </c>
      <c r="D16" s="8">
        <v>504325</v>
      </c>
      <c r="E16" s="4">
        <v>0.45852999999999999</v>
      </c>
      <c r="F16" s="4">
        <v>0.40588000000000002</v>
      </c>
      <c r="G16" s="4">
        <v>0.51117999999999997</v>
      </c>
    </row>
    <row r="17" spans="1:7" ht="14.1" customHeight="1" x14ac:dyDescent="0.2">
      <c r="A17" s="48" t="s">
        <v>260</v>
      </c>
      <c r="B17" s="13" t="s">
        <v>24</v>
      </c>
      <c r="C17" s="7">
        <v>237</v>
      </c>
      <c r="D17" s="8">
        <v>216785</v>
      </c>
      <c r="E17" s="4">
        <v>0.60614999999999997</v>
      </c>
      <c r="F17" s="4">
        <v>0.52144000000000001</v>
      </c>
      <c r="G17" s="4">
        <v>0.69084999999999996</v>
      </c>
    </row>
    <row r="18" spans="1:7" ht="14.1" customHeight="1" x14ac:dyDescent="0.2">
      <c r="A18" s="49"/>
      <c r="B18" s="13" t="s">
        <v>25</v>
      </c>
      <c r="C18" s="7">
        <v>280</v>
      </c>
      <c r="D18" s="8">
        <v>205672</v>
      </c>
      <c r="E18" s="4">
        <v>0.60302999999999995</v>
      </c>
      <c r="F18" s="4">
        <v>0.51707000000000003</v>
      </c>
      <c r="G18" s="4">
        <v>0.68898000000000004</v>
      </c>
    </row>
    <row r="19" spans="1:7" ht="14.1" customHeight="1" x14ac:dyDescent="0.2">
      <c r="A19" s="49"/>
      <c r="B19" s="13" t="s">
        <v>26</v>
      </c>
      <c r="C19" s="7">
        <v>200</v>
      </c>
      <c r="D19" s="8">
        <v>198316.75025173</v>
      </c>
      <c r="E19" s="4">
        <v>0.49435000000000001</v>
      </c>
      <c r="F19" s="4">
        <v>0.39727000000000001</v>
      </c>
      <c r="G19" s="4">
        <v>0.59143000000000001</v>
      </c>
    </row>
    <row r="20" spans="1:7" ht="14.1" customHeight="1" x14ac:dyDescent="0.2">
      <c r="A20" s="50"/>
      <c r="B20" s="13" t="s">
        <v>96</v>
      </c>
      <c r="C20" s="7">
        <v>717</v>
      </c>
      <c r="D20" s="8">
        <v>620774</v>
      </c>
      <c r="E20" s="4">
        <v>0.56440000000000001</v>
      </c>
      <c r="F20" s="4">
        <v>0.51134000000000002</v>
      </c>
      <c r="G20" s="4">
        <v>0.61746000000000001</v>
      </c>
    </row>
    <row r="21" spans="1:7" ht="14.1" customHeight="1" x14ac:dyDescent="0.2">
      <c r="A21" s="48" t="s">
        <v>261</v>
      </c>
      <c r="B21" s="13" t="s">
        <v>24</v>
      </c>
      <c r="C21" s="7">
        <v>237</v>
      </c>
      <c r="D21" s="8">
        <v>162431</v>
      </c>
      <c r="E21" s="4">
        <v>0.45417000000000002</v>
      </c>
      <c r="F21" s="4">
        <v>0.36610999999999999</v>
      </c>
      <c r="G21" s="4">
        <v>0.54222999999999999</v>
      </c>
    </row>
    <row r="22" spans="1:7" ht="14.1" customHeight="1" x14ac:dyDescent="0.2">
      <c r="A22" s="49"/>
      <c r="B22" s="13" t="s">
        <v>25</v>
      </c>
      <c r="C22" s="7">
        <v>280</v>
      </c>
      <c r="D22" s="8">
        <v>166613</v>
      </c>
      <c r="E22" s="4">
        <v>0.48851</v>
      </c>
      <c r="F22" s="4">
        <v>0.40151999999999999</v>
      </c>
      <c r="G22" s="4">
        <v>0.57550000000000001</v>
      </c>
    </row>
    <row r="23" spans="1:7" ht="14.1" customHeight="1" x14ac:dyDescent="0.2">
      <c r="A23" s="49"/>
      <c r="B23" s="13" t="s">
        <v>26</v>
      </c>
      <c r="C23" s="7">
        <v>200</v>
      </c>
      <c r="D23" s="8">
        <v>135104</v>
      </c>
      <c r="E23" s="4">
        <v>0.33678000000000002</v>
      </c>
      <c r="F23" s="4">
        <v>0.2512801263262</v>
      </c>
      <c r="G23" s="4">
        <v>0.42226999999999998</v>
      </c>
    </row>
    <row r="24" spans="1:7" ht="14.1" customHeight="1" x14ac:dyDescent="0.2">
      <c r="A24" s="50"/>
      <c r="B24" s="13" t="s">
        <v>96</v>
      </c>
      <c r="C24" s="7">
        <v>717</v>
      </c>
      <c r="D24" s="8">
        <v>464148</v>
      </c>
      <c r="E24" s="4">
        <v>0.42199999999999999</v>
      </c>
      <c r="F24" s="4">
        <v>0.37104999999999999</v>
      </c>
      <c r="G24" s="4">
        <v>0.47294999999999998</v>
      </c>
    </row>
    <row r="25" spans="1:7" ht="14.1" customHeight="1" x14ac:dyDescent="0.2">
      <c r="A25" s="48" t="s">
        <v>262</v>
      </c>
      <c r="B25" s="13" t="s">
        <v>24</v>
      </c>
      <c r="C25" s="7">
        <v>237</v>
      </c>
      <c r="D25" s="8">
        <v>123073</v>
      </c>
      <c r="E25" s="4">
        <v>0.34411999999999998</v>
      </c>
      <c r="F25" s="4">
        <v>0.26026928758220003</v>
      </c>
      <c r="G25" s="4">
        <v>0.42797000000000002</v>
      </c>
    </row>
    <row r="26" spans="1:7" ht="14.1" customHeight="1" x14ac:dyDescent="0.2">
      <c r="A26" s="49"/>
      <c r="B26" s="13" t="s">
        <v>25</v>
      </c>
      <c r="C26" s="7">
        <v>280</v>
      </c>
      <c r="D26" s="8">
        <v>150441.29524948</v>
      </c>
      <c r="E26" s="4">
        <v>0.44108999999999998</v>
      </c>
      <c r="F26" s="4">
        <v>0.35530721658760001</v>
      </c>
      <c r="G26" s="4">
        <v>0.52688000000000001</v>
      </c>
    </row>
    <row r="27" spans="1:7" ht="14.1" customHeight="1" x14ac:dyDescent="0.2">
      <c r="A27" s="49"/>
      <c r="B27" s="13" t="s">
        <v>26</v>
      </c>
      <c r="C27" s="7">
        <v>200</v>
      </c>
      <c r="D27" s="8">
        <v>92931</v>
      </c>
      <c r="E27" s="4">
        <v>0.23164999999999999</v>
      </c>
      <c r="F27" s="4">
        <v>0.15895000000000001</v>
      </c>
      <c r="G27" s="4">
        <v>0.30435000000000001</v>
      </c>
    </row>
    <row r="28" spans="1:7" ht="14.1" customHeight="1" x14ac:dyDescent="0.2">
      <c r="A28" s="50"/>
      <c r="B28" s="13" t="s">
        <v>96</v>
      </c>
      <c r="C28" s="7">
        <v>717</v>
      </c>
      <c r="D28" s="8">
        <v>366445</v>
      </c>
      <c r="E28" s="4">
        <v>0.33317000000000002</v>
      </c>
      <c r="F28" s="4">
        <v>0.28542000000000001</v>
      </c>
      <c r="G28" s="4">
        <v>0.38091999999999998</v>
      </c>
    </row>
    <row r="29" spans="1:7" ht="14.1" customHeight="1" x14ac:dyDescent="0.2">
      <c r="A29" s="48" t="s">
        <v>263</v>
      </c>
      <c r="B29" s="13" t="s">
        <v>24</v>
      </c>
      <c r="C29" s="7">
        <v>237</v>
      </c>
      <c r="D29" s="8">
        <v>41402</v>
      </c>
      <c r="E29" s="4">
        <v>0.11576</v>
      </c>
      <c r="F29" s="4">
        <v>5.9790000000000003E-2</v>
      </c>
      <c r="G29" s="4">
        <v>0.17174</v>
      </c>
    </row>
    <row r="30" spans="1:7" ht="14.1" customHeight="1" x14ac:dyDescent="0.2">
      <c r="A30" s="49"/>
      <c r="B30" s="13" t="s">
        <v>25</v>
      </c>
      <c r="C30" s="7">
        <v>280</v>
      </c>
      <c r="D30" s="8">
        <v>42915</v>
      </c>
      <c r="E30" s="4">
        <v>0.12582571908359999</v>
      </c>
      <c r="F30" s="4">
        <v>6.1460000000000001E-2</v>
      </c>
      <c r="G30" s="4">
        <v>0.19019</v>
      </c>
    </row>
    <row r="31" spans="1:7" ht="14.1" customHeight="1" x14ac:dyDescent="0.2">
      <c r="A31" s="49"/>
      <c r="B31" s="13" t="s">
        <v>26</v>
      </c>
      <c r="C31" s="7">
        <v>200</v>
      </c>
      <c r="D31" s="8">
        <v>58812</v>
      </c>
      <c r="E31" s="4">
        <v>0.14660000000000001</v>
      </c>
      <c r="F31" s="4">
        <v>8.1890000000000004E-2</v>
      </c>
      <c r="G31" s="4">
        <v>0.21131</v>
      </c>
    </row>
    <row r="32" spans="1:7" ht="14.1" customHeight="1" x14ac:dyDescent="0.2">
      <c r="A32" s="50"/>
      <c r="B32" s="13" t="s">
        <v>96</v>
      </c>
      <c r="C32" s="7">
        <v>717</v>
      </c>
      <c r="D32" s="8">
        <v>143129</v>
      </c>
      <c r="E32" s="4">
        <v>0.13013</v>
      </c>
      <c r="F32" s="4">
        <v>9.4280000000000003E-2</v>
      </c>
      <c r="G32" s="4">
        <v>0.16598133213550001</v>
      </c>
    </row>
    <row r="33" spans="1:7" ht="14.1" customHeight="1" x14ac:dyDescent="0.2">
      <c r="A33" s="48" t="s">
        <v>264</v>
      </c>
      <c r="B33" s="13" t="s">
        <v>24</v>
      </c>
      <c r="C33" s="7">
        <v>237</v>
      </c>
      <c r="D33" s="8">
        <v>110291</v>
      </c>
      <c r="E33" s="4">
        <v>0.30837999999999999</v>
      </c>
      <c r="F33" s="4">
        <v>0.22799571773710001</v>
      </c>
      <c r="G33" s="4">
        <v>0.38877</v>
      </c>
    </row>
    <row r="34" spans="1:7" ht="14.1" customHeight="1" x14ac:dyDescent="0.2">
      <c r="A34" s="49"/>
      <c r="B34" s="13" t="s">
        <v>25</v>
      </c>
      <c r="C34" s="7">
        <v>280</v>
      </c>
      <c r="D34" s="8">
        <v>111359.29405635</v>
      </c>
      <c r="E34" s="4">
        <v>0.32650000000000001</v>
      </c>
      <c r="F34" s="4">
        <v>0.24268000000000001</v>
      </c>
      <c r="G34" s="4">
        <v>0.41032999999999997</v>
      </c>
    </row>
    <row r="35" spans="1:7" ht="14.1" customHeight="1" x14ac:dyDescent="0.2">
      <c r="A35" s="49"/>
      <c r="B35" s="13" t="s">
        <v>26</v>
      </c>
      <c r="C35" s="7">
        <v>200</v>
      </c>
      <c r="D35" s="8">
        <v>71173</v>
      </c>
      <c r="E35" s="4">
        <v>0.17741000000000001</v>
      </c>
      <c r="F35" s="4">
        <v>0.11487</v>
      </c>
      <c r="G35" s="4">
        <v>0.23996000000000001</v>
      </c>
    </row>
    <row r="36" spans="1:7" ht="14.1" customHeight="1" x14ac:dyDescent="0.2">
      <c r="A36" s="50"/>
      <c r="B36" s="13" t="s">
        <v>96</v>
      </c>
      <c r="C36" s="7">
        <v>717</v>
      </c>
      <c r="D36" s="8">
        <v>292823</v>
      </c>
      <c r="E36" s="4">
        <v>0.26623000000000002</v>
      </c>
      <c r="F36" s="4">
        <v>0.22156000000000001</v>
      </c>
      <c r="G36" s="4">
        <v>0.31091000000000002</v>
      </c>
    </row>
    <row r="38" spans="1:7" ht="14.1" customHeight="1" x14ac:dyDescent="0.2">
      <c r="A38" s="46" t="s">
        <v>55</v>
      </c>
      <c r="B38" s="45"/>
      <c r="C38" s="45"/>
      <c r="D38" s="45"/>
      <c r="E38" s="45"/>
      <c r="F38" s="45"/>
      <c r="G38" s="45"/>
    </row>
    <row r="39" spans="1:7" ht="14.1" customHeight="1" x14ac:dyDescent="0.2">
      <c r="A39" s="46" t="s">
        <v>106</v>
      </c>
      <c r="B39" s="45"/>
      <c r="C39" s="45"/>
      <c r="D39" s="45"/>
      <c r="E39" s="45"/>
      <c r="F39" s="45"/>
      <c r="G39" s="45"/>
    </row>
    <row r="40" spans="1:7" ht="14.1" customHeight="1" x14ac:dyDescent="0.2">
      <c r="A40" s="46" t="s">
        <v>107</v>
      </c>
      <c r="B40" s="45"/>
      <c r="C40" s="45"/>
      <c r="D40" s="45"/>
      <c r="E40" s="45"/>
      <c r="F40" s="45"/>
      <c r="G40" s="45"/>
    </row>
    <row r="41" spans="1:7" ht="14.1" customHeight="1" x14ac:dyDescent="0.2">
      <c r="A41" s="46" t="s">
        <v>559</v>
      </c>
      <c r="B41" s="45"/>
      <c r="C41" s="45"/>
      <c r="D41" s="45"/>
      <c r="E41" s="45"/>
      <c r="F41" s="45"/>
      <c r="G41" s="45"/>
    </row>
    <row r="42" spans="1:7" s="17" customFormat="1" ht="14.25" x14ac:dyDescent="0.2">
      <c r="A42" s="32" t="str">
        <f>HYPERLINK("#'Index'!A1","Back to Index")</f>
        <v>Back to Index</v>
      </c>
      <c r="B42" s="27"/>
    </row>
    <row r="69" spans="1:1" ht="12" customHeight="1" x14ac:dyDescent="0.2">
      <c r="A69" t="s">
        <v>559</v>
      </c>
    </row>
  </sheetData>
  <mergeCells count="14">
    <mergeCell ref="A41:G41"/>
    <mergeCell ref="A1:G1"/>
    <mergeCell ref="A2:G2"/>
    <mergeCell ref="A38:G38"/>
    <mergeCell ref="A39:G39"/>
    <mergeCell ref="A40:G40"/>
    <mergeCell ref="A5:A8"/>
    <mergeCell ref="A9:A12"/>
    <mergeCell ref="A13:A16"/>
    <mergeCell ref="A17:A20"/>
    <mergeCell ref="A21:A24"/>
    <mergeCell ref="A25:A28"/>
    <mergeCell ref="A29:A32"/>
    <mergeCell ref="A33:A36"/>
  </mergeCells>
  <pageMargins left="0.05" right="0.05" top="0.5" bottom="0.5" header="0" footer="0"/>
  <pageSetup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23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273</v>
      </c>
      <c r="B1" s="45"/>
      <c r="C1" s="45"/>
      <c r="D1" s="45"/>
      <c r="E1" s="45"/>
      <c r="F1" s="45"/>
      <c r="G1" s="45"/>
    </row>
    <row r="2" spans="1:7" ht="13.5" x14ac:dyDescent="0.25">
      <c r="A2" s="44" t="s">
        <v>1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19" t="s">
        <v>381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274</v>
      </c>
      <c r="B5" s="6" t="s">
        <v>3</v>
      </c>
      <c r="C5" s="7">
        <v>529</v>
      </c>
      <c r="D5" s="8">
        <v>275853</v>
      </c>
      <c r="E5" s="4">
        <v>0.19064</v>
      </c>
      <c r="F5" s="4">
        <v>0.1492</v>
      </c>
      <c r="G5" s="4">
        <v>0.23208243231690001</v>
      </c>
    </row>
    <row r="6" spans="1:7" ht="14.1" customHeight="1" x14ac:dyDescent="0.2">
      <c r="A6" s="49"/>
      <c r="B6" s="6" t="s">
        <v>4</v>
      </c>
      <c r="C6" s="7">
        <v>3058</v>
      </c>
      <c r="D6" s="8">
        <v>758439</v>
      </c>
      <c r="E6" s="4">
        <v>0.17660999999999999</v>
      </c>
      <c r="F6" s="4">
        <v>0.15631999999999999</v>
      </c>
      <c r="G6" s="4">
        <v>0.1969051983998</v>
      </c>
    </row>
    <row r="7" spans="1:7" ht="14.1" customHeight="1" x14ac:dyDescent="0.2">
      <c r="A7" s="49"/>
      <c r="B7" s="6" t="s">
        <v>5</v>
      </c>
      <c r="C7" s="7">
        <v>1286</v>
      </c>
      <c r="D7" s="8">
        <v>110772</v>
      </c>
      <c r="E7" s="4">
        <v>9.5430000000000001E-2</v>
      </c>
      <c r="F7" s="4">
        <v>6.9720000000000004E-2</v>
      </c>
      <c r="G7" s="4">
        <v>0.12113</v>
      </c>
    </row>
    <row r="8" spans="1:7" ht="14.1" customHeight="1" x14ac:dyDescent="0.2">
      <c r="A8" s="50"/>
      <c r="B8" s="6" t="s">
        <v>96</v>
      </c>
      <c r="C8" s="7">
        <v>4873</v>
      </c>
      <c r="D8" s="8">
        <v>1145065</v>
      </c>
      <c r="E8" s="4">
        <v>0.16589999999999999</v>
      </c>
      <c r="F8" s="4">
        <v>0.14993999999999999</v>
      </c>
      <c r="G8" s="4">
        <v>0.18185000000000001</v>
      </c>
    </row>
    <row r="9" spans="1:7" ht="14.1" customHeight="1" x14ac:dyDescent="0.2">
      <c r="A9" s="48" t="s">
        <v>275</v>
      </c>
      <c r="B9" s="6" t="s">
        <v>3</v>
      </c>
      <c r="C9" s="7">
        <v>529</v>
      </c>
      <c r="D9" s="8">
        <v>141955</v>
      </c>
      <c r="E9" s="4">
        <v>9.8110000000000003E-2</v>
      </c>
      <c r="F9" s="4">
        <v>6.5913976707299995E-2</v>
      </c>
      <c r="G9" s="4">
        <v>0.1303</v>
      </c>
    </row>
    <row r="10" spans="1:7" ht="14.1" customHeight="1" x14ac:dyDescent="0.2">
      <c r="A10" s="49"/>
      <c r="B10" s="6" t="s">
        <v>4</v>
      </c>
      <c r="C10" s="7">
        <v>3058</v>
      </c>
      <c r="D10" s="8">
        <v>356750</v>
      </c>
      <c r="E10" s="4">
        <v>8.3070000000000005E-2</v>
      </c>
      <c r="F10" s="4">
        <v>6.8250000000000005E-2</v>
      </c>
      <c r="G10" s="4">
        <v>9.7900000000000001E-2</v>
      </c>
    </row>
    <row r="11" spans="1:7" ht="14.1" customHeight="1" x14ac:dyDescent="0.2">
      <c r="A11" s="49"/>
      <c r="B11" s="6" t="s">
        <v>5</v>
      </c>
      <c r="C11" s="7">
        <v>1286</v>
      </c>
      <c r="D11" s="8">
        <v>42730</v>
      </c>
      <c r="E11" s="4">
        <v>3.6810000000000002E-2</v>
      </c>
      <c r="F11" s="4">
        <v>2.213E-2</v>
      </c>
      <c r="G11" s="4">
        <v>5.1490000000000001E-2</v>
      </c>
    </row>
    <row r="12" spans="1:7" ht="14.1" customHeight="1" x14ac:dyDescent="0.2">
      <c r="A12" s="50"/>
      <c r="B12" s="6" t="s">
        <v>96</v>
      </c>
      <c r="C12" s="7">
        <v>4873</v>
      </c>
      <c r="D12" s="8">
        <v>541434</v>
      </c>
      <c r="E12" s="4">
        <v>7.8439999999999996E-2</v>
      </c>
      <c r="F12" s="4">
        <v>6.6720000000000002E-2</v>
      </c>
      <c r="G12" s="4">
        <v>9.0166916458699994E-2</v>
      </c>
    </row>
    <row r="13" spans="1:7" ht="14.1" customHeight="1" x14ac:dyDescent="0.2">
      <c r="A13" s="48" t="s">
        <v>276</v>
      </c>
      <c r="B13" s="6" t="s">
        <v>3</v>
      </c>
      <c r="C13" s="7">
        <v>529</v>
      </c>
      <c r="D13" s="8">
        <v>112503</v>
      </c>
      <c r="E13" s="4">
        <v>7.775E-2</v>
      </c>
      <c r="F13" s="4">
        <v>5.0020000000000002E-2</v>
      </c>
      <c r="G13" s="4">
        <v>0.10548</v>
      </c>
    </row>
    <row r="14" spans="1:7" ht="14.1" customHeight="1" x14ac:dyDescent="0.2">
      <c r="A14" s="49"/>
      <c r="B14" s="6" t="s">
        <v>4</v>
      </c>
      <c r="C14" s="7">
        <v>3058</v>
      </c>
      <c r="D14" s="8">
        <v>336694</v>
      </c>
      <c r="E14" s="4">
        <v>7.8399999999999997E-2</v>
      </c>
      <c r="F14" s="4">
        <v>6.368E-2</v>
      </c>
      <c r="G14" s="4">
        <v>9.3119999999999994E-2</v>
      </c>
    </row>
    <row r="15" spans="1:7" ht="14.1" customHeight="1" x14ac:dyDescent="0.2">
      <c r="A15" s="49"/>
      <c r="B15" s="6" t="s">
        <v>5</v>
      </c>
      <c r="C15" s="7">
        <v>1286</v>
      </c>
      <c r="D15" s="8">
        <v>46128</v>
      </c>
      <c r="E15" s="4">
        <v>3.9739999999999998E-2</v>
      </c>
      <c r="F15" s="4">
        <v>2.2190000000000001E-2</v>
      </c>
      <c r="G15" s="4">
        <v>5.7290000000000001E-2</v>
      </c>
    </row>
    <row r="16" spans="1:7" ht="14.1" customHeight="1" x14ac:dyDescent="0.2">
      <c r="A16" s="50"/>
      <c r="B16" s="6" t="s">
        <v>96</v>
      </c>
      <c r="C16" s="7">
        <v>4873</v>
      </c>
      <c r="D16" s="8">
        <v>495325</v>
      </c>
      <c r="E16" s="4">
        <v>7.1760000000000004E-2</v>
      </c>
      <c r="F16" s="4">
        <v>6.0510000000000001E-2</v>
      </c>
      <c r="G16" s="4">
        <v>8.3019999999999997E-2</v>
      </c>
    </row>
    <row r="17" spans="1:7" ht="14.1" customHeight="1" x14ac:dyDescent="0.2">
      <c r="A17" s="48" t="s">
        <v>277</v>
      </c>
      <c r="B17" s="6" t="s">
        <v>3</v>
      </c>
      <c r="C17" s="7">
        <v>529</v>
      </c>
      <c r="D17" s="8">
        <v>21111.85200219</v>
      </c>
      <c r="E17" s="4">
        <v>1.4590000000000001E-2</v>
      </c>
      <c r="F17" s="4">
        <v>4.3800000000000002E-3</v>
      </c>
      <c r="G17" s="4">
        <v>2.4799999999999999E-2</v>
      </c>
    </row>
    <row r="18" spans="1:7" ht="14.1" customHeight="1" x14ac:dyDescent="0.2">
      <c r="A18" s="49"/>
      <c r="B18" s="6" t="s">
        <v>4</v>
      </c>
      <c r="C18" s="7">
        <v>3058</v>
      </c>
      <c r="D18" s="8">
        <v>59899</v>
      </c>
      <c r="E18" s="4">
        <v>1.3950000000000001E-2</v>
      </c>
      <c r="F18" s="4">
        <v>9.3299999999999998E-3</v>
      </c>
      <c r="G18" s="4">
        <v>1.857E-2</v>
      </c>
    </row>
    <row r="19" spans="1:7" ht="14.1" customHeight="1" x14ac:dyDescent="0.2">
      <c r="A19" s="49"/>
      <c r="B19" s="6" t="s">
        <v>5</v>
      </c>
      <c r="C19" s="7">
        <v>1286</v>
      </c>
      <c r="D19" s="8">
        <v>19219</v>
      </c>
      <c r="E19" s="4">
        <v>1.6559999999999998E-2</v>
      </c>
      <c r="F19" s="4">
        <v>3.48E-3</v>
      </c>
      <c r="G19" s="4">
        <v>2.964E-2</v>
      </c>
    </row>
    <row r="20" spans="1:7" ht="14.1" customHeight="1" x14ac:dyDescent="0.2">
      <c r="A20" s="50"/>
      <c r="B20" s="6" t="s">
        <v>96</v>
      </c>
      <c r="C20" s="7">
        <v>4873</v>
      </c>
      <c r="D20" s="8">
        <v>100230</v>
      </c>
      <c r="E20" s="4">
        <v>1.452E-2</v>
      </c>
      <c r="F20" s="4">
        <v>1.0319999999999999E-2</v>
      </c>
      <c r="G20" s="4">
        <v>1.873E-2</v>
      </c>
    </row>
    <row r="21" spans="1:7" ht="14.1" customHeight="1" x14ac:dyDescent="0.2">
      <c r="A21" s="48" t="s">
        <v>278</v>
      </c>
      <c r="B21" s="6" t="s">
        <v>3</v>
      </c>
      <c r="C21" s="7">
        <v>529</v>
      </c>
      <c r="D21" s="8">
        <v>150908</v>
      </c>
      <c r="E21" s="4">
        <v>0.104293105821</v>
      </c>
      <c r="F21" s="4">
        <v>7.2650000000000006E-2</v>
      </c>
      <c r="G21" s="4">
        <v>0.13593</v>
      </c>
    </row>
    <row r="22" spans="1:7" ht="14.1" customHeight="1" x14ac:dyDescent="0.2">
      <c r="A22" s="49"/>
      <c r="B22" s="6" t="s">
        <v>4</v>
      </c>
      <c r="C22" s="7">
        <v>3058</v>
      </c>
      <c r="D22" s="8">
        <v>363088</v>
      </c>
      <c r="E22" s="4">
        <v>8.4549704320199995E-2</v>
      </c>
      <c r="F22" s="4">
        <v>6.9570000000000007E-2</v>
      </c>
      <c r="G22" s="4">
        <v>9.9529999999999993E-2</v>
      </c>
    </row>
    <row r="23" spans="1:7" ht="14.1" customHeight="1" x14ac:dyDescent="0.2">
      <c r="A23" s="49"/>
      <c r="B23" s="6" t="s">
        <v>5</v>
      </c>
      <c r="C23" s="7">
        <v>1286</v>
      </c>
      <c r="D23" s="8">
        <v>53967</v>
      </c>
      <c r="E23" s="4">
        <v>4.6489999999999997E-2</v>
      </c>
      <c r="F23" s="4">
        <v>2.8639999999999999E-2</v>
      </c>
      <c r="G23" s="4">
        <v>6.4339999999999994E-2</v>
      </c>
    </row>
    <row r="24" spans="1:7" ht="14.1" customHeight="1" x14ac:dyDescent="0.2">
      <c r="A24" s="50"/>
      <c r="B24" s="6" t="s">
        <v>96</v>
      </c>
      <c r="C24" s="7">
        <v>4873</v>
      </c>
      <c r="D24" s="8">
        <v>567963</v>
      </c>
      <c r="E24" s="4">
        <v>8.2290000000000002E-2</v>
      </c>
      <c r="F24" s="4">
        <v>7.0449999999999999E-2</v>
      </c>
      <c r="G24" s="4">
        <v>9.4130000000000005E-2</v>
      </c>
    </row>
    <row r="25" spans="1:7" ht="14.1" customHeight="1" x14ac:dyDescent="0.2">
      <c r="A25" s="48" t="s">
        <v>279</v>
      </c>
      <c r="B25" s="6" t="s">
        <v>3</v>
      </c>
      <c r="C25" s="7">
        <v>529</v>
      </c>
      <c r="D25" s="8">
        <v>112297</v>
      </c>
      <c r="E25" s="4">
        <v>7.76090649961E-2</v>
      </c>
      <c r="F25" s="4">
        <v>4.829E-2</v>
      </c>
      <c r="G25" s="4">
        <v>0.10693</v>
      </c>
    </row>
    <row r="26" spans="1:7" ht="14.1" customHeight="1" x14ac:dyDescent="0.2">
      <c r="A26" s="49"/>
      <c r="B26" s="6" t="s">
        <v>4</v>
      </c>
      <c r="C26" s="7">
        <v>3058</v>
      </c>
      <c r="D26" s="8">
        <v>341887.45600568003</v>
      </c>
      <c r="E26" s="4">
        <v>7.961E-2</v>
      </c>
      <c r="F26" s="4">
        <v>6.5240000000000006E-2</v>
      </c>
      <c r="G26" s="4">
        <v>9.3990000000000004E-2</v>
      </c>
    </row>
    <row r="27" spans="1:7" ht="14.1" customHeight="1" x14ac:dyDescent="0.2">
      <c r="A27" s="49"/>
      <c r="B27" s="6" t="s">
        <v>5</v>
      </c>
      <c r="C27" s="7">
        <v>1286</v>
      </c>
      <c r="D27" s="8">
        <v>43724</v>
      </c>
      <c r="E27" s="4">
        <v>3.7670000000000002E-2</v>
      </c>
      <c r="F27" s="4">
        <v>2.0959999999999999E-2</v>
      </c>
      <c r="G27" s="4">
        <v>5.4379999999999998E-2</v>
      </c>
    </row>
    <row r="28" spans="1:7" ht="14.1" customHeight="1" x14ac:dyDescent="0.2">
      <c r="A28" s="50"/>
      <c r="B28" s="6" t="s">
        <v>96</v>
      </c>
      <c r="C28" s="7">
        <v>4873</v>
      </c>
      <c r="D28" s="8">
        <v>497909</v>
      </c>
      <c r="E28" s="4">
        <v>7.2139999999999996E-2</v>
      </c>
      <c r="F28" s="4">
        <v>6.0909999999999999E-2</v>
      </c>
      <c r="G28" s="4">
        <v>8.3360000000000004E-2</v>
      </c>
    </row>
    <row r="29" spans="1:7" ht="14.1" customHeight="1" x14ac:dyDescent="0.2">
      <c r="A29" s="48" t="s">
        <v>280</v>
      </c>
      <c r="B29" s="6" t="s">
        <v>3</v>
      </c>
      <c r="C29" s="7">
        <v>529</v>
      </c>
      <c r="D29" s="8">
        <v>12365</v>
      </c>
      <c r="E29" s="4">
        <v>8.5500000000000003E-3</v>
      </c>
      <c r="F29" s="4">
        <v>1.99E-3</v>
      </c>
      <c r="G29" s="4">
        <v>1.5100000000000001E-2</v>
      </c>
    </row>
    <row r="30" spans="1:7" ht="14.1" customHeight="1" x14ac:dyDescent="0.2">
      <c r="A30" s="49"/>
      <c r="B30" s="6" t="s">
        <v>4</v>
      </c>
      <c r="C30" s="7">
        <v>3058</v>
      </c>
      <c r="D30" s="8">
        <v>47103</v>
      </c>
      <c r="E30" s="4">
        <v>1.0968602446399999E-2</v>
      </c>
      <c r="F30" s="4">
        <v>5.7499999999999999E-3</v>
      </c>
      <c r="G30" s="4">
        <v>1.618E-2</v>
      </c>
    </row>
    <row r="31" spans="1:7" ht="14.1" customHeight="1" x14ac:dyDescent="0.2">
      <c r="A31" s="49"/>
      <c r="B31" s="6" t="s">
        <v>5</v>
      </c>
      <c r="C31" s="7">
        <v>1286</v>
      </c>
      <c r="D31" s="8">
        <v>10386</v>
      </c>
      <c r="E31" s="4">
        <v>8.9499999999999996E-3</v>
      </c>
      <c r="F31" s="4">
        <v>0</v>
      </c>
      <c r="G31" s="4">
        <v>1.8610000000000002E-2</v>
      </c>
    </row>
    <row r="32" spans="1:7" ht="14.1" customHeight="1" x14ac:dyDescent="0.2">
      <c r="A32" s="50"/>
      <c r="B32" s="6" t="s">
        <v>96</v>
      </c>
      <c r="C32" s="7">
        <v>4873</v>
      </c>
      <c r="D32" s="8">
        <v>69854</v>
      </c>
      <c r="E32" s="4">
        <v>1.0120000000000001E-2</v>
      </c>
      <c r="F32" s="4">
        <v>6.2399999999999999E-3</v>
      </c>
      <c r="G32" s="4">
        <v>1.4E-2</v>
      </c>
    </row>
    <row r="33" spans="1:7" ht="14.1" customHeight="1" x14ac:dyDescent="0.2">
      <c r="A33" s="48" t="s">
        <v>281</v>
      </c>
      <c r="B33" s="6" t="s">
        <v>3</v>
      </c>
      <c r="C33" s="7">
        <v>529</v>
      </c>
      <c r="D33" s="8">
        <v>233539</v>
      </c>
      <c r="E33" s="4">
        <v>0.16140016165679999</v>
      </c>
      <c r="F33" s="4">
        <v>0.12292</v>
      </c>
      <c r="G33" s="4">
        <v>0.19988</v>
      </c>
    </row>
    <row r="34" spans="1:7" ht="14.1" customHeight="1" x14ac:dyDescent="0.2">
      <c r="A34" s="49"/>
      <c r="B34" s="6" t="s">
        <v>4</v>
      </c>
      <c r="C34" s="7">
        <v>3058</v>
      </c>
      <c r="D34" s="8">
        <v>791968</v>
      </c>
      <c r="E34" s="4">
        <v>0.18442</v>
      </c>
      <c r="F34" s="4">
        <v>0.16294</v>
      </c>
      <c r="G34" s="4">
        <v>0.2059</v>
      </c>
    </row>
    <row r="35" spans="1:7" ht="14.1" customHeight="1" x14ac:dyDescent="0.2">
      <c r="A35" s="49"/>
      <c r="B35" s="6" t="s">
        <v>5</v>
      </c>
      <c r="C35" s="7">
        <v>1286</v>
      </c>
      <c r="D35" s="8">
        <v>74417</v>
      </c>
      <c r="E35" s="4">
        <v>6.411E-2</v>
      </c>
      <c r="F35" s="4">
        <v>4.521E-2</v>
      </c>
      <c r="G35" s="4">
        <v>8.301E-2</v>
      </c>
    </row>
    <row r="36" spans="1:7" ht="14.1" customHeight="1" x14ac:dyDescent="0.2">
      <c r="A36" s="50"/>
      <c r="B36" s="6" t="s">
        <v>96</v>
      </c>
      <c r="C36" s="7">
        <v>4873</v>
      </c>
      <c r="D36" s="8">
        <v>1099924</v>
      </c>
      <c r="E36" s="4">
        <v>0.15936</v>
      </c>
      <c r="F36" s="4">
        <v>0.14330000000000001</v>
      </c>
      <c r="G36" s="4">
        <v>0.17541999999999999</v>
      </c>
    </row>
    <row r="38" spans="1:7" ht="14.1" customHeight="1" x14ac:dyDescent="0.2">
      <c r="A38" s="46" t="s">
        <v>55</v>
      </c>
      <c r="B38" s="45"/>
      <c r="C38" s="45"/>
      <c r="D38" s="45"/>
      <c r="E38" s="45"/>
      <c r="F38" s="45"/>
      <c r="G38" s="45"/>
    </row>
    <row r="39" spans="1:7" ht="14.1" customHeight="1" x14ac:dyDescent="0.2">
      <c r="A39" s="46" t="s">
        <v>106</v>
      </c>
      <c r="B39" s="45"/>
      <c r="C39" s="45"/>
      <c r="D39" s="45"/>
      <c r="E39" s="45"/>
      <c r="F39" s="45"/>
      <c r="G39" s="45"/>
    </row>
    <row r="40" spans="1:7" ht="14.1" customHeight="1" x14ac:dyDescent="0.2">
      <c r="A40" s="46" t="s">
        <v>107</v>
      </c>
      <c r="B40" s="45"/>
      <c r="C40" s="45"/>
      <c r="D40" s="45"/>
      <c r="E40" s="45"/>
      <c r="F40" s="45"/>
      <c r="G40" s="45"/>
    </row>
    <row r="41" spans="1:7" ht="14.1" customHeight="1" x14ac:dyDescent="0.2">
      <c r="A41" s="46" t="s">
        <v>559</v>
      </c>
      <c r="B41" s="45"/>
      <c r="C41" s="45"/>
      <c r="D41" s="45"/>
      <c r="E41" s="45"/>
      <c r="F41" s="45"/>
      <c r="G41" s="45"/>
    </row>
    <row r="42" spans="1:7" ht="14.1" customHeight="1" x14ac:dyDescent="0.2">
      <c r="A42" s="46" t="s">
        <v>108</v>
      </c>
      <c r="B42" s="45"/>
      <c r="C42" s="45"/>
      <c r="D42" s="45"/>
      <c r="E42" s="45"/>
      <c r="F42" s="45"/>
      <c r="G42" s="45"/>
    </row>
    <row r="43" spans="1:7" s="17" customFormat="1" ht="14.25" x14ac:dyDescent="0.2">
      <c r="A43" s="32" t="str">
        <f>HYPERLINK("#'Index'!A1","Back to Index")</f>
        <v>Back to Index</v>
      </c>
      <c r="B43" s="27"/>
    </row>
    <row r="69" spans="1:1" ht="12" customHeight="1" x14ac:dyDescent="0.2">
      <c r="A69" t="s">
        <v>559</v>
      </c>
    </row>
  </sheetData>
  <mergeCells count="15">
    <mergeCell ref="A41:G41"/>
    <mergeCell ref="A42:G42"/>
    <mergeCell ref="A1:G1"/>
    <mergeCell ref="A2:G2"/>
    <mergeCell ref="A38:G38"/>
    <mergeCell ref="A39:G39"/>
    <mergeCell ref="A40:G40"/>
    <mergeCell ref="A5:A8"/>
    <mergeCell ref="A9:A12"/>
    <mergeCell ref="A13:A16"/>
    <mergeCell ref="A17:A20"/>
    <mergeCell ref="A21:A24"/>
    <mergeCell ref="A25:A28"/>
    <mergeCell ref="A29:A32"/>
    <mergeCell ref="A33:A36"/>
  </mergeCells>
  <pageMargins left="0.05" right="0.05" top="0.5" bottom="0.5" header="0" footer="0"/>
  <pageSetup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14.425781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282</v>
      </c>
      <c r="B1" s="45"/>
      <c r="C1" s="45"/>
      <c r="D1" s="45"/>
      <c r="E1" s="45"/>
      <c r="F1" s="45"/>
      <c r="G1" s="45"/>
    </row>
    <row r="2" spans="1:7" ht="13.5" x14ac:dyDescent="0.25">
      <c r="A2" s="44" t="s">
        <v>57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6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274</v>
      </c>
      <c r="B5" s="9" t="s">
        <v>58</v>
      </c>
      <c r="C5" s="7">
        <v>2335</v>
      </c>
      <c r="D5" s="8">
        <v>538705.79685637995</v>
      </c>
      <c r="E5" s="4">
        <v>0.16105</v>
      </c>
      <c r="F5" s="4">
        <v>0.13741999999999999</v>
      </c>
      <c r="G5" s="4">
        <v>0.18468000000000001</v>
      </c>
    </row>
    <row r="6" spans="1:7" ht="14.1" customHeight="1" x14ac:dyDescent="0.2">
      <c r="A6" s="49"/>
      <c r="B6" s="9" t="s">
        <v>7</v>
      </c>
      <c r="C6" s="7">
        <v>2538</v>
      </c>
      <c r="D6" s="8">
        <v>606359</v>
      </c>
      <c r="E6" s="4">
        <v>0.17046</v>
      </c>
      <c r="F6" s="4">
        <v>0.14888999999999999</v>
      </c>
      <c r="G6" s="4">
        <v>0.19203000000000001</v>
      </c>
    </row>
    <row r="7" spans="1:7" ht="14.1" customHeight="1" x14ac:dyDescent="0.2">
      <c r="A7" s="50"/>
      <c r="B7" s="9" t="s">
        <v>96</v>
      </c>
      <c r="C7" s="7">
        <v>4873</v>
      </c>
      <c r="D7" s="8">
        <v>1145065</v>
      </c>
      <c r="E7" s="4">
        <v>0.16589999999999999</v>
      </c>
      <c r="F7" s="4">
        <v>0.14993999999999999</v>
      </c>
      <c r="G7" s="4">
        <v>0.18185000000000001</v>
      </c>
    </row>
    <row r="8" spans="1:7" ht="14.1" customHeight="1" x14ac:dyDescent="0.2">
      <c r="A8" s="48" t="s">
        <v>275</v>
      </c>
      <c r="B8" s="9" t="s">
        <v>58</v>
      </c>
      <c r="C8" s="7">
        <v>2335</v>
      </c>
      <c r="D8" s="8">
        <v>249443</v>
      </c>
      <c r="E8" s="4">
        <v>7.4569999999999997E-2</v>
      </c>
      <c r="F8" s="4">
        <v>5.7500000000000002E-2</v>
      </c>
      <c r="G8" s="4">
        <v>9.1639999999999999E-2</v>
      </c>
    </row>
    <row r="9" spans="1:7" ht="14.1" customHeight="1" x14ac:dyDescent="0.2">
      <c r="A9" s="49"/>
      <c r="B9" s="9" t="s">
        <v>7</v>
      </c>
      <c r="C9" s="7">
        <v>2538</v>
      </c>
      <c r="D9" s="8">
        <v>291991</v>
      </c>
      <c r="E9" s="4">
        <v>8.208E-2</v>
      </c>
      <c r="F9" s="4">
        <v>6.5970000000000001E-2</v>
      </c>
      <c r="G9" s="4">
        <v>9.8199999999999996E-2</v>
      </c>
    </row>
    <row r="10" spans="1:7" ht="14.1" customHeight="1" x14ac:dyDescent="0.2">
      <c r="A10" s="50"/>
      <c r="B10" s="9" t="s">
        <v>96</v>
      </c>
      <c r="C10" s="7">
        <v>4873</v>
      </c>
      <c r="D10" s="8">
        <v>541434</v>
      </c>
      <c r="E10" s="4">
        <v>7.8439999999999996E-2</v>
      </c>
      <c r="F10" s="4">
        <v>6.6720000000000002E-2</v>
      </c>
      <c r="G10" s="4">
        <v>9.0166916458699994E-2</v>
      </c>
    </row>
    <row r="11" spans="1:7" ht="14.1" customHeight="1" x14ac:dyDescent="0.2">
      <c r="A11" s="48" t="s">
        <v>276</v>
      </c>
      <c r="B11" s="9" t="s">
        <v>58</v>
      </c>
      <c r="C11" s="7">
        <v>2335</v>
      </c>
      <c r="D11" s="8">
        <v>244241</v>
      </c>
      <c r="E11" s="4">
        <v>7.3020000000000002E-2</v>
      </c>
      <c r="F11" s="4">
        <v>5.5620000000000003E-2</v>
      </c>
      <c r="G11" s="4">
        <v>9.0410000000000004E-2</v>
      </c>
    </row>
    <row r="12" spans="1:7" ht="14.1" customHeight="1" x14ac:dyDescent="0.2">
      <c r="A12" s="49"/>
      <c r="B12" s="9" t="s">
        <v>7</v>
      </c>
      <c r="C12" s="7">
        <v>2538</v>
      </c>
      <c r="D12" s="8">
        <v>251083</v>
      </c>
      <c r="E12" s="4">
        <v>7.0580000000000004E-2</v>
      </c>
      <c r="F12" s="4">
        <v>5.6129999999999999E-2</v>
      </c>
      <c r="G12" s="4">
        <v>8.5040000000000004E-2</v>
      </c>
    </row>
    <row r="13" spans="1:7" ht="14.1" customHeight="1" x14ac:dyDescent="0.2">
      <c r="A13" s="50"/>
      <c r="B13" s="9" t="s">
        <v>96</v>
      </c>
      <c r="C13" s="7">
        <v>4873</v>
      </c>
      <c r="D13" s="8">
        <v>495325</v>
      </c>
      <c r="E13" s="4">
        <v>7.1760000000000004E-2</v>
      </c>
      <c r="F13" s="4">
        <v>6.0510000000000001E-2</v>
      </c>
      <c r="G13" s="4">
        <v>8.3019999999999997E-2</v>
      </c>
    </row>
    <row r="14" spans="1:7" ht="14.1" customHeight="1" x14ac:dyDescent="0.2">
      <c r="A14" s="48" t="s">
        <v>277</v>
      </c>
      <c r="B14" s="9" t="s">
        <v>58</v>
      </c>
      <c r="C14" s="7">
        <v>2335</v>
      </c>
      <c r="D14" s="8">
        <v>41849</v>
      </c>
      <c r="E14" s="4">
        <v>1.251E-2</v>
      </c>
      <c r="F14" s="4">
        <v>7.2399999999999999E-3</v>
      </c>
      <c r="G14" s="4">
        <v>1.7780000000000001E-2</v>
      </c>
    </row>
    <row r="15" spans="1:7" ht="14.1" customHeight="1" x14ac:dyDescent="0.2">
      <c r="A15" s="49"/>
      <c r="B15" s="9" t="s">
        <v>7</v>
      </c>
      <c r="C15" s="7">
        <v>2538</v>
      </c>
      <c r="D15" s="8">
        <v>58381</v>
      </c>
      <c r="E15" s="4">
        <v>1.6410000000000001E-2</v>
      </c>
      <c r="F15" s="4">
        <v>9.9299999999999996E-3</v>
      </c>
      <c r="G15" s="4">
        <v>2.2893930791600001E-2</v>
      </c>
    </row>
    <row r="16" spans="1:7" ht="14.1" customHeight="1" x14ac:dyDescent="0.2">
      <c r="A16" s="50"/>
      <c r="B16" s="9" t="s">
        <v>96</v>
      </c>
      <c r="C16" s="7">
        <v>4873</v>
      </c>
      <c r="D16" s="8">
        <v>100230</v>
      </c>
      <c r="E16" s="4">
        <v>1.452E-2</v>
      </c>
      <c r="F16" s="4">
        <v>1.0319999999999999E-2</v>
      </c>
      <c r="G16" s="4">
        <v>1.873E-2</v>
      </c>
    </row>
    <row r="17" spans="1:7" ht="14.1" customHeight="1" x14ac:dyDescent="0.2">
      <c r="A17" s="48" t="s">
        <v>278</v>
      </c>
      <c r="B17" s="9" t="s">
        <v>58</v>
      </c>
      <c r="C17" s="7">
        <v>2335</v>
      </c>
      <c r="D17" s="8">
        <v>276845</v>
      </c>
      <c r="E17" s="4">
        <v>8.276E-2</v>
      </c>
      <c r="F17" s="4">
        <v>6.5000000000000002E-2</v>
      </c>
      <c r="G17" s="4">
        <v>0.10052999999999999</v>
      </c>
    </row>
    <row r="18" spans="1:7" ht="14.1" customHeight="1" x14ac:dyDescent="0.2">
      <c r="A18" s="49"/>
      <c r="B18" s="9" t="s">
        <v>7</v>
      </c>
      <c r="C18" s="7">
        <v>2538</v>
      </c>
      <c r="D18" s="8">
        <v>291119</v>
      </c>
      <c r="E18" s="4">
        <v>8.1839999999999996E-2</v>
      </c>
      <c r="F18" s="4">
        <v>6.6070000000000004E-2</v>
      </c>
      <c r="G18" s="4">
        <v>9.7600000000000006E-2</v>
      </c>
    </row>
    <row r="19" spans="1:7" ht="14.1" customHeight="1" x14ac:dyDescent="0.2">
      <c r="A19" s="50"/>
      <c r="B19" s="9" t="s">
        <v>96</v>
      </c>
      <c r="C19" s="7">
        <v>4873</v>
      </c>
      <c r="D19" s="8">
        <v>567963</v>
      </c>
      <c r="E19" s="4">
        <v>8.2290000000000002E-2</v>
      </c>
      <c r="F19" s="4">
        <v>7.0449999999999999E-2</v>
      </c>
      <c r="G19" s="4">
        <v>9.4130000000000005E-2</v>
      </c>
    </row>
    <row r="20" spans="1:7" ht="14.1" customHeight="1" x14ac:dyDescent="0.2">
      <c r="A20" s="48" t="s">
        <v>279</v>
      </c>
      <c r="B20" s="9" t="s">
        <v>58</v>
      </c>
      <c r="C20" s="7">
        <v>2335</v>
      </c>
      <c r="D20" s="8">
        <v>239504.31406916</v>
      </c>
      <c r="E20" s="4">
        <v>7.1599999999999997E-2</v>
      </c>
      <c r="F20" s="4">
        <v>5.4519999999999999E-2</v>
      </c>
      <c r="G20" s="4">
        <v>8.8679999999999995E-2</v>
      </c>
    </row>
    <row r="21" spans="1:7" ht="14.1" customHeight="1" x14ac:dyDescent="0.2">
      <c r="A21" s="49"/>
      <c r="B21" s="9" t="s">
        <v>7</v>
      </c>
      <c r="C21" s="7">
        <v>2538</v>
      </c>
      <c r="D21" s="8">
        <v>258404</v>
      </c>
      <c r="E21" s="4">
        <v>7.2639999999999996E-2</v>
      </c>
      <c r="F21" s="4">
        <v>5.7930000000000002E-2</v>
      </c>
      <c r="G21" s="4">
        <v>8.7359999999999993E-2</v>
      </c>
    </row>
    <row r="22" spans="1:7" ht="14.1" customHeight="1" x14ac:dyDescent="0.2">
      <c r="A22" s="50"/>
      <c r="B22" s="9" t="s">
        <v>96</v>
      </c>
      <c r="C22" s="7">
        <v>4873</v>
      </c>
      <c r="D22" s="8">
        <v>497909</v>
      </c>
      <c r="E22" s="4">
        <v>7.2139999999999996E-2</v>
      </c>
      <c r="F22" s="4">
        <v>6.0909999999999999E-2</v>
      </c>
      <c r="G22" s="4">
        <v>8.3360000000000004E-2</v>
      </c>
    </row>
    <row r="23" spans="1:7" ht="14.1" customHeight="1" x14ac:dyDescent="0.2">
      <c r="A23" s="48" t="s">
        <v>280</v>
      </c>
      <c r="B23" s="9" t="s">
        <v>58</v>
      </c>
      <c r="C23" s="7">
        <v>2335</v>
      </c>
      <c r="D23" s="8">
        <v>17922</v>
      </c>
      <c r="E23" s="4">
        <v>5.3600000000000002E-3</v>
      </c>
      <c r="F23" s="4">
        <v>2.0400000000000001E-3</v>
      </c>
      <c r="G23" s="4">
        <v>8.6800000000000002E-3</v>
      </c>
    </row>
    <row r="24" spans="1:7" ht="14.1" customHeight="1" x14ac:dyDescent="0.2">
      <c r="A24" s="49"/>
      <c r="B24" s="9" t="s">
        <v>7</v>
      </c>
      <c r="C24" s="7">
        <v>2538</v>
      </c>
      <c r="D24" s="8">
        <v>51932.065633031001</v>
      </c>
      <c r="E24" s="4">
        <v>1.46E-2</v>
      </c>
      <c r="F24" s="4">
        <v>7.7594493605000004E-3</v>
      </c>
      <c r="G24" s="4">
        <v>2.1440000000000001E-2</v>
      </c>
    </row>
    <row r="25" spans="1:7" ht="14.1" customHeight="1" x14ac:dyDescent="0.2">
      <c r="A25" s="50"/>
      <c r="B25" s="9" t="s">
        <v>96</v>
      </c>
      <c r="C25" s="7">
        <v>4873</v>
      </c>
      <c r="D25" s="8">
        <v>69854</v>
      </c>
      <c r="E25" s="4">
        <v>1.0120000000000001E-2</v>
      </c>
      <c r="F25" s="4">
        <v>6.2399999999999999E-3</v>
      </c>
      <c r="G25" s="4">
        <v>1.4E-2</v>
      </c>
    </row>
    <row r="26" spans="1:7" ht="14.1" customHeight="1" x14ac:dyDescent="0.2">
      <c r="A26" s="48" t="s">
        <v>281</v>
      </c>
      <c r="B26" s="9" t="s">
        <v>58</v>
      </c>
      <c r="C26" s="7">
        <v>2335</v>
      </c>
      <c r="D26" s="8">
        <v>513178</v>
      </c>
      <c r="E26" s="4">
        <v>0.15342</v>
      </c>
      <c r="F26" s="4">
        <v>0.13048999999999999</v>
      </c>
      <c r="G26" s="4">
        <v>0.17634</v>
      </c>
    </row>
    <row r="27" spans="1:7" ht="14.1" customHeight="1" x14ac:dyDescent="0.2">
      <c r="A27" s="49"/>
      <c r="B27" s="9" t="s">
        <v>7</v>
      </c>
      <c r="C27" s="7">
        <v>2538</v>
      </c>
      <c r="D27" s="8">
        <v>586745.68033827003</v>
      </c>
      <c r="E27" s="4">
        <v>0.16495000000000001</v>
      </c>
      <c r="F27" s="4">
        <v>0.14244205575900001</v>
      </c>
      <c r="G27" s="4">
        <v>0.18745000000000001</v>
      </c>
    </row>
    <row r="28" spans="1:7" ht="14.1" customHeight="1" x14ac:dyDescent="0.2">
      <c r="A28" s="50"/>
      <c r="B28" s="9" t="s">
        <v>96</v>
      </c>
      <c r="C28" s="7">
        <v>4873</v>
      </c>
      <c r="D28" s="8">
        <v>1099924</v>
      </c>
      <c r="E28" s="4">
        <v>0.15936</v>
      </c>
      <c r="F28" s="4">
        <v>0.14330000000000001</v>
      </c>
      <c r="G28" s="4">
        <v>0.17541999999999999</v>
      </c>
    </row>
    <row r="30" spans="1:7" ht="14.1" customHeight="1" x14ac:dyDescent="0.2">
      <c r="A30" s="46" t="s">
        <v>55</v>
      </c>
      <c r="B30" s="45"/>
      <c r="C30" s="45"/>
      <c r="D30" s="45"/>
      <c r="E30" s="45"/>
      <c r="F30" s="45"/>
      <c r="G30" s="45"/>
    </row>
    <row r="31" spans="1:7" ht="14.1" customHeight="1" x14ac:dyDescent="0.2">
      <c r="A31" s="46" t="s">
        <v>106</v>
      </c>
      <c r="B31" s="45"/>
      <c r="C31" s="45"/>
      <c r="D31" s="45"/>
      <c r="E31" s="45"/>
      <c r="F31" s="45"/>
      <c r="G31" s="45"/>
    </row>
    <row r="32" spans="1:7" ht="14.1" customHeight="1" x14ac:dyDescent="0.2">
      <c r="A32" s="46" t="s">
        <v>107</v>
      </c>
      <c r="B32" s="45"/>
      <c r="C32" s="45"/>
      <c r="D32" s="45"/>
      <c r="E32" s="45"/>
      <c r="F32" s="45"/>
      <c r="G32" s="45"/>
    </row>
    <row r="33" spans="1:7" ht="14.1" customHeight="1" x14ac:dyDescent="0.2">
      <c r="A33" s="46" t="s">
        <v>559</v>
      </c>
      <c r="B33" s="45"/>
      <c r="C33" s="45"/>
      <c r="D33" s="45"/>
      <c r="E33" s="45"/>
      <c r="F33" s="45"/>
      <c r="G33" s="45"/>
    </row>
    <row r="34" spans="1:7" s="17" customFormat="1" ht="14.25" x14ac:dyDescent="0.2">
      <c r="A34" s="32" t="str">
        <f>HYPERLINK("#'Index'!A1","Back to Index")</f>
        <v>Back to Index</v>
      </c>
      <c r="B34" s="27"/>
    </row>
    <row r="69" spans="1:1" ht="12" customHeight="1" x14ac:dyDescent="0.2">
      <c r="A69" t="s">
        <v>559</v>
      </c>
    </row>
  </sheetData>
  <mergeCells count="14">
    <mergeCell ref="A33:G33"/>
    <mergeCell ref="A1:G1"/>
    <mergeCell ref="A2:G2"/>
    <mergeCell ref="A30:G30"/>
    <mergeCell ref="A31:G31"/>
    <mergeCell ref="A32:G32"/>
    <mergeCell ref="A5:A7"/>
    <mergeCell ref="A8:A10"/>
    <mergeCell ref="A11:A13"/>
    <mergeCell ref="A14:A16"/>
    <mergeCell ref="A17:A19"/>
    <mergeCell ref="A20:A22"/>
    <mergeCell ref="A23:A25"/>
    <mergeCell ref="A26:A28"/>
  </mergeCells>
  <pageMargins left="0.05" right="0.05" top="0.5" bottom="0.5" header="0" footer="0"/>
  <pageSetup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L1"/>
    </sheetView>
  </sheetViews>
  <sheetFormatPr defaultColWidth="10.85546875" defaultRowHeight="12" customHeight="1" x14ac:dyDescent="0.2"/>
  <cols>
    <col min="1" max="1" width="35.7109375" customWidth="1"/>
    <col min="2" max="2" width="30.2851562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283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60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111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274</v>
      </c>
      <c r="B5" s="10" t="s">
        <v>9</v>
      </c>
      <c r="C5" s="7">
        <v>3928</v>
      </c>
      <c r="D5" s="8">
        <v>847226</v>
      </c>
      <c r="E5" s="4">
        <v>0.17369999999999999</v>
      </c>
      <c r="F5" s="4">
        <v>0.15479999999999999</v>
      </c>
      <c r="G5" s="4">
        <v>0.19261</v>
      </c>
    </row>
    <row r="6" spans="1:7" ht="14.1" customHeight="1" x14ac:dyDescent="0.2">
      <c r="A6" s="49"/>
      <c r="B6" s="10" t="s">
        <v>10</v>
      </c>
      <c r="C6" s="7">
        <v>246</v>
      </c>
      <c r="D6" s="8">
        <v>86586</v>
      </c>
      <c r="E6" s="4">
        <v>0.19625000000000001</v>
      </c>
      <c r="F6" s="4">
        <v>0.1275</v>
      </c>
      <c r="G6" s="4">
        <v>0.26501000000000002</v>
      </c>
    </row>
    <row r="7" spans="1:7" ht="14.1" customHeight="1" x14ac:dyDescent="0.2">
      <c r="A7" s="49"/>
      <c r="B7" s="10" t="s">
        <v>11</v>
      </c>
      <c r="C7" s="7">
        <v>352</v>
      </c>
      <c r="D7" s="8">
        <v>97916</v>
      </c>
      <c r="E7" s="4">
        <v>0.12458</v>
      </c>
      <c r="F7" s="4">
        <v>7.8780000000000003E-2</v>
      </c>
      <c r="G7" s="4">
        <v>0.17036999999999999</v>
      </c>
    </row>
    <row r="8" spans="1:7" ht="14.1" customHeight="1" x14ac:dyDescent="0.2">
      <c r="A8" s="49"/>
      <c r="B8" s="10" t="s">
        <v>12</v>
      </c>
      <c r="C8" s="7">
        <v>347</v>
      </c>
      <c r="D8" s="8">
        <v>113336</v>
      </c>
      <c r="E8" s="4">
        <v>0.14212</v>
      </c>
      <c r="F8" s="4">
        <v>9.6360000000000001E-2</v>
      </c>
      <c r="G8" s="4">
        <v>0.18788647323630001</v>
      </c>
    </row>
    <row r="9" spans="1:7" ht="14.1" customHeight="1" x14ac:dyDescent="0.2">
      <c r="A9" s="50"/>
      <c r="B9" s="10" t="s">
        <v>96</v>
      </c>
      <c r="C9" s="7">
        <v>4873</v>
      </c>
      <c r="D9" s="8">
        <v>1145065</v>
      </c>
      <c r="E9" s="4">
        <v>0.16589999999999999</v>
      </c>
      <c r="F9" s="4">
        <v>0.14993999999999999</v>
      </c>
      <c r="G9" s="4">
        <v>0.18185000000000001</v>
      </c>
    </row>
    <row r="10" spans="1:7" ht="14.1" customHeight="1" x14ac:dyDescent="0.2">
      <c r="A10" s="48" t="s">
        <v>275</v>
      </c>
      <c r="B10" s="10" t="s">
        <v>9</v>
      </c>
      <c r="C10" s="7">
        <v>3928</v>
      </c>
      <c r="D10" s="8">
        <v>367753</v>
      </c>
      <c r="E10" s="4">
        <v>7.5399999999999995E-2</v>
      </c>
      <c r="F10" s="4">
        <v>6.1800000000000001E-2</v>
      </c>
      <c r="G10" s="4">
        <v>8.899E-2</v>
      </c>
    </row>
    <row r="11" spans="1:7" ht="14.1" customHeight="1" x14ac:dyDescent="0.2">
      <c r="A11" s="49"/>
      <c r="B11" s="10" t="s">
        <v>10</v>
      </c>
      <c r="C11" s="7">
        <v>246</v>
      </c>
      <c r="D11" s="8">
        <v>48991</v>
      </c>
      <c r="E11" s="4">
        <v>0.11104</v>
      </c>
      <c r="F11" s="4">
        <v>5.688E-2</v>
      </c>
      <c r="G11" s="4">
        <v>0.16521</v>
      </c>
    </row>
    <row r="12" spans="1:7" ht="14.1" customHeight="1" x14ac:dyDescent="0.2">
      <c r="A12" s="49"/>
      <c r="B12" s="10" t="s">
        <v>11</v>
      </c>
      <c r="C12" s="7">
        <v>352</v>
      </c>
      <c r="D12" s="8">
        <v>41503</v>
      </c>
      <c r="E12" s="4">
        <v>5.28E-2</v>
      </c>
      <c r="F12" s="4">
        <v>2.3980000000000001E-2</v>
      </c>
      <c r="G12" s="4">
        <v>8.1619999999999998E-2</v>
      </c>
    </row>
    <row r="13" spans="1:7" ht="14.1" customHeight="1" x14ac:dyDescent="0.2">
      <c r="A13" s="49"/>
      <c r="B13" s="10" t="s">
        <v>12</v>
      </c>
      <c r="C13" s="7">
        <v>347</v>
      </c>
      <c r="D13" s="8">
        <v>83187</v>
      </c>
      <c r="E13" s="4">
        <v>0.10432</v>
      </c>
      <c r="F13" s="4">
        <v>6.3570000000000002E-2</v>
      </c>
      <c r="G13" s="4">
        <v>0.1450635083023</v>
      </c>
    </row>
    <row r="14" spans="1:7" ht="14.1" customHeight="1" x14ac:dyDescent="0.2">
      <c r="A14" s="50"/>
      <c r="B14" s="10" t="s">
        <v>96</v>
      </c>
      <c r="C14" s="7">
        <v>4873</v>
      </c>
      <c r="D14" s="8">
        <v>541434</v>
      </c>
      <c r="E14" s="4">
        <v>7.8439999999999996E-2</v>
      </c>
      <c r="F14" s="4">
        <v>6.6720000000000002E-2</v>
      </c>
      <c r="G14" s="4">
        <v>9.0166916458699994E-2</v>
      </c>
    </row>
    <row r="15" spans="1:7" ht="14.1" customHeight="1" x14ac:dyDescent="0.2">
      <c r="A15" s="48" t="s">
        <v>276</v>
      </c>
      <c r="B15" s="10" t="s">
        <v>9</v>
      </c>
      <c r="C15" s="7">
        <v>3928</v>
      </c>
      <c r="D15" s="8">
        <v>395660</v>
      </c>
      <c r="E15" s="4">
        <v>8.1119999999999998E-2</v>
      </c>
      <c r="F15" s="4">
        <v>6.7229999999999998E-2</v>
      </c>
      <c r="G15" s="4">
        <v>9.5009999999999997E-2</v>
      </c>
    </row>
    <row r="16" spans="1:7" ht="14.1" customHeight="1" x14ac:dyDescent="0.2">
      <c r="A16" s="49"/>
      <c r="B16" s="10" t="s">
        <v>10</v>
      </c>
      <c r="C16" s="7">
        <v>246</v>
      </c>
      <c r="D16" s="8">
        <v>26226</v>
      </c>
      <c r="E16" s="4">
        <v>5.944E-2</v>
      </c>
      <c r="F16" s="4">
        <v>1.90685387866E-2</v>
      </c>
      <c r="G16" s="4">
        <v>9.9820000000000006E-2</v>
      </c>
    </row>
    <row r="17" spans="1:7" ht="14.1" customHeight="1" x14ac:dyDescent="0.2">
      <c r="A17" s="49"/>
      <c r="B17" s="10" t="s">
        <v>11</v>
      </c>
      <c r="C17" s="7">
        <v>352</v>
      </c>
      <c r="D17" s="8">
        <v>47303</v>
      </c>
      <c r="E17" s="4">
        <v>6.0179999999999997E-2</v>
      </c>
      <c r="F17" s="4">
        <v>2.4920000000000001E-2</v>
      </c>
      <c r="G17" s="4">
        <v>9.5439999999999997E-2</v>
      </c>
    </row>
    <row r="18" spans="1:7" ht="14.1" customHeight="1" x14ac:dyDescent="0.2">
      <c r="A18" s="49"/>
      <c r="B18" s="10" t="s">
        <v>12</v>
      </c>
      <c r="C18" s="7">
        <v>347</v>
      </c>
      <c r="D18" s="8">
        <v>26136</v>
      </c>
      <c r="E18" s="4">
        <v>3.2770000000000001E-2</v>
      </c>
      <c r="F18" s="4">
        <v>1.078E-2</v>
      </c>
      <c r="G18" s="4">
        <v>5.4769999999999999E-2</v>
      </c>
    </row>
    <row r="19" spans="1:7" ht="14.1" customHeight="1" x14ac:dyDescent="0.2">
      <c r="A19" s="50"/>
      <c r="B19" s="10" t="s">
        <v>96</v>
      </c>
      <c r="C19" s="7">
        <v>4873</v>
      </c>
      <c r="D19" s="8">
        <v>495325</v>
      </c>
      <c r="E19" s="4">
        <v>7.1760000000000004E-2</v>
      </c>
      <c r="F19" s="4">
        <v>6.0510000000000001E-2</v>
      </c>
      <c r="G19" s="4">
        <v>8.3019999999999997E-2</v>
      </c>
    </row>
    <row r="20" spans="1:7" ht="14.1" customHeight="1" x14ac:dyDescent="0.2">
      <c r="A20" s="48" t="s">
        <v>277</v>
      </c>
      <c r="B20" s="10" t="s">
        <v>9</v>
      </c>
      <c r="C20" s="7">
        <v>3928</v>
      </c>
      <c r="D20" s="8">
        <v>76305</v>
      </c>
      <c r="E20" s="4">
        <v>1.5640000000000001E-2</v>
      </c>
      <c r="F20" s="4">
        <v>1.056E-2</v>
      </c>
      <c r="G20" s="4">
        <v>2.0732439057599999E-2</v>
      </c>
    </row>
    <row r="21" spans="1:7" ht="14.1" customHeight="1" x14ac:dyDescent="0.2">
      <c r="A21" s="49"/>
      <c r="B21" s="10" t="s">
        <v>10</v>
      </c>
      <c r="C21" s="7">
        <v>246</v>
      </c>
      <c r="D21" s="8">
        <v>11369</v>
      </c>
      <c r="E21" s="4">
        <v>2.5770000000000001E-2</v>
      </c>
      <c r="F21" s="4">
        <v>2.1800000000000001E-3</v>
      </c>
      <c r="G21" s="4">
        <v>4.9360000000000001E-2</v>
      </c>
    </row>
    <row r="22" spans="1:7" ht="14.1" customHeight="1" x14ac:dyDescent="0.2">
      <c r="A22" s="49"/>
      <c r="B22" s="10" t="s">
        <v>11</v>
      </c>
      <c r="C22" s="7">
        <v>352</v>
      </c>
      <c r="D22" s="8">
        <v>8542</v>
      </c>
      <c r="E22" s="4">
        <v>1.0869999999999999E-2</v>
      </c>
      <c r="F22" s="4">
        <v>0</v>
      </c>
      <c r="G22" s="4">
        <v>2.3220000000000001E-2</v>
      </c>
    </row>
    <row r="23" spans="1:7" ht="14.1" customHeight="1" x14ac:dyDescent="0.2">
      <c r="A23" s="49"/>
      <c r="B23" s="10" t="s">
        <v>12</v>
      </c>
      <c r="C23" s="7">
        <v>347</v>
      </c>
      <c r="D23" s="8">
        <v>4013</v>
      </c>
      <c r="E23" s="4">
        <v>5.0299999999999997E-3</v>
      </c>
      <c r="F23" s="4">
        <v>0</v>
      </c>
      <c r="G23" s="4">
        <v>1.1050000000000001E-2</v>
      </c>
    </row>
    <row r="24" spans="1:7" ht="14.1" customHeight="1" x14ac:dyDescent="0.2">
      <c r="A24" s="50"/>
      <c r="B24" s="10" t="s">
        <v>96</v>
      </c>
      <c r="C24" s="7">
        <v>4873</v>
      </c>
      <c r="D24" s="8">
        <v>100230</v>
      </c>
      <c r="E24" s="4">
        <v>1.452E-2</v>
      </c>
      <c r="F24" s="4">
        <v>1.0319999999999999E-2</v>
      </c>
      <c r="G24" s="4">
        <v>1.873E-2</v>
      </c>
    </row>
    <row r="25" spans="1:7" ht="14.1" customHeight="1" x14ac:dyDescent="0.2">
      <c r="A25" s="48" t="s">
        <v>278</v>
      </c>
      <c r="B25" s="10" t="s">
        <v>9</v>
      </c>
      <c r="C25" s="7">
        <v>3928</v>
      </c>
      <c r="D25" s="8">
        <v>406486</v>
      </c>
      <c r="E25" s="4">
        <v>8.3339999999999997E-2</v>
      </c>
      <c r="F25" s="4">
        <v>6.9459999999999994E-2</v>
      </c>
      <c r="G25" s="4">
        <v>9.7220000000000001E-2</v>
      </c>
    </row>
    <row r="26" spans="1:7" ht="14.1" customHeight="1" x14ac:dyDescent="0.2">
      <c r="A26" s="49"/>
      <c r="B26" s="10" t="s">
        <v>10</v>
      </c>
      <c r="C26" s="7">
        <v>246</v>
      </c>
      <c r="D26" s="8">
        <v>38769.006412764</v>
      </c>
      <c r="E26" s="4">
        <v>8.7870000000000004E-2</v>
      </c>
      <c r="F26" s="4">
        <v>4.0120000000000003E-2</v>
      </c>
      <c r="G26" s="4">
        <v>0.13562595755510001</v>
      </c>
    </row>
    <row r="27" spans="1:7" ht="14.1" customHeight="1" x14ac:dyDescent="0.2">
      <c r="A27" s="49"/>
      <c r="B27" s="10" t="s">
        <v>11</v>
      </c>
      <c r="C27" s="7">
        <v>352</v>
      </c>
      <c r="D27" s="8">
        <v>51365</v>
      </c>
      <c r="E27" s="4">
        <v>6.5350000000000005E-2</v>
      </c>
      <c r="F27" s="4">
        <v>3.1978186304100001E-2</v>
      </c>
      <c r="G27" s="4">
        <v>9.8720000000000002E-2</v>
      </c>
    </row>
    <row r="28" spans="1:7" ht="14.1" customHeight="1" x14ac:dyDescent="0.2">
      <c r="A28" s="49"/>
      <c r="B28" s="10" t="s">
        <v>12</v>
      </c>
      <c r="C28" s="7">
        <v>347</v>
      </c>
      <c r="D28" s="8">
        <v>71343</v>
      </c>
      <c r="E28" s="4">
        <v>8.9459999999999998E-2</v>
      </c>
      <c r="F28" s="4">
        <v>5.0770000000000003E-2</v>
      </c>
      <c r="G28" s="4">
        <v>0.12814999999999999</v>
      </c>
    </row>
    <row r="29" spans="1:7" ht="14.1" customHeight="1" x14ac:dyDescent="0.2">
      <c r="A29" s="50"/>
      <c r="B29" s="10" t="s">
        <v>96</v>
      </c>
      <c r="C29" s="7">
        <v>4873</v>
      </c>
      <c r="D29" s="8">
        <v>567963</v>
      </c>
      <c r="E29" s="4">
        <v>8.2290000000000002E-2</v>
      </c>
      <c r="F29" s="4">
        <v>7.0449999999999999E-2</v>
      </c>
      <c r="G29" s="4">
        <v>9.4130000000000005E-2</v>
      </c>
    </row>
    <row r="30" spans="1:7" ht="14.1" customHeight="1" x14ac:dyDescent="0.2">
      <c r="A30" s="48" t="s">
        <v>279</v>
      </c>
      <c r="B30" s="10" t="s">
        <v>9</v>
      </c>
      <c r="C30" s="7">
        <v>3928</v>
      </c>
      <c r="D30" s="8">
        <v>374949</v>
      </c>
      <c r="E30" s="4">
        <v>7.6869999999999994E-2</v>
      </c>
      <c r="F30" s="4">
        <v>6.3280000000000003E-2</v>
      </c>
      <c r="G30" s="4">
        <v>9.0459999999999999E-2</v>
      </c>
    </row>
    <row r="31" spans="1:7" ht="14.1" customHeight="1" x14ac:dyDescent="0.2">
      <c r="A31" s="49"/>
      <c r="B31" s="10" t="s">
        <v>10</v>
      </c>
      <c r="C31" s="7">
        <v>246</v>
      </c>
      <c r="D31" s="8">
        <v>43619</v>
      </c>
      <c r="E31" s="4">
        <v>9.887E-2</v>
      </c>
      <c r="F31" s="4">
        <v>4.8009999999999997E-2</v>
      </c>
      <c r="G31" s="4">
        <v>0.14971999999999999</v>
      </c>
    </row>
    <row r="32" spans="1:7" ht="14.1" customHeight="1" x14ac:dyDescent="0.2">
      <c r="A32" s="49"/>
      <c r="B32" s="10" t="s">
        <v>11</v>
      </c>
      <c r="C32" s="7">
        <v>352</v>
      </c>
      <c r="D32" s="8">
        <v>44936</v>
      </c>
      <c r="E32" s="4">
        <v>5.7169999999999999E-2</v>
      </c>
      <c r="F32" s="4">
        <v>2.4029999999999999E-2</v>
      </c>
      <c r="G32" s="4">
        <v>9.0310000000000001E-2</v>
      </c>
    </row>
    <row r="33" spans="1:7" ht="14.1" customHeight="1" x14ac:dyDescent="0.2">
      <c r="A33" s="49"/>
      <c r="B33" s="10" t="s">
        <v>12</v>
      </c>
      <c r="C33" s="7">
        <v>347</v>
      </c>
      <c r="D33" s="8">
        <v>34405</v>
      </c>
      <c r="E33" s="4">
        <v>4.3139999999999998E-2</v>
      </c>
      <c r="F33" s="4">
        <v>1.8180000000000002E-2</v>
      </c>
      <c r="G33" s="4">
        <v>6.8099999999999994E-2</v>
      </c>
    </row>
    <row r="34" spans="1:7" ht="14.1" customHeight="1" x14ac:dyDescent="0.2">
      <c r="A34" s="50"/>
      <c r="B34" s="10" t="s">
        <v>96</v>
      </c>
      <c r="C34" s="7">
        <v>4873</v>
      </c>
      <c r="D34" s="8">
        <v>497909</v>
      </c>
      <c r="E34" s="4">
        <v>7.2139999999999996E-2</v>
      </c>
      <c r="F34" s="4">
        <v>6.0909999999999999E-2</v>
      </c>
      <c r="G34" s="4">
        <v>8.3360000000000004E-2</v>
      </c>
    </row>
    <row r="35" spans="1:7" ht="14.1" customHeight="1" x14ac:dyDescent="0.2">
      <c r="A35" s="48" t="s">
        <v>280</v>
      </c>
      <c r="B35" s="10" t="s">
        <v>9</v>
      </c>
      <c r="C35" s="7">
        <v>3928</v>
      </c>
      <c r="D35" s="8">
        <v>58282</v>
      </c>
      <c r="E35" s="4">
        <v>1.1950000000000001E-2</v>
      </c>
      <c r="F35" s="4">
        <v>6.8542614859000003E-3</v>
      </c>
      <c r="G35" s="4">
        <v>1.704E-2</v>
      </c>
    </row>
    <row r="36" spans="1:7" ht="14.1" customHeight="1" x14ac:dyDescent="0.2">
      <c r="A36" s="49"/>
      <c r="B36" s="10" t="s">
        <v>10</v>
      </c>
      <c r="C36" s="7">
        <v>246</v>
      </c>
      <c r="D36" s="8">
        <v>4198</v>
      </c>
      <c r="E36" s="4">
        <v>9.5200000000000007E-3</v>
      </c>
      <c r="F36" s="4">
        <v>0</v>
      </c>
      <c r="G36" s="4">
        <v>2.5420000000000002E-2</v>
      </c>
    </row>
    <row r="37" spans="1:7" ht="14.1" customHeight="1" x14ac:dyDescent="0.2">
      <c r="A37" s="49"/>
      <c r="B37" s="10" t="s">
        <v>11</v>
      </c>
      <c r="C37" s="7">
        <v>352</v>
      </c>
      <c r="D37" s="8">
        <v>1049</v>
      </c>
      <c r="E37" s="4">
        <v>1.33E-3</v>
      </c>
      <c r="F37" s="4">
        <v>0</v>
      </c>
      <c r="G37" s="4">
        <v>3.3800000000000002E-3</v>
      </c>
    </row>
    <row r="38" spans="1:7" ht="14.1" customHeight="1" x14ac:dyDescent="0.2">
      <c r="A38" s="49"/>
      <c r="B38" s="10" t="s">
        <v>12</v>
      </c>
      <c r="C38" s="7">
        <v>347</v>
      </c>
      <c r="D38" s="8">
        <v>6325.0438421502004</v>
      </c>
      <c r="E38" s="4">
        <v>7.9299999999999995E-3</v>
      </c>
      <c r="F38" s="4">
        <v>0</v>
      </c>
      <c r="G38" s="4">
        <v>1.6490000000000001E-2</v>
      </c>
    </row>
    <row r="39" spans="1:7" ht="14.1" customHeight="1" x14ac:dyDescent="0.2">
      <c r="A39" s="50"/>
      <c r="B39" s="10" t="s">
        <v>96</v>
      </c>
      <c r="C39" s="7">
        <v>4873</v>
      </c>
      <c r="D39" s="8">
        <v>69854</v>
      </c>
      <c r="E39" s="4">
        <v>1.0120000000000001E-2</v>
      </c>
      <c r="F39" s="4">
        <v>6.2399999999999999E-3</v>
      </c>
      <c r="G39" s="4">
        <v>1.4E-2</v>
      </c>
    </row>
    <row r="40" spans="1:7" ht="14.1" customHeight="1" x14ac:dyDescent="0.2">
      <c r="A40" s="48" t="s">
        <v>281</v>
      </c>
      <c r="B40" s="10" t="s">
        <v>9</v>
      </c>
      <c r="C40" s="7">
        <v>3928</v>
      </c>
      <c r="D40" s="8">
        <v>733376</v>
      </c>
      <c r="E40" s="4">
        <v>0.15035999999999999</v>
      </c>
      <c r="F40" s="4">
        <v>0.13233</v>
      </c>
      <c r="G40" s="4">
        <v>0.16839000000000001</v>
      </c>
    </row>
    <row r="41" spans="1:7" ht="14.1" customHeight="1" x14ac:dyDescent="0.2">
      <c r="A41" s="49"/>
      <c r="B41" s="10" t="s">
        <v>10</v>
      </c>
      <c r="C41" s="7">
        <v>246</v>
      </c>
      <c r="D41" s="8">
        <v>85260</v>
      </c>
      <c r="E41" s="4">
        <v>0.19325000000000001</v>
      </c>
      <c r="F41" s="4">
        <v>0.12938</v>
      </c>
      <c r="G41" s="4">
        <v>0.25711000000000001</v>
      </c>
    </row>
    <row r="42" spans="1:7" ht="14.1" customHeight="1" x14ac:dyDescent="0.2">
      <c r="A42" s="49"/>
      <c r="B42" s="10" t="s">
        <v>11</v>
      </c>
      <c r="C42" s="7">
        <v>352</v>
      </c>
      <c r="D42" s="8">
        <v>94670</v>
      </c>
      <c r="E42" s="4">
        <v>0.12044000000000001</v>
      </c>
      <c r="F42" s="4">
        <v>7.7890000000000001E-2</v>
      </c>
      <c r="G42" s="4">
        <v>0.16300000000000001</v>
      </c>
    </row>
    <row r="43" spans="1:7" ht="14.1" customHeight="1" x14ac:dyDescent="0.2">
      <c r="A43" s="49"/>
      <c r="B43" s="10" t="s">
        <v>12</v>
      </c>
      <c r="C43" s="7">
        <v>347</v>
      </c>
      <c r="D43" s="8">
        <v>186619</v>
      </c>
      <c r="E43" s="4">
        <v>0.23402000000000001</v>
      </c>
      <c r="F43" s="4">
        <v>0.17115</v>
      </c>
      <c r="G43" s="4">
        <v>0.29687999999999998</v>
      </c>
    </row>
    <row r="44" spans="1:7" ht="14.1" customHeight="1" x14ac:dyDescent="0.2">
      <c r="A44" s="50"/>
      <c r="B44" s="10" t="s">
        <v>96</v>
      </c>
      <c r="C44" s="7">
        <v>4873</v>
      </c>
      <c r="D44" s="8">
        <v>1099924</v>
      </c>
      <c r="E44" s="4">
        <v>0.15936</v>
      </c>
      <c r="F44" s="4">
        <v>0.14330000000000001</v>
      </c>
      <c r="G44" s="4">
        <v>0.17541999999999999</v>
      </c>
    </row>
    <row r="46" spans="1:7" ht="14.1" customHeight="1" x14ac:dyDescent="0.2">
      <c r="A46" s="46" t="s">
        <v>55</v>
      </c>
      <c r="B46" s="45"/>
      <c r="C46" s="45"/>
      <c r="D46" s="45"/>
      <c r="E46" s="45"/>
      <c r="F46" s="45"/>
      <c r="G46" s="45"/>
    </row>
    <row r="47" spans="1:7" ht="14.1" customHeight="1" x14ac:dyDescent="0.2">
      <c r="A47" s="46" t="s">
        <v>106</v>
      </c>
      <c r="B47" s="45"/>
      <c r="C47" s="45"/>
      <c r="D47" s="45"/>
      <c r="E47" s="45"/>
      <c r="F47" s="45"/>
      <c r="G47" s="45"/>
    </row>
    <row r="48" spans="1:7" ht="14.1" customHeight="1" x14ac:dyDescent="0.2">
      <c r="A48" s="46" t="s">
        <v>107</v>
      </c>
      <c r="B48" s="45"/>
      <c r="C48" s="45"/>
      <c r="D48" s="45"/>
      <c r="E48" s="45"/>
      <c r="F48" s="45"/>
      <c r="G48" s="45"/>
    </row>
    <row r="49" spans="1:7" ht="14.1" customHeight="1" x14ac:dyDescent="0.2">
      <c r="A49" s="46" t="s">
        <v>559</v>
      </c>
      <c r="B49" s="45"/>
      <c r="C49" s="45"/>
      <c r="D49" s="45"/>
      <c r="E49" s="45"/>
      <c r="F49" s="45"/>
      <c r="G49" s="45"/>
    </row>
    <row r="50" spans="1:7" s="17" customFormat="1" ht="14.25" x14ac:dyDescent="0.2">
      <c r="A50" s="32" t="str">
        <f>HYPERLINK("#'Index'!A1","Back to Index")</f>
        <v>Back to Index</v>
      </c>
      <c r="B50" s="27"/>
    </row>
    <row r="69" spans="1:1" ht="12" customHeight="1" x14ac:dyDescent="0.2">
      <c r="A69" t="s">
        <v>559</v>
      </c>
    </row>
  </sheetData>
  <mergeCells count="14">
    <mergeCell ref="A49:G49"/>
    <mergeCell ref="A1:G1"/>
    <mergeCell ref="A2:G2"/>
    <mergeCell ref="A46:G46"/>
    <mergeCell ref="A47:G47"/>
    <mergeCell ref="A48:G48"/>
    <mergeCell ref="A5:A9"/>
    <mergeCell ref="A10:A14"/>
    <mergeCell ref="A15:A19"/>
    <mergeCell ref="A20:A24"/>
    <mergeCell ref="A25:A29"/>
    <mergeCell ref="A30:A34"/>
    <mergeCell ref="A35:A39"/>
    <mergeCell ref="A40:A44"/>
  </mergeCells>
  <pageMargins left="0.05" right="0.05" top="0.5" bottom="0.5" header="0" footer="0"/>
  <pageSetup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ySplit="4" topLeftCell="A5" activePane="bottomLeft" state="frozen"/>
      <selection sqref="A1:L1"/>
      <selection pane="bottomLeft" sqref="A1:G1"/>
    </sheetView>
  </sheetViews>
  <sheetFormatPr defaultColWidth="10.85546875" defaultRowHeight="12" customHeight="1" x14ac:dyDescent="0.2"/>
  <cols>
    <col min="1" max="1" width="35.7109375" customWidth="1"/>
    <col min="2" max="2" width="42.7109375" bestFit="1" customWidth="1"/>
    <col min="3" max="3" width="8" bestFit="1" customWidth="1"/>
    <col min="4" max="4" width="10.85546875" bestFit="1" customWidth="1"/>
    <col min="5" max="5" width="8" bestFit="1" customWidth="1"/>
    <col min="6" max="7" width="6.85546875" bestFit="1" customWidth="1"/>
  </cols>
  <sheetData>
    <row r="1" spans="1:7" ht="13.5" x14ac:dyDescent="0.25">
      <c r="A1" s="44" t="s">
        <v>284</v>
      </c>
      <c r="B1" s="45"/>
      <c r="C1" s="45"/>
      <c r="D1" s="45"/>
      <c r="E1" s="45"/>
      <c r="F1" s="45"/>
      <c r="G1" s="45"/>
    </row>
    <row r="2" spans="1:7" ht="13.5" x14ac:dyDescent="0.25">
      <c r="A2" s="44" t="s">
        <v>64</v>
      </c>
      <c r="B2" s="45"/>
      <c r="C2" s="45"/>
      <c r="D2" s="45"/>
      <c r="E2" s="45"/>
      <c r="F2" s="45"/>
      <c r="G2" s="45"/>
    </row>
    <row r="4" spans="1:7" ht="29.1" customHeight="1" x14ac:dyDescent="0.2">
      <c r="A4" s="1" t="s">
        <v>89</v>
      </c>
      <c r="B4" s="5" t="s">
        <v>113</v>
      </c>
      <c r="C4" s="2" t="s">
        <v>90</v>
      </c>
      <c r="D4" s="5" t="s">
        <v>91</v>
      </c>
      <c r="E4" s="5" t="s">
        <v>92</v>
      </c>
      <c r="F4" s="2" t="s">
        <v>93</v>
      </c>
      <c r="G4" s="2" t="s">
        <v>94</v>
      </c>
    </row>
    <row r="5" spans="1:7" ht="14.1" customHeight="1" x14ac:dyDescent="0.2">
      <c r="A5" s="56" t="s">
        <v>274</v>
      </c>
      <c r="B5" s="11" t="s">
        <v>378</v>
      </c>
      <c r="C5" s="7">
        <v>3401</v>
      </c>
      <c r="D5" s="8">
        <v>699552</v>
      </c>
      <c r="E5" s="4">
        <v>0.14029</v>
      </c>
      <c r="F5" s="4">
        <v>0.12274</v>
      </c>
      <c r="G5" s="4">
        <v>0.15784000000000001</v>
      </c>
    </row>
    <row r="6" spans="1:7" ht="14.1" customHeight="1" x14ac:dyDescent="0.2">
      <c r="A6" s="49"/>
      <c r="B6" s="11" t="s">
        <v>379</v>
      </c>
      <c r="C6" s="7">
        <v>987</v>
      </c>
      <c r="D6" s="8">
        <v>292309</v>
      </c>
      <c r="E6" s="4">
        <v>0.22470000000000001</v>
      </c>
      <c r="F6" s="4">
        <v>0.18339</v>
      </c>
      <c r="G6" s="4">
        <v>0.26600000000000001</v>
      </c>
    </row>
    <row r="7" spans="1:7" ht="14.1" customHeight="1" x14ac:dyDescent="0.2">
      <c r="A7" s="49"/>
      <c r="B7" s="11" t="s">
        <v>380</v>
      </c>
      <c r="C7" s="7">
        <v>485</v>
      </c>
      <c r="D7" s="8">
        <v>153203</v>
      </c>
      <c r="E7" s="4">
        <v>0.24918999999999999</v>
      </c>
      <c r="F7" s="4">
        <v>0.18829150228479999</v>
      </c>
      <c r="G7" s="4">
        <v>0.31008000000000002</v>
      </c>
    </row>
    <row r="8" spans="1:7" ht="14.1" customHeight="1" x14ac:dyDescent="0.2">
      <c r="A8" s="50"/>
      <c r="B8" s="11" t="s">
        <v>96</v>
      </c>
      <c r="C8" s="7">
        <v>4873</v>
      </c>
      <c r="D8" s="8">
        <v>1145065</v>
      </c>
      <c r="E8" s="4">
        <v>0.16589999999999999</v>
      </c>
      <c r="F8" s="4">
        <v>0.14993999999999999</v>
      </c>
      <c r="G8" s="4">
        <v>0.18185000000000001</v>
      </c>
    </row>
    <row r="9" spans="1:7" ht="14.1" customHeight="1" x14ac:dyDescent="0.2">
      <c r="A9" s="48" t="s">
        <v>275</v>
      </c>
      <c r="B9" s="11" t="s">
        <v>378</v>
      </c>
      <c r="C9" s="7">
        <v>3401</v>
      </c>
      <c r="D9" s="8">
        <v>343076</v>
      </c>
      <c r="E9" s="4">
        <v>6.88E-2</v>
      </c>
      <c r="F9" s="4">
        <v>5.6090000000000001E-2</v>
      </c>
      <c r="G9" s="4">
        <v>8.1509999999999999E-2</v>
      </c>
    </row>
    <row r="10" spans="1:7" ht="14.1" customHeight="1" x14ac:dyDescent="0.2">
      <c r="A10" s="49"/>
      <c r="B10" s="11" t="s">
        <v>379</v>
      </c>
      <c r="C10" s="7">
        <v>987</v>
      </c>
      <c r="D10" s="8">
        <v>142204</v>
      </c>
      <c r="E10" s="4">
        <v>0.10931</v>
      </c>
      <c r="F10" s="4">
        <v>7.5723549507600005E-2</v>
      </c>
      <c r="G10" s="4">
        <v>0.1429</v>
      </c>
    </row>
    <row r="11" spans="1:7" ht="14.1" customHeight="1" x14ac:dyDescent="0.2">
      <c r="A11" s="49"/>
      <c r="B11" s="11" t="s">
        <v>380</v>
      </c>
      <c r="C11" s="7">
        <v>485</v>
      </c>
      <c r="D11" s="8">
        <v>56155</v>
      </c>
      <c r="E11" s="4">
        <v>9.1336236296900006E-2</v>
      </c>
      <c r="F11" s="4">
        <v>5.2479999999999999E-2</v>
      </c>
      <c r="G11" s="4">
        <v>0.13020000000000001</v>
      </c>
    </row>
    <row r="12" spans="1:7" ht="14.1" customHeight="1" x14ac:dyDescent="0.2">
      <c r="A12" s="50"/>
      <c r="B12" s="11" t="s">
        <v>96</v>
      </c>
      <c r="C12" s="7">
        <v>4873</v>
      </c>
      <c r="D12" s="8">
        <v>541434</v>
      </c>
      <c r="E12" s="4">
        <v>7.8439999999999996E-2</v>
      </c>
      <c r="F12" s="4">
        <v>6.6720000000000002E-2</v>
      </c>
      <c r="G12" s="4">
        <v>9.0166916458699994E-2</v>
      </c>
    </row>
    <row r="13" spans="1:7" ht="14.1" customHeight="1" x14ac:dyDescent="0.2">
      <c r="A13" s="48" t="s">
        <v>276</v>
      </c>
      <c r="B13" s="11" t="s">
        <v>378</v>
      </c>
      <c r="C13" s="7">
        <v>3401</v>
      </c>
      <c r="D13" s="8">
        <v>293259</v>
      </c>
      <c r="E13" s="4">
        <v>5.8810000000000001E-2</v>
      </c>
      <c r="F13" s="4">
        <v>4.6469999999999997E-2</v>
      </c>
      <c r="G13" s="4">
        <v>7.1150000000000005E-2</v>
      </c>
    </row>
    <row r="14" spans="1:7" ht="14.1" customHeight="1" x14ac:dyDescent="0.2">
      <c r="A14" s="49"/>
      <c r="B14" s="11" t="s">
        <v>379</v>
      </c>
      <c r="C14" s="7">
        <v>987</v>
      </c>
      <c r="D14" s="8">
        <v>126742.20856506001</v>
      </c>
      <c r="E14" s="4">
        <v>9.7430000000000003E-2</v>
      </c>
      <c r="F14" s="4">
        <v>6.9860000000000005E-2</v>
      </c>
      <c r="G14" s="4">
        <v>0.125</v>
      </c>
    </row>
    <row r="15" spans="1:7" ht="14.1" customHeight="1" x14ac:dyDescent="0.2">
      <c r="A15" s="49"/>
      <c r="B15" s="11" t="s">
        <v>380</v>
      </c>
      <c r="C15" s="7">
        <v>485</v>
      </c>
      <c r="D15" s="8">
        <v>75323</v>
      </c>
      <c r="E15" s="4">
        <v>0.12250999999999999</v>
      </c>
      <c r="F15" s="4">
        <v>7.3270000000000002E-2</v>
      </c>
      <c r="G15" s="4">
        <v>0.17176</v>
      </c>
    </row>
    <row r="16" spans="1:7" ht="14.1" customHeight="1" x14ac:dyDescent="0.2">
      <c r="A16" s="50"/>
      <c r="B16" s="11" t="s">
        <v>96</v>
      </c>
      <c r="C16" s="7">
        <v>4873</v>
      </c>
      <c r="D16" s="8">
        <v>495325</v>
      </c>
      <c r="E16" s="4">
        <v>7.1760000000000004E-2</v>
      </c>
      <c r="F16" s="4">
        <v>6.0510000000000001E-2</v>
      </c>
      <c r="G16" s="4">
        <v>8.3019999999999997E-2</v>
      </c>
    </row>
    <row r="17" spans="1:7" ht="14.1" customHeight="1" x14ac:dyDescent="0.2">
      <c r="A17" s="48" t="s">
        <v>277</v>
      </c>
      <c r="B17" s="11" t="s">
        <v>378</v>
      </c>
      <c r="C17" s="7">
        <v>3401</v>
      </c>
      <c r="D17" s="8">
        <v>58387</v>
      </c>
      <c r="E17" s="4">
        <v>1.171E-2</v>
      </c>
      <c r="F17" s="4">
        <v>7.2199999999999999E-3</v>
      </c>
      <c r="G17" s="4">
        <v>1.6199999999999999E-2</v>
      </c>
    </row>
    <row r="18" spans="1:7" ht="14.1" customHeight="1" x14ac:dyDescent="0.2">
      <c r="A18" s="49"/>
      <c r="B18" s="11" t="s">
        <v>379</v>
      </c>
      <c r="C18" s="7">
        <v>987</v>
      </c>
      <c r="D18" s="8">
        <v>20969</v>
      </c>
      <c r="E18" s="4">
        <v>1.6119999999999999E-2</v>
      </c>
      <c r="F18" s="4">
        <v>6.7297832208000003E-3</v>
      </c>
      <c r="G18" s="4">
        <v>2.5510000000000001E-2</v>
      </c>
    </row>
    <row r="19" spans="1:7" ht="14.1" customHeight="1" x14ac:dyDescent="0.2">
      <c r="A19" s="49"/>
      <c r="B19" s="11" t="s">
        <v>380</v>
      </c>
      <c r="C19" s="7">
        <v>485</v>
      </c>
      <c r="D19" s="8">
        <v>20874</v>
      </c>
      <c r="E19" s="4">
        <v>3.3950000000000001E-2</v>
      </c>
      <c r="F19" s="4">
        <v>1.15460639296E-2</v>
      </c>
      <c r="G19" s="4">
        <v>5.636E-2</v>
      </c>
    </row>
    <row r="20" spans="1:7" ht="14.1" customHeight="1" x14ac:dyDescent="0.2">
      <c r="A20" s="50"/>
      <c r="B20" s="11" t="s">
        <v>96</v>
      </c>
      <c r="C20" s="7">
        <v>4873</v>
      </c>
      <c r="D20" s="8">
        <v>100230</v>
      </c>
      <c r="E20" s="4">
        <v>1.452E-2</v>
      </c>
      <c r="F20" s="4">
        <v>1.0319999999999999E-2</v>
      </c>
      <c r="G20" s="4">
        <v>1.873E-2</v>
      </c>
    </row>
    <row r="21" spans="1:7" ht="14.1" customHeight="1" x14ac:dyDescent="0.2">
      <c r="A21" s="48" t="s">
        <v>278</v>
      </c>
      <c r="B21" s="11" t="s">
        <v>378</v>
      </c>
      <c r="C21" s="7">
        <v>3401</v>
      </c>
      <c r="D21" s="8">
        <v>377514</v>
      </c>
      <c r="E21" s="4">
        <v>7.571E-2</v>
      </c>
      <c r="F21" s="4">
        <v>6.2100000000000002E-2</v>
      </c>
      <c r="G21" s="4">
        <v>8.931E-2</v>
      </c>
    </row>
    <row r="22" spans="1:7" ht="14.1" customHeight="1" x14ac:dyDescent="0.2">
      <c r="A22" s="49"/>
      <c r="B22" s="11" t="s">
        <v>379</v>
      </c>
      <c r="C22" s="7">
        <v>987</v>
      </c>
      <c r="D22" s="8">
        <v>135981</v>
      </c>
      <c r="E22" s="4">
        <v>0.10453</v>
      </c>
      <c r="F22" s="4">
        <v>7.4499999999999997E-2</v>
      </c>
      <c r="G22" s="4">
        <v>0.13455801996989999</v>
      </c>
    </row>
    <row r="23" spans="1:7" ht="14.1" customHeight="1" x14ac:dyDescent="0.2">
      <c r="A23" s="49"/>
      <c r="B23" s="11" t="s">
        <v>380</v>
      </c>
      <c r="C23" s="7">
        <v>485</v>
      </c>
      <c r="D23" s="8">
        <v>54468</v>
      </c>
      <c r="E23" s="4">
        <v>8.8590000000000002E-2</v>
      </c>
      <c r="F23" s="4">
        <v>5.0840000000000003E-2</v>
      </c>
      <c r="G23" s="4">
        <v>0.12634000000000001</v>
      </c>
    </row>
    <row r="24" spans="1:7" ht="14.1" customHeight="1" x14ac:dyDescent="0.2">
      <c r="A24" s="50"/>
      <c r="B24" s="11" t="s">
        <v>96</v>
      </c>
      <c r="C24" s="7">
        <v>4873</v>
      </c>
      <c r="D24" s="8">
        <v>567963</v>
      </c>
      <c r="E24" s="4">
        <v>8.2290000000000002E-2</v>
      </c>
      <c r="F24" s="4">
        <v>7.0449999999999999E-2</v>
      </c>
      <c r="G24" s="4">
        <v>9.4130000000000005E-2</v>
      </c>
    </row>
    <row r="25" spans="1:7" ht="14.1" customHeight="1" x14ac:dyDescent="0.2">
      <c r="A25" s="48" t="s">
        <v>279</v>
      </c>
      <c r="B25" s="11" t="s">
        <v>378</v>
      </c>
      <c r="C25" s="7">
        <v>3401</v>
      </c>
      <c r="D25" s="8">
        <v>291805</v>
      </c>
      <c r="E25" s="4">
        <v>5.8520000000000003E-2</v>
      </c>
      <c r="F25" s="4">
        <v>4.6699999999999998E-2</v>
      </c>
      <c r="G25" s="4">
        <v>7.034E-2</v>
      </c>
    </row>
    <row r="26" spans="1:7" ht="14.1" customHeight="1" x14ac:dyDescent="0.2">
      <c r="A26" s="49"/>
      <c r="B26" s="11" t="s">
        <v>379</v>
      </c>
      <c r="C26" s="7">
        <v>987</v>
      </c>
      <c r="D26" s="8">
        <v>128027</v>
      </c>
      <c r="E26" s="4">
        <v>9.8409999999999997E-2</v>
      </c>
      <c r="F26" s="4">
        <v>6.8260000000000001E-2</v>
      </c>
      <c r="G26" s="4">
        <v>0.12856999999999999</v>
      </c>
    </row>
    <row r="27" spans="1:7" ht="14.1" customHeight="1" x14ac:dyDescent="0.2">
      <c r="A27" s="49"/>
      <c r="B27" s="11" t="s">
        <v>380</v>
      </c>
      <c r="C27" s="7">
        <v>485</v>
      </c>
      <c r="D27" s="8">
        <v>78077</v>
      </c>
      <c r="E27" s="4">
        <v>0.12698999999999999</v>
      </c>
      <c r="F27" s="4">
        <v>7.7719999999999997E-2</v>
      </c>
      <c r="G27" s="4">
        <v>0.17627000000000001</v>
      </c>
    </row>
    <row r="28" spans="1:7" ht="14.1" customHeight="1" x14ac:dyDescent="0.2">
      <c r="A28" s="50"/>
      <c r="B28" s="11" t="s">
        <v>96</v>
      </c>
      <c r="C28" s="7">
        <v>4873</v>
      </c>
      <c r="D28" s="8">
        <v>497909</v>
      </c>
      <c r="E28" s="4">
        <v>7.2139999999999996E-2</v>
      </c>
      <c r="F28" s="4">
        <v>6.0909999999999999E-2</v>
      </c>
      <c r="G28" s="4">
        <v>8.3360000000000004E-2</v>
      </c>
    </row>
    <row r="29" spans="1:7" ht="14.1" customHeight="1" x14ac:dyDescent="0.2">
      <c r="A29" s="48" t="s">
        <v>280</v>
      </c>
      <c r="B29" s="11" t="s">
        <v>378</v>
      </c>
      <c r="C29" s="7">
        <v>3401</v>
      </c>
      <c r="D29" s="8">
        <v>24140</v>
      </c>
      <c r="E29" s="4">
        <v>4.8399999999999997E-3</v>
      </c>
      <c r="F29" s="4">
        <v>2.2499999999999998E-3</v>
      </c>
      <c r="G29" s="4">
        <v>7.4400000000000004E-3</v>
      </c>
    </row>
    <row r="30" spans="1:7" ht="14.1" customHeight="1" x14ac:dyDescent="0.2">
      <c r="A30" s="49"/>
      <c r="B30" s="11" t="s">
        <v>379</v>
      </c>
      <c r="C30" s="7">
        <v>987</v>
      </c>
      <c r="D30" s="8">
        <v>25907</v>
      </c>
      <c r="E30" s="4">
        <v>1.9910000000000001E-2</v>
      </c>
      <c r="F30" s="4">
        <v>6.1799999999999997E-3</v>
      </c>
      <c r="G30" s="4">
        <v>3.3649999999999999E-2</v>
      </c>
    </row>
    <row r="31" spans="1:7" ht="14.1" customHeight="1" x14ac:dyDescent="0.2">
      <c r="A31" s="49"/>
      <c r="B31" s="11" t="s">
        <v>380</v>
      </c>
      <c r="C31" s="7">
        <v>485</v>
      </c>
      <c r="D31" s="8">
        <v>19807</v>
      </c>
      <c r="E31" s="4">
        <v>3.2219999999999999E-2</v>
      </c>
      <c r="F31" s="4">
        <v>7.9399999999999991E-3</v>
      </c>
      <c r="G31" s="4">
        <v>5.6500000000000002E-2</v>
      </c>
    </row>
    <row r="32" spans="1:7" ht="14.1" customHeight="1" x14ac:dyDescent="0.2">
      <c r="A32" s="50"/>
      <c r="B32" s="11" t="s">
        <v>96</v>
      </c>
      <c r="C32" s="7">
        <v>4873</v>
      </c>
      <c r="D32" s="8">
        <v>69854</v>
      </c>
      <c r="E32" s="4">
        <v>1.0120000000000001E-2</v>
      </c>
      <c r="F32" s="4">
        <v>6.2399999999999999E-3</v>
      </c>
      <c r="G32" s="4">
        <v>1.4E-2</v>
      </c>
    </row>
    <row r="33" spans="1:7" ht="14.1" customHeight="1" x14ac:dyDescent="0.2">
      <c r="A33" s="48" t="s">
        <v>281</v>
      </c>
      <c r="B33" s="11" t="s">
        <v>378</v>
      </c>
      <c r="C33" s="7">
        <v>3401</v>
      </c>
      <c r="D33" s="8">
        <v>598730</v>
      </c>
      <c r="E33" s="4">
        <v>0.12007</v>
      </c>
      <c r="F33" s="4">
        <v>0.1027</v>
      </c>
      <c r="G33" s="4">
        <v>0.13744000000000001</v>
      </c>
    </row>
    <row r="34" spans="1:7" ht="14.1" customHeight="1" x14ac:dyDescent="0.2">
      <c r="A34" s="49"/>
      <c r="B34" s="11" t="s">
        <v>379</v>
      </c>
      <c r="C34" s="7">
        <v>987</v>
      </c>
      <c r="D34" s="8">
        <v>320269</v>
      </c>
      <c r="E34" s="4">
        <v>0.2461893270129</v>
      </c>
      <c r="F34" s="4">
        <v>0.20321</v>
      </c>
      <c r="G34" s="4">
        <v>0.28916999999999998</v>
      </c>
    </row>
    <row r="35" spans="1:7" ht="14.1" customHeight="1" x14ac:dyDescent="0.2">
      <c r="A35" s="49"/>
      <c r="B35" s="11" t="s">
        <v>380</v>
      </c>
      <c r="C35" s="7">
        <v>485</v>
      </c>
      <c r="D35" s="8">
        <v>180925</v>
      </c>
      <c r="E35" s="4">
        <v>0.29427999999999999</v>
      </c>
      <c r="F35" s="4">
        <v>0.23319999999999999</v>
      </c>
      <c r="G35" s="4">
        <v>0.35536000000000001</v>
      </c>
    </row>
    <row r="36" spans="1:7" ht="14.1" customHeight="1" x14ac:dyDescent="0.2">
      <c r="A36" s="50"/>
      <c r="B36" s="11" t="s">
        <v>96</v>
      </c>
      <c r="C36" s="7">
        <v>4873</v>
      </c>
      <c r="D36" s="8">
        <v>1099924</v>
      </c>
      <c r="E36" s="4">
        <v>0.15936</v>
      </c>
      <c r="F36" s="4">
        <v>0.14330000000000001</v>
      </c>
      <c r="G36" s="4">
        <v>0.17541999999999999</v>
      </c>
    </row>
    <row r="38" spans="1:7" ht="14.1" customHeight="1" x14ac:dyDescent="0.2">
      <c r="A38" s="46" t="s">
        <v>55</v>
      </c>
      <c r="B38" s="45"/>
      <c r="C38" s="45"/>
      <c r="D38" s="45"/>
      <c r="E38" s="45"/>
      <c r="F38" s="45"/>
      <c r="G38" s="45"/>
    </row>
    <row r="39" spans="1:7" ht="14.1" customHeight="1" x14ac:dyDescent="0.2">
      <c r="A39" s="46" t="s">
        <v>106</v>
      </c>
      <c r="B39" s="45"/>
      <c r="C39" s="45"/>
      <c r="D39" s="45"/>
      <c r="E39" s="45"/>
      <c r="F39" s="45"/>
      <c r="G39" s="45"/>
    </row>
    <row r="40" spans="1:7" ht="14.1" customHeight="1" x14ac:dyDescent="0.2">
      <c r="A40" s="46" t="s">
        <v>107</v>
      </c>
      <c r="B40" s="45"/>
      <c r="C40" s="45"/>
      <c r="D40" s="45"/>
      <c r="E40" s="45"/>
      <c r="F40" s="45"/>
      <c r="G40" s="45"/>
    </row>
    <row r="41" spans="1:7" ht="14.1" customHeight="1" x14ac:dyDescent="0.2">
      <c r="A41" s="46" t="s">
        <v>559</v>
      </c>
      <c r="B41" s="45"/>
      <c r="C41" s="45"/>
      <c r="D41" s="45"/>
      <c r="E41" s="45"/>
      <c r="F41" s="45"/>
      <c r="G41" s="45"/>
    </row>
    <row r="42" spans="1:7" s="17" customFormat="1" ht="14.25" x14ac:dyDescent="0.2">
      <c r="A42" s="32" t="str">
        <f>HYPERLINK("#'Index'!A1","Back to Index")</f>
        <v>Back to Index</v>
      </c>
      <c r="B42" s="27"/>
    </row>
    <row r="69" spans="1:1" ht="12" customHeight="1" x14ac:dyDescent="0.2">
      <c r="A69" t="s">
        <v>559</v>
      </c>
    </row>
  </sheetData>
  <mergeCells count="14">
    <mergeCell ref="A41:G41"/>
    <mergeCell ref="A1:G1"/>
    <mergeCell ref="A2:G2"/>
    <mergeCell ref="A38:G38"/>
    <mergeCell ref="A39:G39"/>
    <mergeCell ref="A40:G40"/>
    <mergeCell ref="A5:A8"/>
    <mergeCell ref="A9:A12"/>
    <mergeCell ref="A13:A16"/>
    <mergeCell ref="A17:A20"/>
    <mergeCell ref="A21:A24"/>
    <mergeCell ref="A25:A28"/>
    <mergeCell ref="A29:A32"/>
    <mergeCell ref="A33:A36"/>
  </mergeCells>
  <pageMargins left="0.05" right="0.05" top="0.5" bottom="0.5" header="0" footer="0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158</vt:i4>
      </vt:variant>
    </vt:vector>
  </HeadingPairs>
  <TitlesOfParts>
    <vt:vector size="158" baseType="lpstr">
      <vt:lpstr>Cover</vt:lpstr>
      <vt:lpstr>Index</vt:lpstr>
      <vt:lpstr>A.1-1</vt:lpstr>
      <vt:lpstr>A.1-2</vt:lpstr>
      <vt:lpstr>A.1-3</vt:lpstr>
      <vt:lpstr>A.1-4</vt:lpstr>
      <vt:lpstr>A.1-5</vt:lpstr>
      <vt:lpstr>A.1-6</vt:lpstr>
      <vt:lpstr>A.1-7</vt:lpstr>
      <vt:lpstr>A.1-8</vt:lpstr>
      <vt:lpstr>A.1-9</vt:lpstr>
      <vt:lpstr>B.1-1</vt:lpstr>
      <vt:lpstr>B.1-2</vt:lpstr>
      <vt:lpstr>B.1-3</vt:lpstr>
      <vt:lpstr>B.1-4</vt:lpstr>
      <vt:lpstr>B.1-5</vt:lpstr>
      <vt:lpstr>B.1-6</vt:lpstr>
      <vt:lpstr>B.1-9</vt:lpstr>
      <vt:lpstr>B.2-1</vt:lpstr>
      <vt:lpstr>B.2-2</vt:lpstr>
      <vt:lpstr>B.2-3</vt:lpstr>
      <vt:lpstr>B.2-4</vt:lpstr>
      <vt:lpstr>B.2-5</vt:lpstr>
      <vt:lpstr>B.2-6</vt:lpstr>
      <vt:lpstr>B.2-9</vt:lpstr>
      <vt:lpstr>B.3-1</vt:lpstr>
      <vt:lpstr>B.3-2</vt:lpstr>
      <vt:lpstr>B.3-3</vt:lpstr>
      <vt:lpstr>B.3-4</vt:lpstr>
      <vt:lpstr>B.3-5</vt:lpstr>
      <vt:lpstr>B.3-6</vt:lpstr>
      <vt:lpstr>B.3-9</vt:lpstr>
      <vt:lpstr>C.1-1</vt:lpstr>
      <vt:lpstr>C.1-2</vt:lpstr>
      <vt:lpstr>C.1-3</vt:lpstr>
      <vt:lpstr>C.1-4</vt:lpstr>
      <vt:lpstr>C.1-5</vt:lpstr>
      <vt:lpstr>C.1-6</vt:lpstr>
      <vt:lpstr>C.1-7</vt:lpstr>
      <vt:lpstr>C.1-8</vt:lpstr>
      <vt:lpstr>C.1-9</vt:lpstr>
      <vt:lpstr>C.2-1</vt:lpstr>
      <vt:lpstr>C.2-2</vt:lpstr>
      <vt:lpstr>C.2-3</vt:lpstr>
      <vt:lpstr>C.2-4</vt:lpstr>
      <vt:lpstr>C.2-5</vt:lpstr>
      <vt:lpstr>C.2-6</vt:lpstr>
      <vt:lpstr>C.2-7</vt:lpstr>
      <vt:lpstr>C.2-8</vt:lpstr>
      <vt:lpstr>C.2-9</vt:lpstr>
      <vt:lpstr>C.3-1</vt:lpstr>
      <vt:lpstr>C.3-2</vt:lpstr>
      <vt:lpstr>C.3-3</vt:lpstr>
      <vt:lpstr>C.3-4</vt:lpstr>
      <vt:lpstr>C.3-5</vt:lpstr>
      <vt:lpstr>C.3-6</vt:lpstr>
      <vt:lpstr>C.3-7</vt:lpstr>
      <vt:lpstr>C.3-8</vt:lpstr>
      <vt:lpstr>C.3-9</vt:lpstr>
      <vt:lpstr>C.4-1</vt:lpstr>
      <vt:lpstr>C.4-2</vt:lpstr>
      <vt:lpstr>C.4-3</vt:lpstr>
      <vt:lpstr>C.4-4</vt:lpstr>
      <vt:lpstr>C.4-5</vt:lpstr>
      <vt:lpstr>C.4-6</vt:lpstr>
      <vt:lpstr>C.4-7</vt:lpstr>
      <vt:lpstr>C.4-8</vt:lpstr>
      <vt:lpstr>C.4-9</vt:lpstr>
      <vt:lpstr>D.1-1</vt:lpstr>
      <vt:lpstr>D.1-2</vt:lpstr>
      <vt:lpstr>D.1-3</vt:lpstr>
      <vt:lpstr>D.1-4</vt:lpstr>
      <vt:lpstr>D.1-5</vt:lpstr>
      <vt:lpstr>D.1-6</vt:lpstr>
      <vt:lpstr>D.1-7</vt:lpstr>
      <vt:lpstr>D.1-8</vt:lpstr>
      <vt:lpstr>D.1-9</vt:lpstr>
      <vt:lpstr>D.2-1</vt:lpstr>
      <vt:lpstr>D.2-2</vt:lpstr>
      <vt:lpstr>D.2-3</vt:lpstr>
      <vt:lpstr>D.2-4</vt:lpstr>
      <vt:lpstr>D.2-5</vt:lpstr>
      <vt:lpstr>D.2-6</vt:lpstr>
      <vt:lpstr>D.2-7</vt:lpstr>
      <vt:lpstr>D.2-8</vt:lpstr>
      <vt:lpstr>D.2-9</vt:lpstr>
      <vt:lpstr>D.3-1</vt:lpstr>
      <vt:lpstr>D.3-2</vt:lpstr>
      <vt:lpstr>D.3-3</vt:lpstr>
      <vt:lpstr>D.3-4</vt:lpstr>
      <vt:lpstr>D.3-5</vt:lpstr>
      <vt:lpstr>D.3-6</vt:lpstr>
      <vt:lpstr>D.3-7</vt:lpstr>
      <vt:lpstr>D.3-8</vt:lpstr>
      <vt:lpstr>D.3-9</vt:lpstr>
      <vt:lpstr>D.4-1</vt:lpstr>
      <vt:lpstr>D.4-2</vt:lpstr>
      <vt:lpstr>D.4-3</vt:lpstr>
      <vt:lpstr>D.4-4</vt:lpstr>
      <vt:lpstr>D.4-5</vt:lpstr>
      <vt:lpstr>D.4-6</vt:lpstr>
      <vt:lpstr>D.4-7</vt:lpstr>
      <vt:lpstr>D.4-8</vt:lpstr>
      <vt:lpstr>D.4-9</vt:lpstr>
      <vt:lpstr>D.5-1</vt:lpstr>
      <vt:lpstr>D.5-2</vt:lpstr>
      <vt:lpstr>D.5-3</vt:lpstr>
      <vt:lpstr>D.5-4</vt:lpstr>
      <vt:lpstr>D.5-5</vt:lpstr>
      <vt:lpstr>D.5-6</vt:lpstr>
      <vt:lpstr>D.5-7</vt:lpstr>
      <vt:lpstr>D.5-8</vt:lpstr>
      <vt:lpstr>D.5-9</vt:lpstr>
      <vt:lpstr>D.6-1</vt:lpstr>
      <vt:lpstr>D.6-2</vt:lpstr>
      <vt:lpstr>D.6-3</vt:lpstr>
      <vt:lpstr>D.6-4</vt:lpstr>
      <vt:lpstr>D.6-5</vt:lpstr>
      <vt:lpstr>D.6-6</vt:lpstr>
      <vt:lpstr>D.6-7</vt:lpstr>
      <vt:lpstr>D.6-8</vt:lpstr>
      <vt:lpstr>D.6-9</vt:lpstr>
      <vt:lpstr>E.1-1</vt:lpstr>
      <vt:lpstr>E.1-2</vt:lpstr>
      <vt:lpstr>E.1-3</vt:lpstr>
      <vt:lpstr>E.1-4</vt:lpstr>
      <vt:lpstr>E.1-5</vt:lpstr>
      <vt:lpstr>E.1-6</vt:lpstr>
      <vt:lpstr>E.1-7</vt:lpstr>
      <vt:lpstr>E.1-8</vt:lpstr>
      <vt:lpstr>E.1-9</vt:lpstr>
      <vt:lpstr>F.1-1</vt:lpstr>
      <vt:lpstr>F.1-2</vt:lpstr>
      <vt:lpstr>F.1-3</vt:lpstr>
      <vt:lpstr>F.1-4</vt:lpstr>
      <vt:lpstr>F.1-5</vt:lpstr>
      <vt:lpstr>F.1-6</vt:lpstr>
      <vt:lpstr>F.1-7</vt:lpstr>
      <vt:lpstr>F.1-8</vt:lpstr>
      <vt:lpstr>F.1-9</vt:lpstr>
      <vt:lpstr>G.1-1</vt:lpstr>
      <vt:lpstr>G.1-2</vt:lpstr>
      <vt:lpstr>G.1-3</vt:lpstr>
      <vt:lpstr>G.1-4</vt:lpstr>
      <vt:lpstr>G.1-5</vt:lpstr>
      <vt:lpstr>G.1-6</vt:lpstr>
      <vt:lpstr>G.1-7</vt:lpstr>
      <vt:lpstr>G.1-8</vt:lpstr>
      <vt:lpstr>G.1-9</vt:lpstr>
      <vt:lpstr>G.2-1</vt:lpstr>
      <vt:lpstr>G.2-2</vt:lpstr>
      <vt:lpstr>G.2-3</vt:lpstr>
      <vt:lpstr>G.2-4</vt:lpstr>
      <vt:lpstr>G.2-5</vt:lpstr>
      <vt:lpstr>G.2-6</vt:lpstr>
      <vt:lpstr>G.2-7</vt:lpstr>
      <vt:lpstr>G.2-8</vt:lpstr>
      <vt:lpstr>G.2-9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BBeaman</dc:creator>
  <cp:lastModifiedBy>Jones, Alexandra</cp:lastModifiedBy>
  <cp:revision>1</cp:revision>
  <dcterms:created xsi:type="dcterms:W3CDTF">2020-04-22T16:09:08Z</dcterms:created>
  <dcterms:modified xsi:type="dcterms:W3CDTF">2020-04-30T12:33:22Z</dcterms:modified>
</cp:coreProperties>
</file>