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8270" yWindow="1190" windowWidth="16220" windowHeight="9220" tabRatio="905"/>
  </bookViews>
  <sheets>
    <sheet name="TITLE" sheetId="22" r:id="rId1"/>
    <sheet name="Index" sheetId="156" r:id="rId2"/>
    <sheet name="List of Tables" sheetId="8" state="hidden" r:id="rId3"/>
    <sheet name="A.1-1" sheetId="120" r:id="rId4"/>
    <sheet name="A.1-2" sheetId="121" r:id="rId5"/>
    <sheet name="A.1-3" sheetId="122" r:id="rId6"/>
    <sheet name="A.1-4" sheetId="123" r:id="rId7"/>
    <sheet name="A.1-5" sheetId="124" r:id="rId8"/>
    <sheet name="A.1-6" sheetId="125" r:id="rId9"/>
    <sheet name="A.1-7" sheetId="126" r:id="rId10"/>
    <sheet name="B.1-1" sheetId="153" r:id="rId11"/>
    <sheet name="B.1-2" sheetId="154" r:id="rId12"/>
    <sheet name="B.1-3" sheetId="28" r:id="rId13"/>
    <sheet name="B.1-4" sheetId="29" r:id="rId14"/>
    <sheet name="B.1-5" sheetId="30" r:id="rId15"/>
    <sheet name="B.1-6" sheetId="31" r:id="rId16"/>
    <sheet name="B.2-1" sheetId="2" r:id="rId17"/>
    <sheet name="B.2-2" sheetId="35" r:id="rId18"/>
    <sheet name="B.2-3" sheetId="34" r:id="rId19"/>
    <sheet name="B.2-4" sheetId="33" r:id="rId20"/>
    <sheet name="B.2-5" sheetId="36" r:id="rId21"/>
    <sheet name="B.2-6" sheetId="155" r:id="rId22"/>
    <sheet name="B.3-1" sheetId="9" r:id="rId23"/>
    <sheet name="B.3-2" sheetId="38" r:id="rId24"/>
    <sheet name="B.3-3" sheetId="39" r:id="rId25"/>
    <sheet name="B.3-4" sheetId="41" r:id="rId26"/>
    <sheet name="B.3-5" sheetId="40" r:id="rId27"/>
    <sheet name="B.3-6" sheetId="37" r:id="rId28"/>
    <sheet name="B.4-1" sheetId="199" r:id="rId29"/>
    <sheet name="B.4-2" sheetId="201" r:id="rId30"/>
    <sheet name="B.4-3" sheetId="200" r:id="rId31"/>
    <sheet name="B.4-4" sheetId="202" r:id="rId32"/>
    <sheet name="B.4-5" sheetId="203" r:id="rId33"/>
    <sheet name="B.4-6" sheetId="204" r:id="rId34"/>
    <sheet name="C.1-1" sheetId="127" r:id="rId35"/>
    <sheet name="C.1-2" sheetId="128" r:id="rId36"/>
    <sheet name="C.1-3" sheetId="129" r:id="rId37"/>
    <sheet name="C.1-4" sheetId="130" r:id="rId38"/>
    <sheet name="C.1-5" sheetId="131" r:id="rId39"/>
    <sheet name="C.1-6" sheetId="132" r:id="rId40"/>
    <sheet name="C.1-7" sheetId="133" r:id="rId41"/>
    <sheet name="C.2-1" sheetId="135" r:id="rId42"/>
    <sheet name="C.2-2" sheetId="95" r:id="rId43"/>
    <sheet name="C.2-3" sheetId="136" r:id="rId44"/>
    <sheet name="C.2-4" sheetId="137" r:id="rId45"/>
    <sheet name="C.2-5" sheetId="138" r:id="rId46"/>
    <sheet name="C-2-6" sheetId="139" r:id="rId47"/>
    <sheet name="C.2-7" sheetId="140" r:id="rId48"/>
    <sheet name="C.3-1" sheetId="4" r:id="rId49"/>
    <sheet name="C.3-2" sheetId="57" r:id="rId50"/>
    <sheet name="C.3-3" sheetId="58" r:id="rId51"/>
    <sheet name="C.3-4" sheetId="59" r:id="rId52"/>
    <sheet name="C.3-5" sheetId="60" r:id="rId53"/>
    <sheet name="C.3-6" sheetId="61" r:id="rId54"/>
    <sheet name="C.3-7" sheetId="85" r:id="rId55"/>
    <sheet name="C.4-1" sheetId="26" r:id="rId56"/>
    <sheet name="C.4-2" sheetId="63" r:id="rId57"/>
    <sheet name="C.4-3" sheetId="62" r:id="rId58"/>
    <sheet name="C.4-4" sheetId="64" r:id="rId59"/>
    <sheet name="C.4-5" sheetId="65" r:id="rId60"/>
    <sheet name="C.4-6" sheetId="66" r:id="rId61"/>
    <sheet name="C.4-7" sheetId="86" r:id="rId62"/>
    <sheet name="D.1-1" sheetId="7" r:id="rId63"/>
    <sheet name="D.1-2" sheetId="73" r:id="rId64"/>
    <sheet name="D.1-3" sheetId="74" r:id="rId65"/>
    <sheet name="D.1-4" sheetId="77" r:id="rId66"/>
    <sheet name="D.1-5" sheetId="76" r:id="rId67"/>
    <sheet name="D.1-6" sheetId="75" r:id="rId68"/>
    <sheet name="D.1-7" sheetId="88" r:id="rId69"/>
    <sheet name="D.2-1" sheetId="105" r:id="rId70"/>
    <sheet name="D.2-2" sheetId="104" r:id="rId71"/>
    <sheet name="D.2-3" sheetId="103" r:id="rId72"/>
    <sheet name="D.2-4" sheetId="102" r:id="rId73"/>
    <sheet name="D.2-5" sheetId="101" r:id="rId74"/>
    <sheet name="D.2-6" sheetId="100" r:id="rId75"/>
    <sheet name="D.2-7" sheetId="99" r:id="rId76"/>
    <sheet name="D.3-1" sheetId="112" r:id="rId77"/>
    <sheet name="D.3-2" sheetId="111" r:id="rId78"/>
    <sheet name="D.3-3" sheetId="110" r:id="rId79"/>
    <sheet name="D.3-4" sheetId="109" r:id="rId80"/>
    <sheet name="D.3-5" sheetId="108" r:id="rId81"/>
    <sheet name="D.3-6" sheetId="107" r:id="rId82"/>
    <sheet name="D.3-7" sheetId="106" r:id="rId83"/>
    <sheet name="D.4-1" sheetId="119" r:id="rId84"/>
    <sheet name="D.4-2" sheetId="118" r:id="rId85"/>
    <sheet name="D.4-3" sheetId="117" r:id="rId86"/>
    <sheet name="D.4-4" sheetId="116" r:id="rId87"/>
    <sheet name="D.4-5" sheetId="115" r:id="rId88"/>
    <sheet name="D.4-6" sheetId="114" r:id="rId89"/>
    <sheet name="D.4-7" sheetId="113" r:id="rId90"/>
    <sheet name="D.5-1" sheetId="14" r:id="rId91"/>
    <sheet name="D.5-2" sheetId="79" r:id="rId92"/>
    <sheet name="D.5-3" sheetId="78" r:id="rId93"/>
    <sheet name="D.5-4" sheetId="80" r:id="rId94"/>
    <sheet name="D.5-5" sheetId="67" r:id="rId95"/>
    <sheet name="D.5-6" sheetId="81" r:id="rId96"/>
    <sheet name="D.5-7" sheetId="89" r:id="rId97"/>
    <sheet name="E.1-1" sheetId="90" r:id="rId98"/>
    <sheet name="E.1-2" sheetId="91" r:id="rId99"/>
    <sheet name="E.1-3" sheetId="141" r:id="rId100"/>
    <sheet name="E.1-4" sheetId="142" r:id="rId101"/>
    <sheet name="E.1-5" sheetId="143" r:id="rId102"/>
    <sheet name="E.1-6" sheetId="144" r:id="rId103"/>
    <sheet name="E.1-7" sheetId="145" r:id="rId104"/>
    <sheet name="E.2-1" sheetId="146" r:id="rId105"/>
    <sheet name="E.2-2" sheetId="147" r:id="rId106"/>
    <sheet name="E.2-3" sheetId="148" r:id="rId107"/>
    <sheet name="E.2-4" sheetId="149" r:id="rId108"/>
    <sheet name="E.2-5" sheetId="150" r:id="rId109"/>
    <sheet name="E.2-6" sheetId="151" r:id="rId110"/>
    <sheet name="E.2-7" sheetId="152" r:id="rId111"/>
    <sheet name="F.1-1" sheetId="157" r:id="rId112"/>
    <sheet name="F1-2" sheetId="158" r:id="rId113"/>
    <sheet name="F.1-3" sheetId="159" r:id="rId114"/>
    <sheet name="F.1-4" sheetId="160" r:id="rId115"/>
    <sheet name="F.1-5" sheetId="161" r:id="rId116"/>
    <sheet name="F.1-6" sheetId="162" r:id="rId117"/>
    <sheet name="F.1-7" sheetId="163" r:id="rId118"/>
    <sheet name="G.1-1" sheetId="164" r:id="rId119"/>
    <sheet name="G1-2" sheetId="165" r:id="rId120"/>
    <sheet name="G.1-3" sheetId="166" r:id="rId121"/>
    <sheet name="G.1-4" sheetId="167" r:id="rId122"/>
    <sheet name="G.1-5" sheetId="168" r:id="rId123"/>
    <sheet name="G.1-6" sheetId="169" r:id="rId124"/>
    <sheet name="G.1-7" sheetId="170" r:id="rId125"/>
    <sheet name="G.2-1" sheetId="172" r:id="rId126"/>
    <sheet name="G.2-2" sheetId="173" r:id="rId127"/>
    <sheet name="G.2-3" sheetId="174" r:id="rId128"/>
    <sheet name="G.2-4" sheetId="175" r:id="rId129"/>
    <sheet name="G.2-5" sheetId="176" r:id="rId130"/>
    <sheet name="G.2-6" sheetId="177" r:id="rId131"/>
    <sheet name="G.2-7" sheetId="171" r:id="rId132"/>
    <sheet name="G.3-1" sheetId="178" r:id="rId133"/>
    <sheet name="G.3-2" sheetId="179" r:id="rId134"/>
    <sheet name="G.3-3" sheetId="180" r:id="rId135"/>
    <sheet name="G.3-4" sheetId="181" r:id="rId136"/>
    <sheet name="G.3-5" sheetId="182" r:id="rId137"/>
    <sheet name="G.3-6" sheetId="183" r:id="rId138"/>
    <sheet name="G.3-7" sheetId="184" r:id="rId139"/>
    <sheet name="G.4-1" sheetId="185" r:id="rId140"/>
    <sheet name="G.4-2" sheetId="186" r:id="rId141"/>
    <sheet name="G.4-3" sheetId="187" r:id="rId142"/>
    <sheet name="G.4-4" sheetId="188" r:id="rId143"/>
    <sheet name="G.4-5" sheetId="189" r:id="rId144"/>
    <sheet name="G.4-6" sheetId="190" r:id="rId145"/>
    <sheet name="G.4-7" sheetId="191" r:id="rId146"/>
    <sheet name="G.5-1" sheetId="192" r:id="rId147"/>
    <sheet name="G.5-2" sheetId="193" r:id="rId148"/>
    <sheet name="G.5-3" sheetId="194" r:id="rId149"/>
    <sheet name="G.5-4" sheetId="195" r:id="rId150"/>
    <sheet name="G.5-5" sheetId="196" r:id="rId151"/>
    <sheet name="G.5-6" sheetId="197" r:id="rId152"/>
    <sheet name="G.5-7" sheetId="198" r:id="rId153"/>
  </sheets>
  <definedNames>
    <definedName name="_xlnm.Print_Area" localSheetId="3">'A.1-1'!$A$1:$E$62</definedName>
    <definedName name="_xlnm.Print_Area" localSheetId="4">'A.1-2'!$A$1:$D$62</definedName>
    <definedName name="_xlnm.Print_Area" localSheetId="5">'A.1-3'!$1:$62</definedName>
    <definedName name="_xlnm.Print_Area" localSheetId="6">'A.1-4'!$A$1:$E$62</definedName>
    <definedName name="_xlnm.Print_Area" localSheetId="7">'A.1-5'!$A$1:$F$62</definedName>
    <definedName name="_xlnm.Print_Area" localSheetId="8">'A.1-6'!$A$1:$J$62</definedName>
    <definedName name="_xlnm.Print_Area" localSheetId="9">'A.1-7'!$A$1:$E$62</definedName>
    <definedName name="_xlnm.Print_Area" localSheetId="10">'B.1-1'!$1:$54</definedName>
    <definedName name="_xlnm.Print_Area" localSheetId="16">'B.2-1'!$A$1:$G$49</definedName>
    <definedName name="_xlnm.Print_Area" localSheetId="22">'B.3-1'!$A$1:$G$28</definedName>
    <definedName name="_xlnm.Print_Area" localSheetId="34">'C.1-1'!$A$1:$G$24</definedName>
    <definedName name="_xlnm.Print_Area" localSheetId="48">'C.3-1'!$A$1:$G$29</definedName>
    <definedName name="_xlnm.Print_Area" localSheetId="55">'C.4-1'!$A$1:$G$19</definedName>
    <definedName name="_xlnm.Print_Area" localSheetId="62">'D.1-1'!$A$1:$G$49</definedName>
    <definedName name="_xlnm.Print_Area" localSheetId="90">'D.5-1'!$A$1:$G$29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0" i="128" l="1"/>
  <c r="A30" i="127"/>
  <c r="A30" i="129"/>
  <c r="A36" i="156"/>
  <c r="A35" i="156"/>
  <c r="A34" i="156"/>
  <c r="A33" i="156"/>
  <c r="A32" i="156"/>
  <c r="A31" i="156"/>
  <c r="A31" i="204"/>
  <c r="A31" i="203"/>
  <c r="A31" i="202"/>
  <c r="A31" i="200"/>
  <c r="A31" i="201"/>
  <c r="A31" i="199"/>
  <c r="A164" i="156"/>
  <c r="A163" i="156"/>
  <c r="A162" i="156"/>
  <c r="A161" i="156"/>
  <c r="A160" i="156"/>
  <c r="A159" i="156"/>
  <c r="A158" i="156"/>
  <c r="A22" i="198"/>
  <c r="A22" i="197"/>
  <c r="A22" i="196"/>
  <c r="A22" i="195"/>
  <c r="A22" i="194"/>
  <c r="A22" i="193"/>
  <c r="A22" i="192"/>
  <c r="A22" i="191"/>
  <c r="A22" i="190"/>
  <c r="A22" i="189"/>
  <c r="A22" i="188"/>
  <c r="A22" i="187"/>
  <c r="A22" i="186"/>
  <c r="A22" i="185"/>
  <c r="A157" i="156"/>
  <c r="A156" i="156"/>
  <c r="A155" i="156"/>
  <c r="A154" i="156"/>
  <c r="A153" i="156"/>
  <c r="A152" i="156"/>
  <c r="A151" i="156"/>
  <c r="A22" i="184"/>
  <c r="A22" i="183"/>
  <c r="A22" i="182"/>
  <c r="A22" i="181"/>
  <c r="A22" i="180"/>
  <c r="A22" i="179"/>
  <c r="A22" i="178"/>
  <c r="A150" i="156"/>
  <c r="A149" i="156"/>
  <c r="A148" i="156"/>
  <c r="A147" i="156"/>
  <c r="A146" i="156"/>
  <c r="A145" i="156"/>
  <c r="A144" i="156"/>
  <c r="A143" i="156"/>
  <c r="A142" i="156"/>
  <c r="A141" i="156"/>
  <c r="A140" i="156"/>
  <c r="A139" i="156"/>
  <c r="A138" i="156"/>
  <c r="A137" i="156"/>
  <c r="A22" i="177"/>
  <c r="A22" i="176"/>
  <c r="A22" i="175"/>
  <c r="A22" i="174"/>
  <c r="A22" i="173"/>
  <c r="A22" i="172"/>
  <c r="A22" i="171"/>
  <c r="A136" i="156"/>
  <c r="A135" i="156"/>
  <c r="A134" i="156"/>
  <c r="A133" i="156"/>
  <c r="A132" i="156"/>
  <c r="A131" i="156"/>
  <c r="A130" i="156"/>
  <c r="A17" i="170"/>
  <c r="A17" i="169"/>
  <c r="A17" i="168"/>
  <c r="A17" i="167"/>
  <c r="A17" i="166"/>
  <c r="A17" i="165"/>
  <c r="A17" i="164"/>
  <c r="A127" i="156"/>
  <c r="A126" i="156"/>
  <c r="A125" i="156"/>
  <c r="A124" i="156"/>
  <c r="A123" i="156"/>
  <c r="A122" i="156"/>
  <c r="A121" i="156"/>
  <c r="A32" i="163"/>
  <c r="A32" i="162"/>
  <c r="A32" i="161"/>
  <c r="A32" i="160"/>
  <c r="A32" i="159"/>
  <c r="A32" i="158"/>
  <c r="A32" i="157"/>
  <c r="A17" i="152"/>
  <c r="A17" i="151"/>
  <c r="A17" i="150"/>
  <c r="A17" i="149"/>
  <c r="A17" i="148"/>
  <c r="A17" i="147"/>
  <c r="A17" i="146"/>
  <c r="A26" i="145"/>
  <c r="A26" i="144"/>
  <c r="A26" i="143"/>
  <c r="A26" i="142"/>
  <c r="A26" i="141"/>
  <c r="A26" i="91"/>
  <c r="A26" i="90"/>
  <c r="A31" i="89"/>
  <c r="A31" i="81"/>
  <c r="A31" i="67"/>
  <c r="A31" i="80"/>
  <c r="A31" i="78"/>
  <c r="A31" i="79"/>
  <c r="A31" i="14"/>
  <c r="A46" i="113"/>
  <c r="A46" i="114"/>
  <c r="A46" i="115"/>
  <c r="A46" i="116"/>
  <c r="A46" i="117"/>
  <c r="A46" i="118"/>
  <c r="A46" i="119"/>
  <c r="A27" i="106"/>
  <c r="A26" i="107"/>
  <c r="A26" i="108"/>
  <c r="A26" i="109"/>
  <c r="A26" i="110"/>
  <c r="A26" i="111"/>
  <c r="A26" i="112"/>
  <c r="A46" i="99"/>
  <c r="A46" i="100"/>
  <c r="A46" i="101"/>
  <c r="A46" i="102"/>
  <c r="A46" i="103"/>
  <c r="A46" i="104"/>
  <c r="A46" i="105"/>
  <c r="A51" i="88"/>
  <c r="A51" i="75"/>
  <c r="A51" i="76"/>
  <c r="A51" i="77"/>
  <c r="A51" i="74"/>
  <c r="A51" i="73"/>
  <c r="A51" i="7"/>
  <c r="A21" i="86"/>
  <c r="A21" i="66"/>
  <c r="A21" i="65"/>
  <c r="A21" i="64"/>
  <c r="A21" i="62"/>
  <c r="A21" i="63"/>
  <c r="A21" i="26"/>
  <c r="A30" i="85"/>
  <c r="A30" i="61"/>
  <c r="A30" i="60"/>
  <c r="A30" i="59"/>
  <c r="A30" i="58"/>
  <c r="A30" i="57"/>
  <c r="A30" i="4"/>
  <c r="A25" i="140"/>
  <c r="A25" i="139"/>
  <c r="A25" i="138"/>
  <c r="A25" i="137"/>
  <c r="A25" i="136"/>
  <c r="A25" i="95"/>
  <c r="A25" i="135"/>
  <c r="A30" i="133"/>
  <c r="A30" i="132"/>
  <c r="A30" i="131"/>
  <c r="A30" i="130"/>
  <c r="A30" i="37"/>
  <c r="A30" i="40"/>
  <c r="A30" i="41"/>
  <c r="A30" i="39"/>
  <c r="A30" i="38"/>
  <c r="A31" i="9"/>
  <c r="A50" i="155"/>
  <c r="A50" i="36"/>
  <c r="A50" i="33"/>
  <c r="A50" i="34"/>
  <c r="A50" i="35"/>
  <c r="A50" i="2"/>
  <c r="A55" i="31"/>
  <c r="A55" i="30"/>
  <c r="A55" i="29"/>
  <c r="A55" i="28"/>
  <c r="A55" i="154"/>
  <c r="A55" i="153"/>
  <c r="A63" i="126"/>
  <c r="A63" i="125"/>
  <c r="A63" i="124"/>
  <c r="A63" i="123"/>
  <c r="A63" i="122"/>
  <c r="A63" i="121"/>
  <c r="A64" i="120"/>
  <c r="A118" i="156"/>
  <c r="A117" i="156"/>
  <c r="A116" i="156"/>
  <c r="A115" i="156"/>
  <c r="A114" i="156"/>
  <c r="A113" i="156"/>
  <c r="A112" i="156"/>
  <c r="A111" i="156"/>
  <c r="A110" i="156"/>
  <c r="A109" i="156"/>
  <c r="A108" i="156"/>
  <c r="A107" i="156"/>
  <c r="A106" i="156"/>
  <c r="A105" i="156"/>
  <c r="A102" i="156"/>
  <c r="A101" i="156"/>
  <c r="A100" i="156"/>
  <c r="A99" i="156"/>
  <c r="A98" i="156"/>
  <c r="A97" i="156"/>
  <c r="A96" i="156"/>
  <c r="A95" i="156"/>
  <c r="A94" i="156"/>
  <c r="A93" i="156"/>
  <c r="A92" i="156"/>
  <c r="A91" i="156"/>
  <c r="A90" i="156"/>
  <c r="A89" i="156"/>
  <c r="A88" i="156"/>
  <c r="A87" i="156"/>
  <c r="A86" i="156"/>
  <c r="A85" i="156"/>
  <c r="A84" i="156"/>
  <c r="A83" i="156"/>
  <c r="A82" i="156"/>
  <c r="A81" i="156"/>
  <c r="A80" i="156"/>
  <c r="A79" i="156"/>
  <c r="A78" i="156"/>
  <c r="A77" i="156"/>
  <c r="A76" i="156"/>
  <c r="A75" i="156"/>
  <c r="A74" i="156"/>
  <c r="A73" i="156"/>
  <c r="A72" i="156"/>
  <c r="A71" i="156"/>
  <c r="A70" i="156"/>
  <c r="A69" i="156"/>
  <c r="A68" i="156"/>
  <c r="A65" i="156"/>
  <c r="A64" i="156"/>
  <c r="A63" i="156"/>
  <c r="A62" i="156"/>
  <c r="A61" i="156"/>
  <c r="A60" i="156"/>
  <c r="A59" i="156"/>
  <c r="A58" i="156"/>
  <c r="A57" i="156"/>
  <c r="A56" i="156"/>
  <c r="A55" i="156"/>
  <c r="A54" i="156"/>
  <c r="A53" i="156"/>
  <c r="A52" i="156"/>
  <c r="A51" i="156"/>
  <c r="A50" i="156"/>
  <c r="A49" i="156"/>
  <c r="A48" i="156"/>
  <c r="A47" i="156"/>
  <c r="A46" i="156"/>
  <c r="A45" i="156"/>
  <c r="A44" i="156"/>
  <c r="A43" i="156"/>
  <c r="A42" i="156"/>
  <c r="A41" i="156"/>
  <c r="A40" i="156"/>
  <c r="A39" i="156"/>
  <c r="A38" i="156"/>
  <c r="A30" i="156"/>
  <c r="A29" i="156"/>
  <c r="A28" i="156"/>
  <c r="A27" i="156"/>
  <c r="A26" i="156"/>
  <c r="A25" i="156"/>
  <c r="A24" i="156"/>
  <c r="A23" i="156"/>
  <c r="A22" i="156"/>
  <c r="A21" i="156"/>
  <c r="A20" i="156"/>
  <c r="A19" i="156"/>
  <c r="A18" i="156"/>
  <c r="A17" i="156"/>
  <c r="A16" i="156"/>
  <c r="A15" i="156"/>
  <c r="A14" i="156"/>
  <c r="A13" i="156"/>
  <c r="A10" i="156"/>
  <c r="A9" i="156"/>
  <c r="A8" i="156"/>
  <c r="A7" i="156"/>
  <c r="A6" i="156"/>
  <c r="A5" i="156"/>
  <c r="A4" i="156"/>
  <c r="A1" i="156"/>
</calcChain>
</file>

<file path=xl/sharedStrings.xml><?xml version="1.0" encoding="utf-8"?>
<sst xmlns="http://schemas.openxmlformats.org/spreadsheetml/2006/main" count="6947" uniqueCount="512">
  <si>
    <t>Outcome</t>
  </si>
  <si>
    <t>Child (0 to 18)</t>
  </si>
  <si>
    <t>Non-elderly adult (19 to 64)</t>
  </si>
  <si>
    <t>Elderly adult (65 and older)</t>
  </si>
  <si>
    <t>Total Population</t>
  </si>
  <si>
    <t>Percent</t>
  </si>
  <si>
    <t>95% CI [</t>
  </si>
  <si>
    <t>Lower</t>
  </si>
  <si>
    <t>Upper</t>
  </si>
  <si>
    <t>Sample size</t>
  </si>
  <si>
    <t>Notes:  CI is confidence interval.</t>
  </si>
  <si>
    <t>Insured at the time of the survey</t>
  </si>
  <si>
    <t>Uninsured at the time of the survey</t>
  </si>
  <si>
    <t>Uninsured for 2 years or more</t>
  </si>
  <si>
    <t>Uninsured for 5 Years or more</t>
  </si>
  <si>
    <t>Took one or more prescription drugs in the past 12 months</t>
  </si>
  <si>
    <t>Had a visit to a general doctor or specialist in the past 12 months</t>
  </si>
  <si>
    <t>Had a visit to a general doctor in the past 12 months</t>
  </si>
  <si>
    <t>Had a visit to a specialist in the past 12 months</t>
  </si>
  <si>
    <t>Had a visit for dental care in the past 12 months</t>
  </si>
  <si>
    <t>Children (0-18)</t>
  </si>
  <si>
    <t>Non-elderly Adults (19 to 64)</t>
  </si>
  <si>
    <t>Elderly Adults (65 and older)</t>
  </si>
  <si>
    <t>White, non-Hispanic</t>
  </si>
  <si>
    <t>Other/multiple races, non-Hispanic</t>
  </si>
  <si>
    <t>Hispanic</t>
  </si>
  <si>
    <t>Fair or poor</t>
  </si>
  <si>
    <t>Single-parent family with children</t>
  </si>
  <si>
    <t>Two-parent family with children</t>
  </si>
  <si>
    <t>Married couple, no children</t>
  </si>
  <si>
    <t>Single individual, no children</t>
  </si>
  <si>
    <t>Less than high school</t>
  </si>
  <si>
    <t>High school graduate or GED</t>
  </si>
  <si>
    <t>4 year college degree or more</t>
  </si>
  <si>
    <t>Age (%)</t>
  </si>
  <si>
    <t>Race/Ethnicity (%)</t>
  </si>
  <si>
    <t>U.S. citizen (%)</t>
  </si>
  <si>
    <t>Health status (%)</t>
  </si>
  <si>
    <t>Female (%)</t>
  </si>
  <si>
    <t xml:space="preserve">Good </t>
  </si>
  <si>
    <t>Very good or excellent</t>
  </si>
  <si>
    <t xml:space="preserve">Sample size </t>
  </si>
  <si>
    <r>
      <t>Family type</t>
    </r>
    <r>
      <rPr>
        <vertAlign val="superscript"/>
        <sz val="10"/>
        <color indexed="8"/>
        <rFont val="Calibri"/>
        <family val="2"/>
        <scheme val="minor"/>
      </rPr>
      <t xml:space="preserve">1 </t>
    </r>
    <r>
      <rPr>
        <sz val="10"/>
        <color indexed="8"/>
        <rFont val="Calibri"/>
        <family val="2"/>
        <scheme val="minor"/>
      </rPr>
      <t>(%)</t>
    </r>
  </si>
  <si>
    <r>
      <t>Family Income relative to the Federal Poverty Level (FPL)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(%)</t>
    </r>
  </si>
  <si>
    <r>
      <t>Highest educational attainment of adults in family</t>
    </r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>(%)</t>
    </r>
  </si>
  <si>
    <r>
      <t>1</t>
    </r>
    <r>
      <rPr>
        <sz val="10"/>
        <rFont val="Calibri"/>
        <family val="2"/>
        <scheme val="minor"/>
      </rPr>
      <t>Families are defined based on the household members who typically would be included in the target person's health insurance unit (HIU).</t>
    </r>
  </si>
  <si>
    <t>Children (0 to 18)</t>
  </si>
  <si>
    <t>Any emergency room visit in the past 12 months</t>
  </si>
  <si>
    <t>Told doctor's office or clinic did not accept health insurance type in the past 12 months</t>
  </si>
  <si>
    <t>Told doctor's office or clinic was not accepting new patients in the past 12 months</t>
  </si>
  <si>
    <t>Unable to get an appointment with a health provider as soon as needed in the past 12 months</t>
  </si>
  <si>
    <r>
      <t>Most recent emergency room visit in past 12 months was for a non-emergency condition</t>
    </r>
    <r>
      <rPr>
        <vertAlign val="superscript"/>
        <sz val="10"/>
        <color theme="1"/>
        <rFont val="Calibri"/>
        <family val="2"/>
        <scheme val="minor"/>
      </rPr>
      <t>1</t>
    </r>
  </si>
  <si>
    <r>
      <t>1</t>
    </r>
    <r>
      <rPr>
        <sz val="10"/>
        <color indexed="8"/>
        <rFont val="Calibri"/>
        <family val="2"/>
        <scheme val="minor"/>
      </rPr>
      <t>A non-emergency condition is one that the respondent thought could have been treated by a regular doctor if one had been available.</t>
    </r>
  </si>
  <si>
    <t>Any unmet need for specialist care in the past 12 months because of the cost of care</t>
  </si>
  <si>
    <t>Any unmet need for dental care in the past 12 months because of the cost of care</t>
  </si>
  <si>
    <t>Ever went without prescription drugs in the past 12 months because of costs</t>
  </si>
  <si>
    <t>Any unmet need for doctor care in the past 12 months because of the cost of care</t>
  </si>
  <si>
    <t>Out-of-pocket health care spending greater than $1000 in the past 12 months</t>
  </si>
  <si>
    <t>Insured at any time in the past 12 months</t>
  </si>
  <si>
    <t>Insured for less than 6 months in the past 12 months</t>
  </si>
  <si>
    <t>Insured for 6 months or more in the past 12 months</t>
  </si>
  <si>
    <t>Always insured in the past 12 months</t>
  </si>
  <si>
    <t>Uninsured  at any time in the past 12 months</t>
  </si>
  <si>
    <t>Uninsured for less than 6 months in the past 12 months</t>
  </si>
  <si>
    <t>Uninsured for 6 months or more in the past 12 months</t>
  </si>
  <si>
    <t>Always uninsured in the past 12 months</t>
  </si>
  <si>
    <t>Section A:  Population Characteristics</t>
  </si>
  <si>
    <t>Region (%)</t>
  </si>
  <si>
    <t>Other coverage or coverage type not reported</t>
  </si>
  <si>
    <t>Out-of-pocket health care spending greater than $3000 in the past 12 months</t>
  </si>
  <si>
    <t>Someone in family changed to a lower cost doctor or other health care provider</t>
  </si>
  <si>
    <t>Someone in family went without needed health care</t>
  </si>
  <si>
    <t>Someone in family switched to a lower cost health insurance plan</t>
  </si>
  <si>
    <t>Someone in family went without health insurance</t>
  </si>
  <si>
    <t xml:space="preserve">Someone in family tried to stay healthier </t>
  </si>
  <si>
    <t>Residence is owned or being bought by household (%)</t>
  </si>
  <si>
    <t>Language at home is English (%)</t>
  </si>
  <si>
    <t>Section C:  Health Care Access and Use</t>
  </si>
  <si>
    <t>List of Tables</t>
  </si>
  <si>
    <t>Female</t>
  </si>
  <si>
    <t>Male</t>
  </si>
  <si>
    <t>Other/Multiple Race, non-Hispanic</t>
  </si>
  <si>
    <t>Good, Very Good, or Excellent Health and No Activity Limitation</t>
  </si>
  <si>
    <t>Fair or Poor Health or an Activity Limitation</t>
  </si>
  <si>
    <t>Fair or Poor Health and an Activity Limitation</t>
  </si>
  <si>
    <t>Section B:  Health Insurance Coverage and Uninsurance</t>
  </si>
  <si>
    <t>Insured at the time of the survey and insured for 2 years or more</t>
  </si>
  <si>
    <t>Insured at the time of the survey and insured for 5 years or more</t>
  </si>
  <si>
    <t>Insured at the time of the survey and ever uninsured in the past 12 months</t>
  </si>
  <si>
    <t>Has a usual source of health care (excluding the emergency room)</t>
  </si>
  <si>
    <t>Always Insured Over the Past 12 Months</t>
  </si>
  <si>
    <t>Ever Uninsured Over the Past 12 Months</t>
  </si>
  <si>
    <t>Uninsured at the Time of the Survey</t>
  </si>
  <si>
    <t>Black, non-Hispanic</t>
  </si>
  <si>
    <t>At or below 138% FPL</t>
  </si>
  <si>
    <t>138-299% FPL</t>
  </si>
  <si>
    <t>300-399% FPL</t>
  </si>
  <si>
    <t>400% FPL or more</t>
  </si>
  <si>
    <t>Some college</t>
  </si>
  <si>
    <t xml:space="preserve">Employer-sponsored Insurance </t>
  </si>
  <si>
    <t>Family Income At or Below 138% of the Federal Poverty Level</t>
  </si>
  <si>
    <t>Family Income Between 138 and 299% of the Federal Poverty Level</t>
  </si>
  <si>
    <t>Family Income Between 300 and 399% of the Federal Poverty Level</t>
  </si>
  <si>
    <t>Family Income At or Above 400% of the Federal Poverty Level</t>
  </si>
  <si>
    <t>Other/Multiple Race, Non-Hispanic</t>
  </si>
  <si>
    <t xml:space="preserve">Male </t>
  </si>
  <si>
    <t>Uninsured at the time of the survey and ever insured in the past 12 months</t>
  </si>
  <si>
    <t>Western MA</t>
  </si>
  <si>
    <t>Central MA</t>
  </si>
  <si>
    <t>Northeast MA</t>
  </si>
  <si>
    <t>Metro West</t>
  </si>
  <si>
    <t>Metro Boston</t>
  </si>
  <si>
    <t>Metro South</t>
  </si>
  <si>
    <t>Southcoast</t>
  </si>
  <si>
    <t>Cape and Islands</t>
  </si>
  <si>
    <t xml:space="preserve"> </t>
  </si>
  <si>
    <t>Section D:  Health Care Affordability</t>
  </si>
  <si>
    <r>
      <t>Family income relative to the Federal Poverty Level (FPL)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(%)</t>
    </r>
  </si>
  <si>
    <t>Among the uninsured, a reason for uninsurance is related to costs of coverage</t>
  </si>
  <si>
    <t>Among the uninsured, a  reason for uninsurance is related to costs of coverage</t>
  </si>
  <si>
    <t>Population size (000s)</t>
  </si>
  <si>
    <r>
      <t>Single individual, no children</t>
    </r>
    <r>
      <rPr>
        <vertAlign val="superscript"/>
        <sz val="10"/>
        <color indexed="8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</si>
  <si>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18 year olds are counted as children</t>
    </r>
  </si>
  <si>
    <t xml:space="preserve">MassHealth, ConnectorCare or other public coverage </t>
  </si>
  <si>
    <t>Private non-group coverage, including Connector Health Plan</t>
  </si>
  <si>
    <r>
      <t>Work status of adults in family</t>
    </r>
    <r>
      <rPr>
        <vertAlign val="superscript"/>
        <sz val="10"/>
        <color indexed="8"/>
        <rFont val="Calibri"/>
        <family val="2"/>
      </rPr>
      <t xml:space="preserve">1 </t>
    </r>
    <r>
      <rPr>
        <sz val="10"/>
        <color indexed="8"/>
        <rFont val="Calibri"/>
        <family val="2"/>
      </rPr>
      <t>(%)</t>
    </r>
  </si>
  <si>
    <t>Had a visit to a mental health professional in the past 12 months</t>
  </si>
  <si>
    <t>Had problems paying medical bills in the past 12 months</t>
  </si>
  <si>
    <t>Had problems paying medical bills for emergency care in last 12 months</t>
  </si>
  <si>
    <t>Had problems paying medical bills for on-going care for chronic condition/long-term health problem in last 12 months</t>
  </si>
  <si>
    <t>Had problems paying medical bills for medical test/surgical procedure in last 12 months</t>
  </si>
  <si>
    <t>Had problems paying medical bills for dental care in last 12 months</t>
  </si>
  <si>
    <t>Had problems paying medical bills for prescription drugs in last 12 months</t>
  </si>
  <si>
    <t>Had problems paying medical bills for birth of a child in last 12 months</t>
  </si>
  <si>
    <t>Had problems paying medical bills for something else in last 12 months</t>
  </si>
  <si>
    <t>Had problems paying for medical bills for something else in the last 12 months</t>
  </si>
  <si>
    <t>Cut back on savings or took money out of savings account</t>
  </si>
  <si>
    <t>Declared bankruptcy</t>
  </si>
  <si>
    <t>Contacted by collection agency about debt for medical bills</t>
  </si>
  <si>
    <t>Have medical bills that are being paid off over time</t>
  </si>
  <si>
    <t>Have medical bills that are being paid off over time of less than $2000</t>
  </si>
  <si>
    <t>Have medical bills that are being paid off over time of $2000 to $8000</t>
  </si>
  <si>
    <t>Have medical bills that are being paid off over time of $8000 or more</t>
  </si>
  <si>
    <t>Have medical bills that are being paid off over time from the last year</t>
  </si>
  <si>
    <t>Have medical bills that are being paid off over time from one to five years ago</t>
  </si>
  <si>
    <t>Have medical bills that are being paid off over time from more than five years ago</t>
  </si>
  <si>
    <t>Have medical bills that are being paid off over time from last year</t>
  </si>
  <si>
    <t>Have had problems paying mortgage, rent, or utility bills in the past 12 months</t>
  </si>
  <si>
    <t>Have had problems paying mortgage, rent or utility bills in the past 12 months</t>
  </si>
  <si>
    <t>Any unmet need for mental health care or counseling in the past 12 months because of the cost of care</t>
  </si>
  <si>
    <t>Out-of-pocket health care spending greater than 1000 in the past 12 months</t>
  </si>
  <si>
    <t>Out-of-pocket health care spending greater than 3000 in the past 12 months</t>
  </si>
  <si>
    <t xml:space="preserve">   No workers </t>
  </si>
  <si>
    <t xml:space="preserve">   One or more workers</t>
  </si>
  <si>
    <t xml:space="preserve">Medicare </t>
  </si>
  <si>
    <t>Medicare</t>
  </si>
  <si>
    <t>Borrowed money or took on credit card debt</t>
  </si>
  <si>
    <t>Activities are limited by health problem (%)</t>
  </si>
  <si>
    <t xml:space="preserve">    No workers </t>
  </si>
  <si>
    <t>Had a visit to a nurse practitioner, physicians assistant, or midwife in the past 12 months</t>
  </si>
  <si>
    <t>Made a transition and transitioned to current coverage from uninsurance*</t>
  </si>
  <si>
    <t>Made a transition and transitioned to current coverage from some other type of health insurance coverage*</t>
  </si>
  <si>
    <t>Table E.1-1: Ratio of Out of Pocket Health Care Spending to Income, Overall and by Age</t>
  </si>
  <si>
    <t>Less than 5%</t>
  </si>
  <si>
    <t>Between 5% and 10%</t>
  </si>
  <si>
    <t>10% or more</t>
  </si>
  <si>
    <t>Table E.1-2: Ratio of Out of Pocket Health Care Spending to Income, Overall and by Gender</t>
  </si>
  <si>
    <t>Table E.1-3: Ratio of Out of Pocket Health Care Spending to Income, Overall and by Race/Ethnicity</t>
  </si>
  <si>
    <t>Table E.1-4: Ratio of Out of Pocket Health Care Spending to Income, Overall and by Health/Disability Status</t>
  </si>
  <si>
    <t>Table E.1-5: Ratio of Out of Pocket Health Care Spending to Income, Overall and by Family Income</t>
  </si>
  <si>
    <t>Table E.1-6: Ratio of Out of Pocket Health Care Spending to Income, Overall and by Region</t>
  </si>
  <si>
    <t>Table E.1-7: Ratio of Out of Pocket Health Care Spending to Income, Overall and by Insurance Status</t>
  </si>
  <si>
    <t>Has LTC Insurance</t>
  </si>
  <si>
    <t>Does not have LTC Insurance</t>
  </si>
  <si>
    <t>Categories will not total to 100% due to nonresponse</t>
  </si>
  <si>
    <t>Section E:  Out of Pocket Spending and Long Term Care (Extra tables)</t>
  </si>
  <si>
    <t>Table A.1-1:  Demographic, Health and Socioeconomic Characteristics of the Massachusetts Population in 2017, Overall and by Age Groups</t>
  </si>
  <si>
    <t>A.1-1:  Demographic, Health and Socioeconomic Characteristics of the Massachusetts Population in 2017, Overall and by Age</t>
  </si>
  <si>
    <t>A.1-2:  Demographic, Health and Socioeconomic Characteristics of the Massachusetts Population in 2017, Overall and by Gender</t>
  </si>
  <si>
    <t>A.1-3:  Demographic, Health and Socioeconomic Characteristics of the Massachusetts Population in 2017, Overall and by Race/Ethnicity</t>
  </si>
  <si>
    <t>A.1-4:  Demographic, Health and Socioeconomic Characteristics of the Massachusetts Population in 2017, Overall and by Health/Disability Status</t>
  </si>
  <si>
    <t>A.1-5:  Demographic, Health and Socioeconomic Characteristics of the Massachusetts Population in 2017, Overall and by Family Income</t>
  </si>
  <si>
    <t>A.1-6:  Demographic, Health and Socioeconomic Characteristics of the Massachusetts Population in 2017, Overall and by Region</t>
  </si>
  <si>
    <t>A.1-7:  Demographic, Health and Socioeconomic Characteristics of the Massachusetts Population in 2017, Overall and by Health Insurance Status</t>
  </si>
  <si>
    <t>B.1-1:  Health Insurance Coverage in Massachusetts in 2017, Overall and by Age</t>
  </si>
  <si>
    <t>B.1-2:  Health Insurance Coverage in Massachusetts in 2017, Overall and by Gender</t>
  </si>
  <si>
    <t>B.1-3:  Health Insurance Coverage in Massachusetts in 2017, Overall and by Race/Ethnicity</t>
  </si>
  <si>
    <t>B.1-4:  Health Insurance Coverage in Massachusetts in 2017, Overall and by Health/Disability Status</t>
  </si>
  <si>
    <t>B.1-5:  Health Insurance Coverage in Massachusetts in 2017, Overall and by Family Income</t>
  </si>
  <si>
    <t>B.1-6:  Health Insurance Coverage in Massachusetts in 2017, Overall and by Region</t>
  </si>
  <si>
    <t>B.2-1:  Uninsurance Rate in Massachusetts in 2017, Overall and by Age</t>
  </si>
  <si>
    <t>B.2-2:  Uninsurance Rate in Massachusetts in 2017, Overall and by Gender</t>
  </si>
  <si>
    <t>B.2-3:  Uninsurance Rate in Massachusetts in 2017, Overall and by Race/Ethnicity</t>
  </si>
  <si>
    <t>B.2-4:  Uninsurance Rate in Massachusetts in 2017, Overall and by Health/Disability Status</t>
  </si>
  <si>
    <t>B.2-5:  Uninsurance Rate in Massachusetts in 2017, Overall and by Family Income</t>
  </si>
  <si>
    <t>B.2-6:  Uninsurance Rate in Massachusetts in 2017, Overall and by Region</t>
  </si>
  <si>
    <t>B.3-1:  Type of Health Insurance Coverage Among the Massachusetts Population with Health Insurance Coverage at the Time of the Survey in 2017 Overall and by Age</t>
  </si>
  <si>
    <t>B.3-2:  Type of Health Insurance Coverage Among the Massachusetts Population with Health Insurance Coverage at the Time of the Survey in 2017 Overall and by Gender</t>
  </si>
  <si>
    <t>B.3-3:  Type of Health Insurance Coverage Among the Massachusetts Population with Health Insurance Coverage at the Time of the Survey in 2017 Overall and by Race/Ethnicity</t>
  </si>
  <si>
    <t>B.3-4:  Type of Health Insurance Coverage Among the Massachusetts Population with Health Insurance Coverage at the Time of the Survey in 2017 Overall and by Health/Disability Status</t>
  </si>
  <si>
    <t>B.3-5:  Type of Health Insurance Coverage Among the Massachusetts Population with Health Insurance Coverage at the Time of the Survey in 2017 Overall and by Family Income</t>
  </si>
  <si>
    <t>B.3-6:  Type of Health Insurance Coverage Among the Massachusetts Population with Health Insurance Coverage at the Time of the Survey in 2017 Overall and by Region</t>
  </si>
  <si>
    <t>C.1-1:  Health Care Access and Use in Massachusetts in 2017, Overall and by Age</t>
  </si>
  <si>
    <t>C.1-2:  Health Care Access and Use in Massachusetts in 2017, Overall and by Gender</t>
  </si>
  <si>
    <t>C.1-3:  Health Care Access and Use in Massachusetts in 2017, Overall and by Race/Ethnicity</t>
  </si>
  <si>
    <t>C.1-4:  Health Care Access and Use in Massachusetts in 2017, Overall and by Health/Disability Status</t>
  </si>
  <si>
    <t>C.1-5:  Health Care Access and Use in Massachusetts in 2017, Overall and by Family Income</t>
  </si>
  <si>
    <t>C.1-6:  Health Care Access and Use in Massachusetts in 2017, Overall and by Region</t>
  </si>
  <si>
    <t>C.1-7:  Health Care Access and Use in Massachusetts in 2017,  Overall and by Health Insurance Status</t>
  </si>
  <si>
    <t>C.2-1:  Use of Specialists, Mental Health Care, Dental Care and Prescription Drugs in Massachusetts in 2017, Overall and by Age</t>
  </si>
  <si>
    <t>C.2-2: Use of Specialists, Mental Health Care, Dental Care and Prescription Drugs in Massachusetts in 2017, Overall and by Gender</t>
  </si>
  <si>
    <t>C.2-3: Use of Specialists, Mental Health Care, Dental Care and Prescription Drugs in Massachusetts in 2017, Overall and by Race/Ethnicity</t>
  </si>
  <si>
    <t>C.2-4: Use of Specialists, Mental Health Care, Dental Care and Prescription Drugs in Massachusetts in 2017, Overall and by Health/Disability Status</t>
  </si>
  <si>
    <t>C.2-5: Use of Specialists, Mental Health Care, Dental Care and Prescription Drugs in Massachusetts in 2017, Overall and by Family Income</t>
  </si>
  <si>
    <t>C.2-6: Use of Specialists, Mental Health Care, Dental Care and Prescription Drugs in Massachusetts in 2017, Overall and by Region</t>
  </si>
  <si>
    <t>C.2-7: Use of Specialists, Mental Health Care, Dental Care and Prescription Drugs in Massachusetts in 2017, Overall and by Health Insurance Status</t>
  </si>
  <si>
    <t>C.3-1:  Hospital and Emergency Department Use and Difficulties Getting Health Care in Massachusetts in 2017, Overall and by Age</t>
  </si>
  <si>
    <t>C.3-2:  Hospital and Emergency Department Use and Difficulties Getting Health Care in Massachusetts in 2017, Overall and by Gender</t>
  </si>
  <si>
    <t>C.3-3:  Hospital and Emergency Department Use and Difficulties Getting Health Care in Massachusetts in 2017, Overall and by Race/Ethnicity</t>
  </si>
  <si>
    <t>C.3-4:  Hospital and Emergency Department Use and Difficulties Getting Health Care in Massachusetts in 2017, Overall and by Health/Disability Status</t>
  </si>
  <si>
    <t>C.3-5:  Hospital and Emergency Department Use and Difficulties Getting Health Care in Massachusetts in 2017, Overall and by Family Income</t>
  </si>
  <si>
    <t>C.3-6:  Hospital and Emergency Department Use and Difficulties Getting Health Care in Massachusetts in 2017, Overall and by Region</t>
  </si>
  <si>
    <t>C.3-7:  Hospital and Emergency Department Use and Difficulties Getting Health Care in Massachusetts in 2017, Overall and by Health Insurance Status</t>
  </si>
  <si>
    <t>C.4-1:   Type of Emergency Department Use Among Individuals Who Had a Emergency Department Visit in the Past 12 Months in Massachusetts in 2017, Overall and by Age</t>
  </si>
  <si>
    <t>C.4-2:   Type of Emergency Department Use Among Individuals Who Had a Emergency Department Visit in the Past 12 Months in Massachusetts in 2017, Overall and by Gender</t>
  </si>
  <si>
    <t>C.4-3:   Type of Emergency Department Use Among Individuals Who Had a Emergency Department Visit in the Past 12 Months in Massachusetts in 2017, Overall and by Race/Ethnicity</t>
  </si>
  <si>
    <t>C.4-4:   Type of Emergency Department Use Among Individuals Who Had a Emergency Department Visit in the Past 12 Months in Massachusetts in 2017, Overall and by Health/Disability Status</t>
  </si>
  <si>
    <t>C.4-5:   Type of Emergency Department Use Among Individuals Who Had a Emergency Department Visit in the Past 12 Months in Massachusetts in 2017, Overall and by Family Income</t>
  </si>
  <si>
    <t>C.4-6:   Type of Emergency Department Use Among Individuals Who Had a Emergency Department Visit in the Past 12 Months in Massachusetts in 2017, Overall and by Region</t>
  </si>
  <si>
    <t>C.4-7:   Type of Emergency Department Use Among Individuals Who Had a Emergency Department Visit in the Past 12 Months in Massachusetts in 2017, Overall and by Health Insurance Status</t>
  </si>
  <si>
    <t>D.1-1:  Health Care Affordability in Massachusetts in 2017, Overall and by Age</t>
  </si>
  <si>
    <t>D.1-2:  Health Care Affordability in Massachusetts in 2017, Overall and by Gender</t>
  </si>
  <si>
    <t>D.1-3:  Health Care Affordability in Massachusetts in 2017, Overall and by Race/Ethnicity</t>
  </si>
  <si>
    <t>D.1-4:  Health Care Affordability in Massachusetts in 2017, Overall and by Health/Disability Status</t>
  </si>
  <si>
    <t>D.1-5:  Health Care Affordability in Massachusetts in 2017, Overall and by Family Income</t>
  </si>
  <si>
    <t>D.1-6:  Health Care Affordability in Massachusetts in 2017, Overall and by Region</t>
  </si>
  <si>
    <t>D.1-7: Health Care Affordability in Massachusetts in 2017, Overall and by Insurance Status</t>
  </si>
  <si>
    <t>D.2-1: Health Care Affordability in Massachusetts in 2017, Overall and by Age</t>
  </si>
  <si>
    <t>D.2-2: Health Care Affordability in Massachusetts in 2017, Overall and by Gender</t>
  </si>
  <si>
    <t>D.2-3: Health Care Affordability in Massachusetts in 2017, Overall and by Race/Ethnicity</t>
  </si>
  <si>
    <t>D.2-4: Health Care Affordability in Massachusetts in 2017, Overall and by Health/Disability Status</t>
  </si>
  <si>
    <t>D.2-5: Health Care Affordability in Massachusetts in 2017, Overall and by Family Income</t>
  </si>
  <si>
    <t>D.2-6: Health Care Affordability in Massachusetts in 2017, Overall and by Region</t>
  </si>
  <si>
    <t>D.2-7: Health Care Affordability in Massachusetts in 2017, Overall and by Insurance Status</t>
  </si>
  <si>
    <t>D.3-1: Health Care Affordability in Massachusetts in 2017, Overall and by Age</t>
  </si>
  <si>
    <t>D.3-2: Health Care Affordability in Massachusetts in 2017, Overall and by Gender</t>
  </si>
  <si>
    <t>D.3-3: Health Care Affordability in Massachusetts in 2017, Overall and by Race/Ethnicity</t>
  </si>
  <si>
    <t>D.3-4: Health Care Affordability in Massachusetts in 2017, Overall and by Health/Disability Status</t>
  </si>
  <si>
    <t>D.3-5: Health Care Affordability in Massachusetts in 2017, Overall and by Family Income</t>
  </si>
  <si>
    <t>D.3-6: Health Care Affordability in Massachusetts in 2017, Overall and by Region</t>
  </si>
  <si>
    <t>D.3-7: Health Care Affordability in Massachusetts in 2017, Overall and by Insurance Status</t>
  </si>
  <si>
    <t>D.4-1: Health Care Affordability in Massachusetts in 2017, Overall and by Age</t>
  </si>
  <si>
    <t>D.4-2: Health Care Affordability in Massachusetts in 2017, Overall and by Gender</t>
  </si>
  <si>
    <t xml:space="preserve">D.4-3: Health Care Affordability in Massachusetts in 2017, Overall and by Race/Ethnicity </t>
  </si>
  <si>
    <t>D.4-4: Health Care Affordability in Massachusetts in 2017, Overall and by Health/Disability Status</t>
  </si>
  <si>
    <t>D.4-5: Health Care Affordability in Massachusetts in 2017, Overall and by Family Income</t>
  </si>
  <si>
    <t>D.4-6: Health Care Affordability in Massachusetts in 2017, Overall and by Region</t>
  </si>
  <si>
    <t>D.4-7: Health Care Affordability in Massachusetts in 2017, Overall and by Insurance Status</t>
  </si>
  <si>
    <t>D.5-1:  Strategies Used to Lower Health Care Spending in Massachusetts in 2017, Overall and by Age</t>
  </si>
  <si>
    <t>D.5-2:  Strategies Used to Lower Health Care Spending in Massachusetts in 2017, Overall and by Gender</t>
  </si>
  <si>
    <t>D.5-3:  Strategies Used to Lower Health Care Spending in Massachusetts in 2017, Overall and by Race/Ethnicity</t>
  </si>
  <si>
    <t>D.5-4:  Strategies Used to Lower Health Care Spending in Massachusetts in 2017, Overall and by Health/Disability Status</t>
  </si>
  <si>
    <t>D.5-5:  Strategies Used to Lower Health Care Spending in Massachusetts in 2017, Overall and by Family Income</t>
  </si>
  <si>
    <t>D.5-6:  Strategies Used to Lower Health Care Spending in Massachusetts in 2017, Overall and by Region</t>
  </si>
  <si>
    <t>D.5-7:  Strategies Used to Lower Health Care Spending in Massachusetts in 2017, Overall and by Health Insurance Status</t>
  </si>
  <si>
    <t>E.1-1:  Ratio of Out of Pocket Spending to Income in 2017, Overall and by Age</t>
  </si>
  <si>
    <t>E.1-2:  Ratio of Out of Pocket Spending to Income in 2017, Overall and by Gender</t>
  </si>
  <si>
    <t>E.1-3:  Ratio of Out of Pocket Spending to Income in 2017, Overall and by Race/Ethnicity</t>
  </si>
  <si>
    <t>E.1-4:  Ratio of Out of Pocket Spending to Income in 2017, Overall and by Health/Disability Status</t>
  </si>
  <si>
    <t>E.1-5:  Ratio of Out of Pocket Spending to Income in 2017, Overall and by Family Income</t>
  </si>
  <si>
    <t>E.1-6:  Ratio of Out of Pocket Spending to Income in 2017, Overall and by Region</t>
  </si>
  <si>
    <t>E.1-7: Ratio of Out of Pocket Spending to Income in 2017, Overall and by Insurance Status</t>
  </si>
  <si>
    <t>E.2-1: Percent of Age 50+ Massachusetts Residents who have Long Term Care Insurance in 2017, Overall and by Age</t>
  </si>
  <si>
    <t>E.2-2: Percent of Age 50+ Massachusetts Residents who have Long Term Care Insurance in 2017, Overall and by Gender</t>
  </si>
  <si>
    <t>E.2-3: Percent of Age 50+ Massachusetts Residents who have Long Term Care Insurance in 2017, Overall and by Race/Ethnicity</t>
  </si>
  <si>
    <t>E.2-4: Percent of Age 50+ Massachusetts Residents who have Long Term Care Insurance in 2017, Overall and by Health/Disability Status</t>
  </si>
  <si>
    <t>E.2-5: Percent of Age 50+ Massachusetts Residents who have Long Term Care Insurance in 2017, Overall and by Family Income</t>
  </si>
  <si>
    <t>E.2-6: Percent of Age 50+ Massachusetts Residents who have Long Term Care Insurance in 2017, Overall and by Region</t>
  </si>
  <si>
    <t>E.2-7: Percent of Age 50+ Massachusetts Residents who have Long Term Care Insurance in 2017, Overall and by Insurance Status</t>
  </si>
  <si>
    <t>Table A.1-2:  Demographic, Health and Socioeconomic Characteristics of the Massachusetts Population in 2017, Overall and by Gender</t>
  </si>
  <si>
    <t>Table A.1-3:  Demographic, Health and Socioeconomic Characteristics of the Massachusetts Population in 2017, Overall and by Race/Ethnicity Groups</t>
  </si>
  <si>
    <t>Table A.1-4:  Demographic, Health and Socioeconomic Characteristics of the Massachusetts Population in 2017, Overall and by Health/Disability Status</t>
  </si>
  <si>
    <t>Table A.1-5:  Demographic, Health and Socioeconomic Characteristics of the Massachusetts Population in 2017, Overall and by Family Income Groups</t>
  </si>
  <si>
    <t>Table A.1-6:  Demographic, Health and Socioeconomic Characteristics of the Massachusetts Population in 2017, Overall and by Region</t>
  </si>
  <si>
    <t>Table A.1-7:  Demographic, Health and Socioeconomic Characteristics of the Massachusetts Population in 2017, Overall and by Health Insurance Status</t>
  </si>
  <si>
    <t>Table B.1-1: Health Insurance Coverage in Massachusetts in 2017, Overall and by Age</t>
  </si>
  <si>
    <t>Table B.1-2: Health Insurance Coverage in Massachusetts in 2017, Overall and by Gender</t>
  </si>
  <si>
    <t>Table B.1-3: Health Insurance Coverage in Massachusetts in 2017, Overall and by Race/Ethnicty</t>
  </si>
  <si>
    <t>Table B.1-4: Health Insurance Coverage in Massachusetts in 2017, Overall and by Health/Disability Status</t>
  </si>
  <si>
    <t>Table B.1-5: Health Insurance Coverage in Massachusetts in 2017, Overall and by Family Income Groups</t>
  </si>
  <si>
    <t>Table B.1-6: Health Insurance Coverage in Massachusetts in 2017, Overall and by Region</t>
  </si>
  <si>
    <t>Table B.2-1: Uninsurance Rate in Massachusetts in 2017, Overall and by Age</t>
  </si>
  <si>
    <t>Table B.2-2: Uninsurance Rate in Massachusetts in 2017, Overall and by Gender</t>
  </si>
  <si>
    <t>Table B.2-3: Uninsurance Rate in Massachusetts in 2017, Overall and by Race/Ethnicity</t>
  </si>
  <si>
    <t>Table B.2-4: Uninsurance Rate in Massachusetts in 2017, Overall and by Health/Disability Status</t>
  </si>
  <si>
    <t>Table B.2-5: Uninsurance Rate in Massachusetts in 2017, Overall and by Family Income Groups</t>
  </si>
  <si>
    <t>Table B.2-6: Uninsurance Rate in Massachusetts in 2017, Overall and by Region</t>
  </si>
  <si>
    <t>Table B.3-1: Reported Type of Health Insurance Coverage Among the Massachusetts Population with Health Insurance Coverage at the Time of the Survey in 2017, Overall and by Age</t>
  </si>
  <si>
    <t>Table B.3-2: Reported Type of Health Insurance Coverage Among the Massachusetts Population with Health Insurance Coverage at the Time of the Survey in 2017, Overall and by Gender</t>
  </si>
  <si>
    <t>Table B.3-3: Reported Type of Health Insurance Coverage Among the Massachusetts Population with Health Insurance Coverage at the Time of the Survey in 2017, Overall and by Race/Ethnicity</t>
  </si>
  <si>
    <t>Table B.3-4: Reported Type of Health Insurance Coverage Among the Massachusetts Population with Health Insurance Coverage at the Time of the Survey in 2017, Overall and by Health/Disability Status</t>
  </si>
  <si>
    <t>Table B.3-5: Reported Type of Health Insurance Coverage Among the Massachusetts Population with Health Insurance Coverage at the Time of the Survey in 2017, Overall and by Family Income Groups</t>
  </si>
  <si>
    <t>Table B.3-6: Reported Type of Health Insurance Coverage Among the Massachusetts Population with Health Insurance Coverage at the Time of the Survey in 2017, Overall and by Region</t>
  </si>
  <si>
    <t>Table C.1-1: Health Care Access and Use in Massachusetts in 2017, Overall and by Age</t>
  </si>
  <si>
    <t>Table C.1-2: Health Care Access and Use in Massachusetts in 2017, Overall and by Gender</t>
  </si>
  <si>
    <t>Table C.1-3: Health Care Access and Use in Massachusetts in 2017, Overall and by Race/Ethnicity</t>
  </si>
  <si>
    <t>Table C.1-4: Health Care Access and Use in Massachusetts in 2017, Overall and by Health/Disability Status</t>
  </si>
  <si>
    <t>Table C.1-5: Health Care Access and Use in Massachusetts in 2017, Overall and by Family Income Groups</t>
  </si>
  <si>
    <t>Table C.1-6: Health Care Access and Use in Massachusetts in 2017, Overall and by Region</t>
  </si>
  <si>
    <t>Table C.1-7: Health Care Access and Use in Massachusetts in 2017, Overall and by Insurance Status</t>
  </si>
  <si>
    <t>Table C.2-1: Health Care Access and use in Massachusetts in 2017, Overall and by Age</t>
  </si>
  <si>
    <t>Table C.2-2: Health Care Access and Use in Massachusetts in 2017, Overall and by Gender</t>
  </si>
  <si>
    <t>Table C.2-3: Health Care Access and Use in Massachusetts in 2017, Overall and by Race/Ethnicity</t>
  </si>
  <si>
    <t>Table C.2-4: Health Care Access and Use in Massachusetts in 2017, Overall and by Health/Disability Status</t>
  </si>
  <si>
    <t>Table C.2-5: Health Care Access and Use in Massachusetts in 2017, Overall and by Family Income Groups</t>
  </si>
  <si>
    <t>Table C.2-6: Health Care Access and Use in Massachusetts in 2017, Overall and by Region</t>
  </si>
  <si>
    <t>Table C.2-7: Health Care Access and Use in Massachusetts in 2017, Overall and by Insurance Status</t>
  </si>
  <si>
    <t>Table C.3-1: Hospital and Emergency Department Use and Difficulties Getting Health Care in Massachusetts in 2017, Overall and by Age</t>
  </si>
  <si>
    <t>Table C.3-2: Hospital and Emergency Department Use and Difficulties Getting Health Care in Massachusetts in 2017, Overall and by Gender</t>
  </si>
  <si>
    <t xml:space="preserve">Table C.3-3: Hospital and Emergency Department Use and Difficulties Getting Health Care in Massachusetts in 2017, Overall and by Race/Ethnicity </t>
  </si>
  <si>
    <t>Table C.3-4: Hospital and Emergency Department Use and Difficulties Getting Health Care in Massachusetts in 2017, Overall and by Health/Disability Status</t>
  </si>
  <si>
    <t>Table C.3-5: Hospital and Emergency Department Use and Difficulties Getting Health Care in Massachusetts in 2017, Overall and by Family Income Groups</t>
  </si>
  <si>
    <t>Table C.3-6: Hospital and Emergency Department Use and Difficulties Getting Health Care in Massachusetts in 2017, Overall and by Region</t>
  </si>
  <si>
    <t>Table C.3-7: Health Care Access and Use in Massachusetts in 2017, Overall and by Insurance Status</t>
  </si>
  <si>
    <t>Table C.4-1: Type of Emergency Department Use Among Individuals Who Had a Emergency Department Visit in the Past 12 Months in Massachusetts in 2017, Overall and by Age</t>
  </si>
  <si>
    <t>Table C4-2: Type of Emergency Department Use Among Individuals Who Had a Emergency Department Visit in the Past 12 Months in Massachusetts in 2017, Overall and by Gender</t>
  </si>
  <si>
    <t>Table C.4-3: Type of Emergency Department Use Among Individuals Who Had a Emergency Department Visit in the Past 12 Months in Massachusetts in 2017, Overall and by Race/Ethnicity</t>
  </si>
  <si>
    <t>Table C.4-4: Type of Emergency Department Use Among Individuals Who Had a Emergency Department Visit in the Past 12 Months in Massachusetts in 2017, Overall and by Health/Disability Status</t>
  </si>
  <si>
    <t>Table C.4-5: Type of Emergency Department Use Among Individuals Who Had a Emergency Department Visit in the Past 12 Months in Massachusetts in 2017, Overall and by Family Income Groups</t>
  </si>
  <si>
    <t xml:space="preserve">Table C.4-6: Type of Emergency Department Use Among Individuals Who Had a Emergency Department Visit in the Past 12 Months in Massachusetts in 2017, Overall and by Region </t>
  </si>
  <si>
    <t>Table C.4-7: Health Care Access and Use in Massachusetts in 2017, Overall and by Insurance Status</t>
  </si>
  <si>
    <t>Table D.1-1: Health Care Affordability in Massachusetts in 2017, Overall and by Age</t>
  </si>
  <si>
    <t>Table D.1-2: Health Care Affordability in Massachusetts in 2017, Overall and by Gender</t>
  </si>
  <si>
    <t>Table D.1-3: Health Care Affordability in Massachusetts in 2017, Overall and by Race/Ethnicity</t>
  </si>
  <si>
    <t>Table D.1-4: Health Care Affordability in Massachusetts in 2017, Overall and by Health/Disability Status</t>
  </si>
  <si>
    <t>Table D.1-5: Health Care Affordability in Massachusetts in 2017, Overall and by Family Income Group</t>
  </si>
  <si>
    <t>Table D.1-6: Health Care Affordability in Massachusetts in 2017, Overall and by Region</t>
  </si>
  <si>
    <t>Table D.1-7: Health Care Access and Use in Massachusetts in 2017, Overall and by Insurance Status</t>
  </si>
  <si>
    <t>Table D.2-1: Health Care Affordability in Massachusetts in 2017, Overall and by Age</t>
  </si>
  <si>
    <t>Table D.2-2: Health Care Affordability in Massachusetts in 2017, Overall and by Gender</t>
  </si>
  <si>
    <t>Table D.2-3: Health Care Affordability in Massachusetts in 2017, Overall and by Race/Ethnicity</t>
  </si>
  <si>
    <t>Table D.2-4: Health Care Affordability in Massachusetts in 2017, Overall and by Health/Disability Status</t>
  </si>
  <si>
    <t>Table D.2-5: Health Care Affordability in Massachusetts in 2017, Overall and by Family Income Group</t>
  </si>
  <si>
    <t>Table D.2-6: Health Care Affordability in Massachusetts in 2017, Overall and by Region</t>
  </si>
  <si>
    <t>Table D.2-7:  Health Care Affordability in Massachusetts in 2017, Overall and by Insurance Status</t>
  </si>
  <si>
    <t>Table D.4-1: Health Care Affordability in Massachusetts in 2017, Overall and by Age</t>
  </si>
  <si>
    <t>Table D.4-2: Health Care Affordability in Massachusetts in 2017, Overall and by Gender</t>
  </si>
  <si>
    <t>Table D.4-3: Health Care Affordability in Massachusetts in 2017, Overall and by Race/Ethnicity</t>
  </si>
  <si>
    <t>Table D.4-4: Health Care Affordability in Massachusetts in 2017, Overall and by Health/Disability Status</t>
  </si>
  <si>
    <t>Table D.4-5: Health Care Affordability in Massachusetts in 2017, Overall and by Family Income Group</t>
  </si>
  <si>
    <t>Table D.4-6: Health Care Affordability in Massachusetts in 2017, Overall and by Region</t>
  </si>
  <si>
    <t>Table D.4-7: Health Care Access and Use in Massachusetts in 2017, Overall and by Insurance Status</t>
  </si>
  <si>
    <t>Table D.5-1: Strategies Used to Lower Health Care Spending in Massachusetts in 2017, Overall and by Age</t>
  </si>
  <si>
    <t>Table D.5-2: Strategies Used to Lower Health Care Spending in Massachusetts in 2017, Overall and by Gender</t>
  </si>
  <si>
    <t>Table D.5-3: Strategies Used to Lower Health Care Spending in Massachusetts in 2017, Overall and by Race/Ethnicity</t>
  </si>
  <si>
    <t>Table D.5-4: Strategies Used to Lower Health Care Spending in Massachusetts in 2017, Overall and by Health/Disability Status</t>
  </si>
  <si>
    <t>Table D.5-5: Strategies Used to Lower Health Care Spending in Massachusetts in 2017, Overall and by Family Income Groups</t>
  </si>
  <si>
    <t>Table D.5-6: Strategies Used to Lower Health Care Spending in Massachusetts in 2017, Overall and by Region</t>
  </si>
  <si>
    <t>Table D.5-7: Health Care Access and Use in Massachusetts in 2017, Overall and by Insurance Status</t>
  </si>
  <si>
    <t>Source: 2017 Massachusetts Health Insurance Survey</t>
  </si>
  <si>
    <t>Source:  2017 Massachusetts Health Insurance Survey</t>
  </si>
  <si>
    <t>DID NOT USE CARE</t>
  </si>
  <si>
    <t>Section F:  Percent of Massachusetts Residents within past 12 went without care (New tables)</t>
  </si>
  <si>
    <t>Had medical errors</t>
  </si>
  <si>
    <t>No medical errors</t>
  </si>
  <si>
    <t>Did not have health insurance</t>
  </si>
  <si>
    <t>Had health insurance</t>
  </si>
  <si>
    <t>Section G:  Percent of Massachusetts Residents have experienced medical errors/medical bills</t>
  </si>
  <si>
    <t>Error was made in your own care</t>
  </si>
  <si>
    <t>Error was made in the care of someone else living in your household</t>
  </si>
  <si>
    <t xml:space="preserve">Error was made in the care of someone in family living outside of the household
</t>
  </si>
  <si>
    <t>Serious health consequences</t>
  </si>
  <si>
    <t>Minor health consequences</t>
  </si>
  <si>
    <t>No health consequences</t>
  </si>
  <si>
    <t>* Type of coverage may sum to more than 100% since respondents could report multiple types of coverage.</t>
  </si>
  <si>
    <t>Non-elderly Adults (50 to 64)</t>
  </si>
  <si>
    <t>Table E.2-1: Long-Term Care Insurance Measure, Overall and by Age - Total Population Age 50+</t>
  </si>
  <si>
    <t>Table E.2-2: Long-Term Care Insurance Measure, Overall and by Gender - Total Poplation Age 50+</t>
  </si>
  <si>
    <t>Table E.2-3: Long-Term Care Insurance Measure, Overall and by Race/Ethnicity - Total Population 50+</t>
  </si>
  <si>
    <t>Table E.2-4:  Long-Term Care Insurance Measure, Overall and by Health/Disability Status - Total Population 50+</t>
  </si>
  <si>
    <t>Table E.2-5:  Long-Term Care Insurance Measure, Overall and by Family Income - Total Population 50+</t>
  </si>
  <si>
    <t>Table E.2-6: Long-Term Care Insurance Measure, Overall and by Region - Total Population 50+</t>
  </si>
  <si>
    <t>Table E.2-7:  Long-Term Care Insurance Measure, Overall and by Insurance Status - Total Population 50+</t>
  </si>
  <si>
    <t>Total Population 50 and Older</t>
  </si>
  <si>
    <t>Table G.1-1: Household or Family Member Experienced Medical Errors In Past Five Years, Overall and by Age</t>
  </si>
  <si>
    <t>Table G.1-2: Household or Family Member Experienced Medical Errors In Past Five Years, Overall and by Gender</t>
  </si>
  <si>
    <t>Table G.1-3: Household or Family Member Experienced Medical Errors In Past Five Years, Overall and by Race/Ethnicity</t>
  </si>
  <si>
    <t>Table G.1-4: Household or Family Member Experienced Medical Errors In Past Five Years, Overall and by Health/Disability Status</t>
  </si>
  <si>
    <t>Table G.1-5: Household or Family Member Experienced Medical Errors In Past Five Years, Overall and by Family Income</t>
  </si>
  <si>
    <t>Table G.1-6: Household or Family Member Experienced Medical Errors In Past Five Years, Overall and by Region</t>
  </si>
  <si>
    <t>Table G.1-7: Household or Family Member Experienced Medical Errors In Past Five Years, Overall and by Insurance Status</t>
  </si>
  <si>
    <t>G.1-1: Household or Family Member Experienced Medical Errors In Past Five Years, , Overall and by Age</t>
  </si>
  <si>
    <t>G.1-2: Household or Family Member Experienced Medical Errors In Past Five Years , Overall and by Gender</t>
  </si>
  <si>
    <t>G.1-3: Household or Family Member Experienced Medical Errors In Past Five Years, Overall and by Race/Ethnicity</t>
  </si>
  <si>
    <t>G.1-4: Household or Family Member Experienced Medical Errors In Past Five Years, Overall and by Health/Disability Status</t>
  </si>
  <si>
    <t>G.1-5: Household or Family Member Experienced Medical Errors In Past Five Years, Overall and by Family Income</t>
  </si>
  <si>
    <t>G.1-6: Household or Family Member Experienced Medical Errors In Past Five Years, Overall and by Region</t>
  </si>
  <si>
    <t>G.1-7: Household or Family Member Experienced Medical Errors In Past Five Years, Overall and by Insurance Status</t>
  </si>
  <si>
    <t>Table G.5-1:  Type of Health Consequences Among Massachusetts Residents who have Experienced Medical Errors, Overall and by Age</t>
  </si>
  <si>
    <t>Table G.5-2:  Type of Health Consequences Among Massachusetts Residents who have Experienced Medical Errors, Overall and by Gender</t>
  </si>
  <si>
    <t>Table G.5-3:  Type of Health Consequences Among Massachusetts Residents who have Experienced Medical Errors, Overall and by Race/Ethnicity</t>
  </si>
  <si>
    <t>Table G.5-4:  Type of Health Consequences Among Massachusetts Residents who have Experienced Medical Errors, Overall and by Health/Disability Status</t>
  </si>
  <si>
    <t>Table G.5-5:  Type of Health Consequences Among Massachusetts Residents who have Experienced Medical Errors, Overall and by Family Income</t>
  </si>
  <si>
    <t>Table G.5-6:  Type of Health Consequences Among Massachusetts Residents who have Experienced Medical Errors, Overall and by Region</t>
  </si>
  <si>
    <t>Table G.5-7:  Type of Health Consequences Among Massachusetts Residents who have Experienced Medical Errors, Overall and by Insurance Status</t>
  </si>
  <si>
    <t>G.5-1: Type of Health Consequences Among Massachusetts Residents who have Experienced Medical Errors, Overall and by Age</t>
  </si>
  <si>
    <t>G.5-2: Type of Health Consequences Among Massachusetts Residents who have Experienced Medical Errors, Overall and by Gender</t>
  </si>
  <si>
    <t>G.5-3: Type of Health Consequences Among Massachusetts Residents who have Experienced Medical Errors, Overall and by Race/Ethnicity</t>
  </si>
  <si>
    <t>G.5-4: Type of Health Consequences Among Massachusetts Residents who have Experienced Medical Errors, Overall and by Health/Disability Status</t>
  </si>
  <si>
    <t>G.5-5: Type of Health Consequences Among Massachusetts Residents who have Experienced Medical Errors, Overall and by Family Income</t>
  </si>
  <si>
    <t>G.5-6: Type of Health Consequences Among Massachusetts Residents who have Experienced Medical Errors, Overall and by Region</t>
  </si>
  <si>
    <t>G.5-7: Type of Health Consequences Among Massachusetts Residents who have Experienced Medical Errors, Overall and by Insurance Status</t>
  </si>
  <si>
    <t>Any unmet need for health care in the past 12 months because of the cost of care*</t>
  </si>
  <si>
    <t>*Includes dental and substance abuse care needs</t>
  </si>
  <si>
    <t>Any unmet need for substance abuse treatment or care in the past 12 months because of cost of care</t>
  </si>
  <si>
    <t>Table G.3-1: Type of Care Resulting in Bills being Paid Over Time among Massachusetts Residents who Were Insured when Bills were Incurred, Overall and by Age</t>
  </si>
  <si>
    <t xml:space="preserve">Care that was not covered by health plan </t>
  </si>
  <si>
    <t>Care that required co-payments or co-insurance under health plan</t>
  </si>
  <si>
    <t>G.3-1: Type of Care Resulting in Bills being Paid Over Time among Massachusetts Residents who Were Insured when Bills were Incurred, Overall and by Age</t>
  </si>
  <si>
    <t>G.3-2: Type of Care Resulting in Bills being Paid Over Time among Massachusetts Residents who Were Insured when Bills were Incurred, Overall and by Gender</t>
  </si>
  <si>
    <t>G.3-3: Type of Care Resulting in Bills being Paid Over Time among Massachusetts Residents who Were Insured when Bills were Incurred, Overall and by Race/Ethnicity</t>
  </si>
  <si>
    <t>G.3-4: Type of Care Resulting in Bills being Paid Over Time among Massachusetts Residents who Were Insured when Bills were Incurred, Overall and by Health/Disability Status</t>
  </si>
  <si>
    <t>G.3-5: Type of Care Resulting in Bills being Paid Over Time among Massachusetts Residents who Were Insured when Bills were Incurred, Overall and by Family Income</t>
  </si>
  <si>
    <t>G.3-6: Type of Care Resulting in Bills being Paid Over Time among Massachusetts Residents who Were Insured when Bills were Incurred, Overall and by Region</t>
  </si>
  <si>
    <t>G.3-7: Type of Care Resulting in Bills being Paid Over Time among Massachusetts Residents who Were Insured when Bills were Incurred, Overall and by Insurance Status</t>
  </si>
  <si>
    <t>Table G.3-2: Type of Care Resulting in Bills being Paid Over Time among Massachusetts Residents who Were Insured when Bills were Incurred, Overall and by Gender</t>
  </si>
  <si>
    <t>Table G.3-3: Type of Care Resulting in Bills being Paid Over Time among Massachusetts Residents who Were Insured when Bills were Incurred, Overall and by Race/Ethnicity</t>
  </si>
  <si>
    <t>Table G.3-4:  Type of Care Resulting in Bills being Paid Over Time among Massachusetts Residents who Were Insured when Bills were Incurred, Overall and by Health/Disability Status</t>
  </si>
  <si>
    <t>Table G.3-5: Type of Care Resulting in Bills being Paid Over Time among Massachusetts Residents who Were Insured when Bills were Incurred, Overall and by Family Income</t>
  </si>
  <si>
    <t>Table G.3-6:  Type of Care Resulting in Bills being Paid Over Time among Massachusetts Residents who Were Insured when Bills were Incurred, Overall and by Region</t>
  </si>
  <si>
    <t>Table G.4-1: Type of Medical Error among Massachusetts Residents who Had Medical Error in Household or Family, Overall and by Age</t>
  </si>
  <si>
    <t>Table G.4-2:  Type of Medical Error among Massachusetts Residents who Had Medical Error in Household or Family, Overall and by Gender</t>
  </si>
  <si>
    <t>Table G.4-3:  Type of Medical Error among Massachusetts Residents who Had Medical Error in Household or Family, Overall and by Race/Ethnicity</t>
  </si>
  <si>
    <t>Table G.4-4: Type of Medical Error among Massachusetts Residents who Had Medical Error in Household or Family, Overall and by Health/Disability Status</t>
  </si>
  <si>
    <t>Table G.4-5:  Type of Medical Error among Massachusetts Residents who Had Medical Error in Household or Family, Overall and by Family Income</t>
  </si>
  <si>
    <t>Table G.4-6:  Type of Medical Error among Massachusetts Residents who Had Medical Error in Household or Family, Overall and by Region</t>
  </si>
  <si>
    <t>Table G.4-7: Type of Medical Error among Massachusetts Residents who Had Medical Error in Household or Family, Overall and by Insurance Status</t>
  </si>
  <si>
    <t>G.4-1: Type of Medical Error among Massachusetts Residents who Had Medical Error in Household or Family, Overall and by Age</t>
  </si>
  <si>
    <t>G.4-2: Type of Medical Error among Massachusetts Residents who Had Medical Error in Household or Family , Overall and by Gender</t>
  </si>
  <si>
    <t>G.4-3: Type of Medical Error among Massachusetts Residents who Had Medical Error in Household or Family, Overall and by Race/Ethnicity</t>
  </si>
  <si>
    <t>G.4-4: Type of Medical Error among Massachusetts Residents who Had Medical Error in Household or Family, Overall and by Health/Disability Status</t>
  </si>
  <si>
    <t>G.4-5: Type of Medical Error among Massachusetts Residents who Had Medical Error in Household or Family, Overall and by Family Income</t>
  </si>
  <si>
    <t>G.4-6: Type of Medical Error among Massachusetts Residents who Had Medical Error in Household or Family, Overall and by Region</t>
  </si>
  <si>
    <t>G.4-7: Type of Medical Error among Massachusetts Residents who Had Medical Error in Household or Family, Overall and by Insurance Status</t>
  </si>
  <si>
    <t>Table B.4-6: Reported Type of Health Insurance Coverage in Hierarchy Among the Massachusetts Population with Health Insurance Coverage at the Time of the Survey in 2017, Overall and by Region</t>
  </si>
  <si>
    <t>Table B.4-5: Reported Type of Health Insurance Coverage in Hierarchy Among the Massachusetts Population with Health Insurance Coverage at the Time of the Survey in 2017, Overall and by Family Income Groups</t>
  </si>
  <si>
    <t>Table B.4-4: Reported Type of Health Insurance Coverage in Hierarchy Among the Massachusetts Population with Health Insurance Coverage at the Time of the Survey in 2017, Overall and by Health/Disability Status</t>
  </si>
  <si>
    <t>Table B.4-3: Reported Type of Health Insurance Coverage in Heirachy Among the Massachusetts Population with Health Insurance Coverage at the Time of the Survey in 2017, Overall and by Race/Ethnicity</t>
  </si>
  <si>
    <t>Table B.4-2: Reported Type of Health Insurance Coverage in Hierarchy Among the Massachusetts Population with Health Insurance Coverage at the Time of the Survey in 2017, Overall and by Gender</t>
  </si>
  <si>
    <t>Table B.4-1: Reported Type of Health Insurance Coverage in Heirarchy Among the Massachusetts Population with Health Insurance Coverage at the Time of the Survey in 2017, Overall and by Age*</t>
  </si>
  <si>
    <t>B.4-1:  Type of Health Insurance Coverage In Hierarchy Among the Massachusetts Population with Health Insurance Coverage at the Time of the Survey in 2017 Overall and by Age</t>
  </si>
  <si>
    <t>B.4-2:  Type of Health Insurance Coverage In Hierarchy Among the Massachusetts Population with Health Insurance Coverage at the Time of the Survey in 2017 Overall and by Gender</t>
  </si>
  <si>
    <t>B.4-3:  Type of Health Insurance Coverage in Hierarchy Among the Massachusetts Population with Health Insurance Coverage at the Time of the Survey in 2017 Overall and by Race/Ethnicity</t>
  </si>
  <si>
    <t>B.4-4:  Type of Health Insurance Coverage in Hierarchy Among the Massachusetts Population with Health Insurance Coverage at the Time of the Survey in 2017 Overall and by Health/Disability Status</t>
  </si>
  <si>
    <t>B.4-5:  Type of Health Insurance Coverage In Hierarchy Among the Massachusetts Population with Health Insurance Coverage at the Time of the Survey in 2017 Overall and by Family Income</t>
  </si>
  <si>
    <t>B.4-6:  Type of Health Insurance Coverage in Hierarchy Among the Massachusetts Population with Health Insurance Coverage at the Time of the Survey in 2017 Overall and by Region</t>
  </si>
  <si>
    <t>I</t>
  </si>
  <si>
    <t>Table G.2-1: Insurance Status at the time medical bills were incurred of Massachusetts Residents paying medical bills over time, Overall and by Age</t>
  </si>
  <si>
    <t>Table G.2-2:  Insurance Status at the time medical bills were incurred of Massachusetts Residents paying medical bills over time, Overall and by Gender</t>
  </si>
  <si>
    <t>Table G.2-4:  Insurance Status at the time medical bills were incurred of Massachusetts Residents paying medical bills over time, Overall and by Health/Disability Status</t>
  </si>
  <si>
    <t>Table G.2-5:   Insurance Status at the time medical bills were incurred of Massachusetts Residents paying medical bills over time, Overall and by Family Income</t>
  </si>
  <si>
    <t>Table G.2-6: Insurance Status at the time medical bills were incurred of Massachusetts Residents paying medical bills over time, Overall and by Region</t>
  </si>
  <si>
    <t>Table G.2-7: Insurance Status at the time medical bills were incurred of Massachusetts Residents paying medical bills over time, Overall and by Insurance Status</t>
  </si>
  <si>
    <t>G.2-1: Insurance Status at the time medical bills were incurred of Massachusetts Residents paying medical bills over time, Overall and by Age</t>
  </si>
  <si>
    <t>G.2-2: Insurance Status at the time medical bills were incurred of Massachusetts Residents paying medical bills over time, Overall and by Gender</t>
  </si>
  <si>
    <t>G.2-3: Insurance Status at the time medical bills were incurred of Massachusetts Residents paying medical bills over time, Overall and by Race/Ethnicity</t>
  </si>
  <si>
    <t>G.2-4: Insurance Status at the time medical bills were incurred of Massachusetts Residents paying medical bills over time, Overall and by Health/Disability Status</t>
  </si>
  <si>
    <t>G.2-5: Insurance Status at the time medical bills were incurred of Massachusetts Residents paying medical bills over time, Overall and by Family Income</t>
  </si>
  <si>
    <t>G.2-6: Insurance Status at the time medical bills were incurred of Massachusetts Residents paying medical bills over time, Overall and by Region</t>
  </si>
  <si>
    <t>G.2-7: Insurance Status at the time medical bills were incurred of Massachusetts Residents paying medical bills over time, Overall and by Insurance Status</t>
  </si>
  <si>
    <t>Table G.2-3: Insurance Status at the time medical bills were incurred of Massachusetts Residents paying medical bills over time, Overall and by Race/Ethnicity</t>
  </si>
  <si>
    <t>Table F.1-1: Reasons for Going without Care Among Massachusetts Residents who went without Care while they were insured, Overall and by Age</t>
  </si>
  <si>
    <t>Had health insurance the last time they went without care for a cost reason</t>
  </si>
  <si>
    <t>Table F.1-2: Reasons for Going without Care Among Massachusetts Residents who went without Care while they were insured, Overall and by Gender</t>
  </si>
  <si>
    <t>Table F.1-3: Reasons for Going without Care Among Massachusetts Residents who went without Care while they were insured, Overall and by Race/Ethnicity</t>
  </si>
  <si>
    <t>Table F.1-4: Reasons for Going without Care Among Massachusetts Residents who went without Care while they were insured, Overall and by Health/Disability Status</t>
  </si>
  <si>
    <t>Table F.1-5: Reasons for Going without Care Among Massachusetts Residents who went without Care while they were insured, Overall and by Family Income</t>
  </si>
  <si>
    <t>Table F.1-6: Reasons for Going without Care Among Massachusetts Residents who went without Care while they were insured, Overall and by Region</t>
  </si>
  <si>
    <t>Table F.1-7: Reasons for Going without Care Among Massachusetts Residents who went without Care while they were insured, Overall and by Insurance Status</t>
  </si>
  <si>
    <t>F.1-1: Reasons for Going without Care Among Massachusetts Residents who went without Care while they were insured, Overall and by Age</t>
  </si>
  <si>
    <t>F.1-2: Reasons for Going without Care Among Massachusetts Residents who went without Care while they were insured, Overall and by Gender</t>
  </si>
  <si>
    <t>F.1-3: Reasons for Going without Care Among Massachusetts Residents who went without Care while they were insured, Overall and by Race/Ethnicity</t>
  </si>
  <si>
    <t>F.1-4: Reasons for Going without Care Among Massachusetts Residents who went without Care while they were insured, Overall and by Health/Disability Status</t>
  </si>
  <si>
    <t>F.1-5: Reasons for Going without Care Among Massachusetts Residents who went without Care while they were insured, Overall and by Family Income</t>
  </si>
  <si>
    <t>F.1-6: Reasons for Going without Care Among Massachusetts Residents who went without Care while they were insured, Overall and by Region</t>
  </si>
  <si>
    <t>F.1-7: Reasons for Going without Care Among Massachusetts Residents who went without Care while they were insured, Overall and by Insurance Status</t>
  </si>
  <si>
    <t>Incurred bills both when insured and when not insured</t>
  </si>
  <si>
    <t xml:space="preserve">Respondents could choose multiple categories so responses will total more than 100% </t>
  </si>
  <si>
    <t xml:space="preserve">Care that had to be paid for as part of the deductible under health plan
</t>
  </si>
  <si>
    <t>Among those insured at the time of the unmet need,went without healthcare because care was not covered</t>
  </si>
  <si>
    <t>Among those insured at the time of the unmet need,went without healthcare because co-pay was too high</t>
  </si>
  <si>
    <t>Among those insured at the time of the unmet need,went without healthcare because care was part of the deductible</t>
  </si>
  <si>
    <t>Among those insured at the time of the unmet need,went without healthcare for some other reason</t>
  </si>
  <si>
    <t>Had a visit to a general doctor, nurse practitioner, physician's assistant or midwife for preventive care in past 12 months</t>
  </si>
  <si>
    <t>Table D.3-1: Financial Impact on those with Difficulty Paying Medical Bills and Unpaid Bills in 2017, Overall and by Age</t>
  </si>
  <si>
    <t>Table D.3-2:  Financial Impact on those with Difficulty Paying Medical Bills and Unpaid Bills in 2017, Overall and by Gender</t>
  </si>
  <si>
    <t>Table D.3-3:  Financial Impact on those with Difficulty Paying Medical Bills and Unpaid Bills in 2017, Overall and by Race/Ethnicity</t>
  </si>
  <si>
    <t>Table D.3-4:  Financial Impact on those with Difficulty Paying Medical Bills and Unpaid Bills in 2017, Overall and by Health/Disability Status</t>
  </si>
  <si>
    <t>Table D.3-5:  Financial Impact on those with Difficulty Paying Medical Bills and Unpaid Bills in 2017, Overall and by Family Income Group</t>
  </si>
  <si>
    <t>Table D.3-6: Financial Impact on those with Difficulty Paying Medical Bills and Unpaid Bills in 2017, Overall and by Region</t>
  </si>
  <si>
    <t>Table D.3-7:  Financial Impact on those with Difficulty Paying Medical Bills and Unpaid Bills in 2017, Overall and by Insurance Status</t>
  </si>
  <si>
    <t>D.3-1: Financial Impact on those with Difficulty Paying Medical Bills and Unpaid Bills in 2017, Overall and by Age</t>
  </si>
  <si>
    <t>D.3-2: Financial Impact on those with Difficulty Paying Medical Bills and Unpaid Bills in 2017, Overall and by Gender</t>
  </si>
  <si>
    <t>D.3-3: Financial Impact on those with Difficulty Paying Medical Bills and Unpaid Bills in 2017, Overall and by Race/Ethnicity</t>
  </si>
  <si>
    <t>D.3-4: Financial Impact on those with Difficulty Paying Medical Bills and Unpaid Bills in 2017, Overall and by Health/Disability Status</t>
  </si>
  <si>
    <t>D.3-5: Financial Impact on those with Difficulty Paying Medical Bills and Unpaid Bills in 2017, Overall and by Family Income</t>
  </si>
  <si>
    <t>D.3-6: Financial Impact on those with Difficulty Paying Medical Bills and Unpaid Bills in 2017, Overall and by Region</t>
  </si>
  <si>
    <t>D.3-7: Financial Impact on those with Difficulty Paying Medical Bills and Unpaid Bills in 2017, Overall and by Insurance Status</t>
  </si>
  <si>
    <t>Among those with an emergency room visit, more than one emergency room visit in the past 12 months</t>
  </si>
  <si>
    <t>Among those with an emergency room visit for non-emergency care, most recent emergency room visit in past 12 months was because unable to get an appointment at a doctor's office or clinic as soon as needed</t>
  </si>
  <si>
    <t>Among those with an emergency room visit for non-emergency care, most recent emergency room visit in past 12 months was because needed care after normal operating hours at the doctor's office or clinic</t>
  </si>
  <si>
    <t>*Hierarchy is in the following order: ESI, Medicare, Private, Mass Health or other Public Insurance,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</si>
</sst>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##0.0%"/>
    <numFmt numFmtId="165" formatCode="_(* #,##0.0_);_(* \(#,##0.0\);_(* &quot;-&quot;?_);_(@_)"/>
    <numFmt numFmtId="166" formatCode="0.0"/>
    <numFmt numFmtId="167" formatCode="0.0%"/>
    <numFmt numFmtId="168" formatCode="####.0%"/>
    <numFmt numFmtId="169" formatCode="###0"/>
    <numFmt numFmtId="170" formatCode="0.000000000000000%"/>
    <numFmt numFmtId="171" formatCode="0.0000000000000000%"/>
  </numFmts>
  <fonts count="71" x14ac:knownFonts="1"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1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2"/>
      <name val="Arial"/>
      <family val="2"/>
    </font>
    <font>
      <vertAlign val="superscript"/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2"/>
      <color indexed="10"/>
      <name val="Arial"/>
      <family val="2"/>
    </font>
    <font>
      <b/>
      <sz val="11"/>
      <color rgb="FF1F497D"/>
      <name val="Arial"/>
      <family val="2"/>
    </font>
    <font>
      <b/>
      <sz val="11"/>
      <color rgb="FF1F497D"/>
      <name val="Calibri"/>
      <family val="2"/>
      <scheme val="minor"/>
    </font>
    <font>
      <sz val="11"/>
      <color rgb="FF1F497D"/>
      <name val="Arial"/>
      <family val="2"/>
    </font>
    <font>
      <b/>
      <sz val="10"/>
      <color rgb="FF1F497D"/>
      <name val="Calibri"/>
      <family val="2"/>
      <scheme val="minor"/>
    </font>
    <font>
      <b/>
      <sz val="12"/>
      <color rgb="FF1F497D"/>
      <name val="Arial"/>
      <family val="2"/>
    </font>
    <font>
      <b/>
      <sz val="10"/>
      <color rgb="FF1F497D"/>
      <name val="Arial"/>
      <family val="2"/>
    </font>
    <font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sz val="10"/>
      <color rgb="FF1F497D"/>
      <name val="Calibri"/>
      <family val="2"/>
      <scheme val="minor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b/>
      <sz val="10"/>
      <color indexed="8"/>
      <name val="Calibri"/>
      <family val="2"/>
      <scheme val="minor"/>
    </font>
    <font>
      <u/>
      <sz val="11"/>
      <color theme="10"/>
      <name val="Arial"/>
      <family val="2"/>
    </font>
    <font>
      <sz val="12"/>
      <color rgb="FF000000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40">
    <xf numFmtId="0" fontId="0" fillId="0" borderId="0">
      <protection locked="0"/>
    </xf>
    <xf numFmtId="43" fontId="40" fillId="0" borderId="0" applyFont="0" applyFill="0" applyBorder="0" applyAlignment="0" applyProtection="0"/>
    <xf numFmtId="0" fontId="43" fillId="0" borderId="0"/>
    <xf numFmtId="9" fontId="40" fillId="0" borderId="0" applyFont="0" applyFill="0" applyBorder="0" applyAlignment="0" applyProtection="0"/>
    <xf numFmtId="0" fontId="43" fillId="0" borderId="0"/>
    <xf numFmtId="0" fontId="39" fillId="0" borderId="0"/>
    <xf numFmtId="0" fontId="38" fillId="0" borderId="0"/>
    <xf numFmtId="43" fontId="40" fillId="0" borderId="0" applyFont="0" applyFill="0" applyBorder="0" applyAlignment="0" applyProtection="0"/>
    <xf numFmtId="0" fontId="4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7" fillId="0" borderId="0" applyNumberFormat="0" applyFill="0" applyBorder="0" applyAlignment="0" applyProtection="0"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26">
    <xf numFmtId="0" fontId="0" fillId="0" borderId="0" xfId="0">
      <protection locked="0"/>
    </xf>
    <xf numFmtId="0" fontId="47" fillId="0" borderId="0" xfId="0" applyFont="1">
      <protection locked="0"/>
    </xf>
    <xf numFmtId="0" fontId="0" fillId="0" borderId="0" xfId="0" applyProtection="1"/>
    <xf numFmtId="0" fontId="49" fillId="0" borderId="0" xfId="0" applyFont="1">
      <protection locked="0"/>
    </xf>
    <xf numFmtId="165" fontId="47" fillId="0" borderId="0" xfId="0" applyNumberFormat="1" applyFont="1">
      <protection locked="0"/>
    </xf>
    <xf numFmtId="0" fontId="42" fillId="0" borderId="2" xfId="0" applyFont="1" applyFill="1" applyBorder="1" applyAlignment="1">
      <alignment horizontal="left"/>
      <protection locked="0"/>
    </xf>
    <xf numFmtId="166" fontId="42" fillId="0" borderId="2" xfId="0" applyNumberFormat="1" applyFont="1" applyBorder="1" applyAlignment="1" applyProtection="1">
      <alignment horizontal="center" wrapText="1"/>
    </xf>
    <xf numFmtId="0" fontId="41" fillId="0" borderId="2" xfId="0" applyFont="1" applyBorder="1" applyAlignment="1" applyProtection="1">
      <alignment horizontal="center"/>
    </xf>
    <xf numFmtId="0" fontId="42" fillId="0" borderId="0" xfId="0" applyFont="1" applyFill="1" applyBorder="1" applyAlignment="1">
      <alignment horizontal="left" indent="1"/>
      <protection locked="0"/>
    </xf>
    <xf numFmtId="166" fontId="42" fillId="0" borderId="0" xfId="0" applyNumberFormat="1" applyFont="1" applyBorder="1" applyAlignment="1">
      <alignment horizontal="center"/>
      <protection locked="0"/>
    </xf>
    <xf numFmtId="3" fontId="42" fillId="0" borderId="0" xfId="0" applyNumberFormat="1" applyFont="1" applyBorder="1" applyAlignment="1">
      <alignment horizontal="center"/>
      <protection locked="0"/>
    </xf>
    <xf numFmtId="0" fontId="42" fillId="0" borderId="0" xfId="0" applyFont="1" applyFill="1" applyBorder="1" applyAlignment="1">
      <alignment horizontal="left"/>
      <protection locked="0"/>
    </xf>
    <xf numFmtId="166" fontId="42" fillId="0" borderId="0" xfId="0" applyNumberFormat="1" applyFont="1" applyBorder="1" applyAlignment="1" applyProtection="1">
      <alignment horizontal="center"/>
    </xf>
    <xf numFmtId="0" fontId="42" fillId="0" borderId="0" xfId="0" applyFont="1" applyBorder="1" applyAlignment="1" applyProtection="1">
      <alignment horizontal="center"/>
    </xf>
    <xf numFmtId="3" fontId="42" fillId="0" borderId="0" xfId="0" applyNumberFormat="1" applyFont="1" applyBorder="1" applyAlignment="1" applyProtection="1">
      <alignment horizontal="center"/>
    </xf>
    <xf numFmtId="0" fontId="51" fillId="0" borderId="0" xfId="0" applyFont="1" applyBorder="1">
      <protection locked="0"/>
    </xf>
    <xf numFmtId="0" fontId="41" fillId="0" borderId="0" xfId="0" applyFont="1" applyFill="1" applyBorder="1" applyAlignment="1">
      <alignment horizontal="left" wrapText="1"/>
      <protection locked="0"/>
    </xf>
    <xf numFmtId="0" fontId="41" fillId="0" borderId="0" xfId="0" applyFont="1" applyFill="1" applyBorder="1" applyAlignment="1">
      <alignment horizontal="left" indent="1"/>
      <protection locked="0"/>
    </xf>
    <xf numFmtId="0" fontId="41" fillId="0" borderId="0" xfId="0" applyFont="1" applyFill="1" applyBorder="1" applyAlignment="1">
      <alignment horizontal="left"/>
      <protection locked="0"/>
    </xf>
    <xf numFmtId="0" fontId="41" fillId="0" borderId="4" xfId="0" applyFont="1" applyFill="1" applyBorder="1" applyAlignment="1">
      <alignment horizontal="left" indent="1"/>
      <protection locked="0"/>
    </xf>
    <xf numFmtId="0" fontId="41" fillId="0" borderId="0" xfId="0" applyFont="1" applyFill="1" applyBorder="1" applyAlignment="1">
      <protection locked="0"/>
    </xf>
    <xf numFmtId="0" fontId="42" fillId="0" borderId="0" xfId="0" applyFont="1" applyBorder="1" applyAlignment="1">
      <protection locked="0"/>
    </xf>
    <xf numFmtId="165" fontId="42" fillId="0" borderId="0" xfId="0" applyNumberFormat="1" applyFont="1" applyBorder="1">
      <protection locked="0"/>
    </xf>
    <xf numFmtId="0" fontId="42" fillId="0" borderId="0" xfId="0" applyFont="1" applyBorder="1">
      <protection locked="0"/>
    </xf>
    <xf numFmtId="0" fontId="42" fillId="0" borderId="4" xfId="0" applyFont="1" applyFill="1" applyBorder="1" applyAlignment="1">
      <alignment horizontal="center" wrapText="1"/>
      <protection locked="0"/>
    </xf>
    <xf numFmtId="165" fontId="42" fillId="0" borderId="4" xfId="0" applyNumberFormat="1" applyFont="1" applyFill="1" applyBorder="1" applyAlignment="1">
      <alignment horizontal="center" wrapText="1"/>
      <protection locked="0"/>
    </xf>
    <xf numFmtId="0" fontId="41" fillId="0" borderId="4" xfId="0" applyFont="1" applyFill="1" applyBorder="1" applyAlignment="1">
      <alignment horizontal="center" wrapText="1"/>
      <protection locked="0"/>
    </xf>
    <xf numFmtId="166" fontId="42" fillId="0" borderId="0" xfId="0" applyNumberFormat="1" applyFont="1" applyBorder="1" applyAlignment="1">
      <alignment horizontal="left" indent="1"/>
      <protection locked="0"/>
    </xf>
    <xf numFmtId="0" fontId="41" fillId="0" borderId="0" xfId="0" applyNumberFormat="1" applyFont="1" applyFill="1" applyBorder="1" applyAlignment="1">
      <alignment horizontal="left" wrapText="1" indent="1"/>
      <protection locked="0"/>
    </xf>
    <xf numFmtId="0" fontId="41" fillId="0" borderId="3" xfId="0" applyNumberFormat="1" applyFont="1" applyFill="1" applyBorder="1" applyAlignment="1">
      <alignment horizontal="left" wrapText="1" indent="1"/>
      <protection locked="0"/>
    </xf>
    <xf numFmtId="167" fontId="42" fillId="0" borderId="0" xfId="3" applyNumberFormat="1" applyFont="1" applyBorder="1" applyAlignment="1" applyProtection="1">
      <alignment horizontal="center"/>
      <protection locked="0"/>
    </xf>
    <xf numFmtId="167" fontId="42" fillId="0" borderId="0" xfId="3" applyNumberFormat="1" applyFont="1" applyBorder="1" applyAlignment="1" applyProtection="1">
      <alignment horizontal="center"/>
    </xf>
    <xf numFmtId="167" fontId="41" fillId="0" borderId="0" xfId="3" applyNumberFormat="1" applyFont="1" applyFill="1" applyBorder="1" applyAlignment="1" applyProtection="1">
      <alignment horizontal="center" wrapText="1"/>
      <protection locked="0"/>
    </xf>
    <xf numFmtId="9" fontId="42" fillId="0" borderId="2" xfId="3" applyFont="1" applyFill="1" applyBorder="1" applyAlignment="1" applyProtection="1">
      <alignment horizontal="center" wrapText="1"/>
    </xf>
    <xf numFmtId="9" fontId="41" fillId="0" borderId="2" xfId="3" applyFont="1" applyFill="1" applyBorder="1" applyAlignment="1" applyProtection="1">
      <alignment horizontal="center"/>
    </xf>
    <xf numFmtId="9" fontId="42" fillId="0" borderId="0" xfId="3" applyFont="1" applyFill="1" applyBorder="1" applyAlignment="1" applyProtection="1">
      <alignment horizontal="center"/>
      <protection locked="0"/>
    </xf>
    <xf numFmtId="9" fontId="42" fillId="0" borderId="0" xfId="3" applyFont="1" applyFill="1" applyBorder="1" applyAlignment="1" applyProtection="1">
      <alignment horizontal="center" wrapText="1"/>
    </xf>
    <xf numFmtId="0" fontId="41" fillId="0" borderId="3" xfId="0" applyFont="1" applyFill="1" applyBorder="1" applyAlignment="1">
      <alignment horizontal="left" indent="1"/>
      <protection locked="0"/>
    </xf>
    <xf numFmtId="0" fontId="46" fillId="0" borderId="0" xfId="0" applyFont="1" applyFill="1">
      <protection locked="0"/>
    </xf>
    <xf numFmtId="0" fontId="47" fillId="0" borderId="0" xfId="0" applyFont="1" applyFill="1">
      <protection locked="0"/>
    </xf>
    <xf numFmtId="0" fontId="48" fillId="0" borderId="0" xfId="0" applyFont="1" applyFill="1">
      <protection locked="0"/>
    </xf>
    <xf numFmtId="0" fontId="49" fillId="0" borderId="0" xfId="0" applyFont="1" applyFill="1">
      <protection locked="0"/>
    </xf>
    <xf numFmtId="166" fontId="42" fillId="0" borderId="2" xfId="0" applyNumberFormat="1" applyFont="1" applyFill="1" applyBorder="1" applyAlignment="1" applyProtection="1">
      <alignment horizontal="center" wrapText="1"/>
    </xf>
    <xf numFmtId="0" fontId="41" fillId="0" borderId="2" xfId="0" applyFont="1" applyFill="1" applyBorder="1" applyAlignment="1" applyProtection="1">
      <alignment horizontal="center"/>
    </xf>
    <xf numFmtId="167" fontId="48" fillId="0" borderId="0" xfId="0" applyNumberFormat="1" applyFont="1" applyFill="1">
      <protection locked="0"/>
    </xf>
    <xf numFmtId="166" fontId="42" fillId="0" borderId="0" xfId="0" applyNumberFormat="1" applyFont="1" applyFill="1" applyBorder="1" applyAlignment="1">
      <alignment horizontal="center"/>
      <protection locked="0"/>
    </xf>
    <xf numFmtId="0" fontId="42" fillId="0" borderId="0" xfId="0" applyFont="1" applyFill="1" applyBorder="1" applyAlignment="1">
      <alignment horizontal="center"/>
      <protection locked="0"/>
    </xf>
    <xf numFmtId="3" fontId="42" fillId="0" borderId="0" xfId="0" applyNumberFormat="1" applyFont="1" applyFill="1" applyBorder="1" applyAlignment="1">
      <alignment horizontal="center"/>
      <protection locked="0"/>
    </xf>
    <xf numFmtId="166" fontId="42" fillId="0" borderId="0" xfId="0" applyNumberFormat="1" applyFont="1" applyFill="1" applyBorder="1" applyAlignment="1" applyProtection="1">
      <alignment horizontal="center"/>
    </xf>
    <xf numFmtId="0" fontId="42" fillId="0" borderId="0" xfId="0" applyFont="1" applyFill="1" applyBorder="1" applyAlignment="1" applyProtection="1">
      <alignment horizontal="center"/>
    </xf>
    <xf numFmtId="3" fontId="42" fillId="0" borderId="0" xfId="0" applyNumberFormat="1" applyFont="1" applyFill="1" applyBorder="1" applyAlignment="1" applyProtection="1">
      <alignment horizontal="center"/>
    </xf>
    <xf numFmtId="0" fontId="51" fillId="0" borderId="0" xfId="0" applyFont="1" applyFill="1" applyBorder="1">
      <protection locked="0"/>
    </xf>
    <xf numFmtId="166" fontId="42" fillId="0" borderId="0" xfId="0" applyNumberFormat="1" applyFont="1" applyFill="1" applyBorder="1" applyAlignment="1">
      <alignment horizontal="left" indent="1"/>
      <protection locked="0"/>
    </xf>
    <xf numFmtId="0" fontId="42" fillId="0" borderId="0" xfId="0" applyFont="1" applyFill="1" applyBorder="1" applyAlignment="1">
      <protection locked="0"/>
    </xf>
    <xf numFmtId="165" fontId="42" fillId="0" borderId="0" xfId="0" applyNumberFormat="1" applyFont="1" applyFill="1" applyBorder="1">
      <protection locked="0"/>
    </xf>
    <xf numFmtId="0" fontId="42" fillId="0" borderId="0" xfId="0" applyFont="1" applyFill="1" applyBorder="1">
      <protection locked="0"/>
    </xf>
    <xf numFmtId="165" fontId="47" fillId="0" borderId="0" xfId="0" applyNumberFormat="1" applyFont="1" applyFill="1">
      <protection locked="0"/>
    </xf>
    <xf numFmtId="167" fontId="42" fillId="0" borderId="0" xfId="3" applyNumberFormat="1" applyFont="1" applyFill="1" applyBorder="1" applyAlignment="1" applyProtection="1">
      <alignment horizontal="center"/>
      <protection locked="0"/>
    </xf>
    <xf numFmtId="164" fontId="44" fillId="0" borderId="0" xfId="2" applyNumberFormat="1" applyFont="1" applyFill="1" applyBorder="1" applyAlignment="1">
      <alignment horizontal="center" vertical="center"/>
    </xf>
    <xf numFmtId="37" fontId="44" fillId="0" borderId="2" xfId="1" applyNumberFormat="1" applyFont="1" applyFill="1" applyBorder="1" applyAlignment="1">
      <alignment horizontal="center" vertical="center"/>
    </xf>
    <xf numFmtId="167" fontId="42" fillId="0" borderId="0" xfId="3" applyNumberFormat="1" applyFont="1" applyFill="1" applyBorder="1" applyAlignment="1" applyProtection="1">
      <alignment horizontal="center"/>
    </xf>
    <xf numFmtId="167" fontId="41" fillId="0" borderId="3" xfId="3" applyNumberFormat="1" applyFont="1" applyFill="1" applyBorder="1" applyAlignment="1" applyProtection="1">
      <alignment horizontal="center" wrapText="1"/>
      <protection locked="0"/>
    </xf>
    <xf numFmtId="0" fontId="54" fillId="0" borderId="0" xfId="0" applyFont="1" applyFill="1">
      <protection locked="0"/>
    </xf>
    <xf numFmtId="0" fontId="42" fillId="0" borderId="0" xfId="0" applyFont="1" applyFill="1" applyBorder="1" applyAlignment="1">
      <alignment horizontal="left" wrapText="1"/>
      <protection locked="0"/>
    </xf>
    <xf numFmtId="0" fontId="0" fillId="0" borderId="0" xfId="0" applyFill="1" applyProtection="1"/>
    <xf numFmtId="0" fontId="43" fillId="0" borderId="0" xfId="4"/>
    <xf numFmtId="0" fontId="0" fillId="0" borderId="0" xfId="0" applyFill="1">
      <protection locked="0"/>
    </xf>
    <xf numFmtId="0" fontId="44" fillId="0" borderId="4" xfId="2" applyFont="1" applyFill="1" applyBorder="1" applyAlignment="1">
      <alignment horizontal="left" wrapText="1"/>
    </xf>
    <xf numFmtId="0" fontId="44" fillId="0" borderId="4" xfId="2" applyFont="1" applyFill="1" applyBorder="1" applyAlignment="1">
      <alignment horizontal="center" wrapText="1"/>
    </xf>
    <xf numFmtId="0" fontId="44" fillId="0" borderId="0" xfId="2" applyFont="1" applyFill="1" applyBorder="1" applyAlignment="1">
      <alignment horizontal="left" vertical="center" wrapText="1"/>
    </xf>
    <xf numFmtId="167" fontId="44" fillId="0" borderId="0" xfId="3" applyNumberFormat="1" applyFont="1" applyFill="1" applyBorder="1" applyAlignment="1">
      <alignment horizontal="center" vertical="center"/>
    </xf>
    <xf numFmtId="37" fontId="44" fillId="0" borderId="0" xfId="1" applyNumberFormat="1" applyFont="1" applyFill="1" applyBorder="1" applyAlignment="1">
      <alignment horizontal="center" vertical="center"/>
    </xf>
    <xf numFmtId="0" fontId="43" fillId="0" borderId="0" xfId="2" applyFill="1"/>
    <xf numFmtId="0" fontId="0" fillId="0" borderId="0" xfId="0" applyFill="1" applyBorder="1">
      <protection locked="0"/>
    </xf>
    <xf numFmtId="0" fontId="0" fillId="0" borderId="2" xfId="0" applyFill="1" applyBorder="1">
      <protection locked="0"/>
    </xf>
    <xf numFmtId="0" fontId="55" fillId="0" borderId="0" xfId="0" applyFont="1" applyAlignment="1">
      <alignment horizontal="center"/>
      <protection locked="0"/>
    </xf>
    <xf numFmtId="0" fontId="59" fillId="0" borderId="0" xfId="0" applyFont="1">
      <protection locked="0"/>
    </xf>
    <xf numFmtId="0" fontId="55" fillId="0" borderId="0" xfId="0" applyFont="1" applyFill="1">
      <protection locked="0"/>
    </xf>
    <xf numFmtId="0" fontId="59" fillId="0" borderId="0" xfId="0" applyFont="1" applyFill="1">
      <protection locked="0"/>
    </xf>
    <xf numFmtId="0" fontId="60" fillId="0" borderId="0" xfId="2" applyFont="1" applyFill="1"/>
    <xf numFmtId="164" fontId="44" fillId="0" borderId="0" xfId="2" applyNumberFormat="1" applyFont="1" applyBorder="1" applyAlignment="1">
      <alignment horizontal="center" vertical="center"/>
    </xf>
    <xf numFmtId="37" fontId="44" fillId="0" borderId="2" xfId="1" applyNumberFormat="1" applyFont="1" applyBorder="1" applyAlignment="1">
      <alignment horizontal="center" vertical="center"/>
    </xf>
    <xf numFmtId="167" fontId="44" fillId="0" borderId="0" xfId="3" applyNumberFormat="1" applyFont="1" applyFill="1" applyBorder="1" applyAlignment="1">
      <alignment horizontal="center" vertical="center"/>
    </xf>
    <xf numFmtId="37" fontId="44" fillId="0" borderId="2" xfId="1" applyNumberFormat="1" applyFont="1" applyFill="1" applyBorder="1" applyAlignment="1">
      <alignment horizontal="center" vertical="center"/>
    </xf>
    <xf numFmtId="0" fontId="42" fillId="0" borderId="0" xfId="0" applyFont="1" applyFill="1">
      <protection locked="0"/>
    </xf>
    <xf numFmtId="167" fontId="42" fillId="0" borderId="0" xfId="0" applyNumberFormat="1" applyFont="1" applyFill="1" applyBorder="1" applyAlignment="1" applyProtection="1">
      <alignment horizontal="center"/>
    </xf>
    <xf numFmtId="0" fontId="41" fillId="0" borderId="0" xfId="0" applyFont="1">
      <protection locked="0"/>
    </xf>
    <xf numFmtId="3" fontId="44" fillId="0" borderId="2" xfId="2" applyNumberFormat="1" applyFont="1" applyFill="1" applyBorder="1" applyAlignment="1">
      <alignment horizontal="center" vertical="center"/>
    </xf>
    <xf numFmtId="0" fontId="61" fillId="0" borderId="0" xfId="0" applyFont="1" applyAlignment="1">
      <alignment vertical="center"/>
      <protection locked="0"/>
    </xf>
    <xf numFmtId="0" fontId="0" fillId="0" borderId="0" xfId="0">
      <protection locked="0"/>
    </xf>
    <xf numFmtId="0" fontId="42" fillId="0" borderId="4" xfId="0" applyFont="1" applyFill="1" applyBorder="1" applyAlignment="1">
      <alignment horizontal="center" wrapText="1"/>
      <protection locked="0"/>
    </xf>
    <xf numFmtId="165" fontId="42" fillId="0" borderId="4" xfId="0" applyNumberFormat="1" applyFont="1" applyFill="1" applyBorder="1" applyAlignment="1">
      <alignment horizontal="center" wrapText="1"/>
      <protection locked="0"/>
    </xf>
    <xf numFmtId="0" fontId="41" fillId="0" borderId="4" xfId="0" applyFont="1" applyFill="1" applyBorder="1" applyAlignment="1">
      <alignment horizontal="center" wrapText="1"/>
      <protection locked="0"/>
    </xf>
    <xf numFmtId="0" fontId="55" fillId="0" borderId="0" xfId="0" applyFont="1" applyFill="1">
      <protection locked="0"/>
    </xf>
    <xf numFmtId="0" fontId="44" fillId="0" borderId="4" xfId="2" applyFont="1" applyFill="1" applyBorder="1" applyAlignment="1">
      <alignment horizontal="left" wrapText="1"/>
    </xf>
    <xf numFmtId="0" fontId="44" fillId="0" borderId="4" xfId="2" applyFont="1" applyFill="1" applyBorder="1" applyAlignment="1">
      <alignment horizontal="center" wrapText="1"/>
    </xf>
    <xf numFmtId="0" fontId="0" fillId="0" borderId="0" xfId="0" applyFill="1">
      <protection locked="0"/>
    </xf>
    <xf numFmtId="164" fontId="44" fillId="0" borderId="0" xfId="2" applyNumberFormat="1" applyFont="1" applyFill="1" applyBorder="1" applyAlignment="1">
      <alignment horizontal="center" vertical="center"/>
    </xf>
    <xf numFmtId="0" fontId="44" fillId="0" borderId="0" xfId="2" applyFont="1" applyFill="1" applyBorder="1" applyAlignment="1">
      <alignment horizontal="left" vertical="center" wrapText="1"/>
    </xf>
    <xf numFmtId="0" fontId="41" fillId="0" borderId="4" xfId="2" applyFont="1" applyFill="1" applyBorder="1" applyAlignment="1">
      <alignment horizontal="center" wrapText="1"/>
    </xf>
    <xf numFmtId="37" fontId="41" fillId="0" borderId="2" xfId="7" applyNumberFormat="1" applyFont="1" applyFill="1" applyBorder="1" applyAlignment="1">
      <alignment horizontal="center" vertical="center"/>
    </xf>
    <xf numFmtId="164" fontId="41" fillId="0" borderId="0" xfId="2" applyNumberFormat="1" applyFont="1" applyFill="1" applyBorder="1" applyAlignment="1">
      <alignment horizontal="center" vertical="center"/>
    </xf>
    <xf numFmtId="0" fontId="57" fillId="0" borderId="0" xfId="0" applyFont="1" applyFill="1">
      <protection locked="0"/>
    </xf>
    <xf numFmtId="0" fontId="0" fillId="0" borderId="0" xfId="0" applyFont="1" applyFill="1">
      <protection locked="0"/>
    </xf>
    <xf numFmtId="0" fontId="0" fillId="0" borderId="0" xfId="0" applyFill="1">
      <protection locked="0"/>
    </xf>
    <xf numFmtId="0" fontId="0" fillId="0" borderId="0" xfId="0" applyFill="1">
      <protection locked="0"/>
    </xf>
    <xf numFmtId="3" fontId="44" fillId="0" borderId="0" xfId="2" applyNumberFormat="1" applyFont="1" applyFill="1" applyBorder="1" applyAlignment="1">
      <alignment horizontal="center" vertical="center"/>
    </xf>
    <xf numFmtId="0" fontId="0" fillId="0" borderId="0" xfId="0" applyFill="1">
      <protection locked="0"/>
    </xf>
    <xf numFmtId="3" fontId="44" fillId="0" borderId="0" xfId="2" applyNumberFormat="1" applyFont="1" applyFill="1" applyBorder="1" applyAlignment="1">
      <alignment horizontal="center" vertical="center"/>
    </xf>
    <xf numFmtId="0" fontId="0" fillId="0" borderId="0" xfId="0" applyFill="1">
      <protection locked="0"/>
    </xf>
    <xf numFmtId="3" fontId="44" fillId="0" borderId="0" xfId="2" applyNumberFormat="1" applyFont="1" applyFill="1" applyBorder="1" applyAlignment="1">
      <alignment horizontal="center" vertical="center"/>
    </xf>
    <xf numFmtId="0" fontId="0" fillId="0" borderId="0" xfId="0" applyFill="1">
      <protection locked="0"/>
    </xf>
    <xf numFmtId="3" fontId="44" fillId="0" borderId="0" xfId="2" applyNumberFormat="1" applyFont="1" applyFill="1" applyBorder="1" applyAlignment="1">
      <alignment horizontal="center" vertical="center"/>
    </xf>
    <xf numFmtId="0" fontId="0" fillId="0" borderId="0" xfId="0" applyFill="1">
      <protection locked="0"/>
    </xf>
    <xf numFmtId="3" fontId="44" fillId="0" borderId="0" xfId="2" applyNumberFormat="1" applyFont="1" applyFill="1" applyBorder="1" applyAlignment="1">
      <alignment horizontal="center" vertical="center"/>
    </xf>
    <xf numFmtId="0" fontId="0" fillId="0" borderId="0" xfId="0" applyFill="1">
      <protection locked="0"/>
    </xf>
    <xf numFmtId="0" fontId="0" fillId="0" borderId="0" xfId="0" applyFill="1">
      <protection locked="0"/>
    </xf>
    <xf numFmtId="164" fontId="44" fillId="0" borderId="0" xfId="2" applyNumberFormat="1" applyFont="1" applyFill="1" applyBorder="1" applyAlignment="1">
      <alignment horizontal="center" vertical="center"/>
    </xf>
    <xf numFmtId="3" fontId="44" fillId="0" borderId="3" xfId="2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left" wrapText="1"/>
      <protection locked="0"/>
    </xf>
    <xf numFmtId="0" fontId="44" fillId="0" borderId="0" xfId="2" applyFont="1" applyFill="1" applyBorder="1" applyAlignment="1">
      <alignment horizontal="left" vertical="center" wrapText="1"/>
    </xf>
    <xf numFmtId="0" fontId="56" fillId="0" borderId="0" xfId="0" applyFont="1" applyFill="1">
      <protection locked="0"/>
    </xf>
    <xf numFmtId="0" fontId="58" fillId="0" borderId="0" xfId="0" applyFont="1" applyFill="1">
      <protection locked="0"/>
    </xf>
    <xf numFmtId="0" fontId="0" fillId="0" borderId="0" xfId="0" applyFill="1" applyAlignment="1">
      <protection locked="0"/>
    </xf>
    <xf numFmtId="0" fontId="57" fillId="0" borderId="0" xfId="0" applyFont="1" applyFill="1" applyAlignment="1">
      <protection locked="0"/>
    </xf>
    <xf numFmtId="0" fontId="44" fillId="0" borderId="0" xfId="0" applyFont="1" applyFill="1" applyBorder="1" applyAlignment="1">
      <alignment horizontal="left" wrapText="1"/>
      <protection locked="0"/>
    </xf>
    <xf numFmtId="0" fontId="45" fillId="0" borderId="0" xfId="0" applyFont="1" applyFill="1" applyBorder="1" applyAlignment="1">
      <alignment wrapText="1"/>
      <protection locked="0"/>
    </xf>
    <xf numFmtId="0" fontId="44" fillId="0" borderId="0" xfId="0" applyFont="1" applyFill="1" applyBorder="1" applyAlignment="1">
      <alignment wrapText="1"/>
      <protection locked="0"/>
    </xf>
    <xf numFmtId="0" fontId="44" fillId="0" borderId="0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horizontal="left" wrapText="1"/>
    </xf>
    <xf numFmtId="0" fontId="44" fillId="0" borderId="0" xfId="2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wrapText="1"/>
      <protection locked="0"/>
    </xf>
    <xf numFmtId="0" fontId="41" fillId="0" borderId="4" xfId="2" applyFont="1" applyFill="1" applyBorder="1" applyAlignment="1">
      <alignment horizontal="left" wrapText="1"/>
    </xf>
    <xf numFmtId="0" fontId="41" fillId="0" borderId="0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 wrapText="1"/>
    </xf>
    <xf numFmtId="164" fontId="42" fillId="0" borderId="0" xfId="8" applyNumberFormat="1" applyFont="1" applyBorder="1" applyAlignment="1">
      <alignment horizontal="center" vertical="center"/>
    </xf>
    <xf numFmtId="167" fontId="48" fillId="0" borderId="0" xfId="0" applyNumberFormat="1" applyFont="1" applyFill="1" applyBorder="1">
      <protection locked="0"/>
    </xf>
    <xf numFmtId="0" fontId="0" fillId="0" borderId="0" xfId="0" applyFill="1" applyBorder="1" applyProtection="1"/>
    <xf numFmtId="164" fontId="64" fillId="0" borderId="0" xfId="9" applyNumberFormat="1" applyFont="1" applyFill="1" applyBorder="1" applyAlignment="1">
      <alignment horizontal="right" vertical="center"/>
    </xf>
    <xf numFmtId="164" fontId="64" fillId="0" borderId="0" xfId="10" applyNumberFormat="1" applyFont="1" applyFill="1" applyBorder="1" applyAlignment="1">
      <alignment horizontal="right" vertical="center"/>
    </xf>
    <xf numFmtId="164" fontId="64" fillId="0" borderId="0" xfId="11" applyNumberFormat="1" applyFont="1" applyFill="1" applyBorder="1" applyAlignment="1">
      <alignment horizontal="right" vertical="center"/>
    </xf>
    <xf numFmtId="164" fontId="64" fillId="0" borderId="0" xfId="12" applyNumberFormat="1" applyFont="1" applyFill="1" applyBorder="1" applyAlignment="1">
      <alignment horizontal="right" vertical="center"/>
    </xf>
    <xf numFmtId="164" fontId="64" fillId="0" borderId="0" xfId="13" applyNumberFormat="1" applyFont="1" applyFill="1" applyBorder="1" applyAlignment="1">
      <alignment horizontal="right" vertical="center"/>
    </xf>
    <xf numFmtId="164" fontId="64" fillId="0" borderId="0" xfId="14" applyNumberFormat="1" applyFont="1" applyFill="1" applyBorder="1" applyAlignment="1">
      <alignment horizontal="right" vertical="center"/>
    </xf>
    <xf numFmtId="0" fontId="43" fillId="0" borderId="0" xfId="15"/>
    <xf numFmtId="0" fontId="43" fillId="0" borderId="0" xfId="15" applyFill="1"/>
    <xf numFmtId="9" fontId="42" fillId="0" borderId="0" xfId="3" applyNumberFormat="1" applyFont="1" applyFill="1" applyBorder="1" applyAlignment="1" applyProtection="1">
      <alignment horizontal="center"/>
    </xf>
    <xf numFmtId="0" fontId="60" fillId="0" borderId="0" xfId="15" applyFont="1"/>
    <xf numFmtId="167" fontId="42" fillId="0" borderId="3" xfId="3" applyNumberFormat="1" applyFont="1" applyFill="1" applyBorder="1" applyAlignment="1">
      <alignment horizontal="center" vertical="top"/>
    </xf>
    <xf numFmtId="167" fontId="42" fillId="0" borderId="0" xfId="3" applyNumberFormat="1" applyFont="1" applyFill="1" applyBorder="1" applyAlignment="1">
      <alignment horizontal="center" vertical="top"/>
    </xf>
    <xf numFmtId="3" fontId="42" fillId="0" borderId="4" xfId="0" applyNumberFormat="1" applyFont="1" applyFill="1" applyBorder="1" applyAlignment="1">
      <alignment horizontal="center"/>
      <protection locked="0"/>
    </xf>
    <xf numFmtId="37" fontId="42" fillId="0" borderId="4" xfId="1" applyNumberFormat="1" applyFont="1" applyFill="1" applyBorder="1" applyAlignment="1" applyProtection="1">
      <alignment horizontal="center"/>
      <protection locked="0"/>
    </xf>
    <xf numFmtId="3" fontId="42" fillId="0" borderId="4" xfId="0" applyNumberFormat="1" applyFont="1" applyFill="1" applyBorder="1" applyAlignment="1" applyProtection="1">
      <alignment horizontal="center"/>
    </xf>
    <xf numFmtId="3" fontId="41" fillId="0" borderId="4" xfId="3" applyNumberFormat="1" applyFont="1" applyFill="1" applyBorder="1" applyAlignment="1" applyProtection="1">
      <alignment horizontal="center" wrapText="1"/>
      <protection locked="0"/>
    </xf>
    <xf numFmtId="3" fontId="41" fillId="0" borderId="3" xfId="3" applyNumberFormat="1" applyFont="1" applyFill="1" applyBorder="1" applyAlignment="1" applyProtection="1">
      <alignment horizontal="center" wrapText="1"/>
      <protection locked="0"/>
    </xf>
    <xf numFmtId="0" fontId="44" fillId="0" borderId="0" xfId="2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horizontal="left" wrapText="1"/>
    </xf>
    <xf numFmtId="0" fontId="42" fillId="0" borderId="0" xfId="0" applyFont="1" applyFill="1" applyBorder="1" applyAlignment="1">
      <alignment wrapText="1"/>
      <protection locked="0"/>
    </xf>
    <xf numFmtId="0" fontId="0" fillId="0" borderId="0" xfId="0" applyFill="1" applyBorder="1" applyAlignment="1">
      <alignment wrapText="1"/>
      <protection locked="0"/>
    </xf>
    <xf numFmtId="1" fontId="42" fillId="0" borderId="4" xfId="0" applyNumberFormat="1" applyFont="1" applyFill="1" applyBorder="1" applyAlignment="1">
      <alignment horizontal="center"/>
      <protection locked="0"/>
    </xf>
    <xf numFmtId="1" fontId="42" fillId="0" borderId="4" xfId="0" applyNumberFormat="1" applyFont="1" applyFill="1" applyBorder="1" applyAlignment="1" applyProtection="1">
      <alignment horizontal="center"/>
    </xf>
    <xf numFmtId="0" fontId="44" fillId="0" borderId="0" xfId="2" applyFont="1" applyFill="1" applyBorder="1" applyAlignment="1">
      <alignment horizontal="left" vertical="center" wrapText="1"/>
    </xf>
    <xf numFmtId="37" fontId="44" fillId="0" borderId="5" xfId="1" applyNumberFormat="1" applyFont="1" applyBorder="1" applyAlignment="1">
      <alignment horizontal="center" vertical="center"/>
    </xf>
    <xf numFmtId="0" fontId="44" fillId="0" borderId="0" xfId="2" applyFont="1" applyFill="1" applyBorder="1" applyAlignment="1">
      <alignment horizontal="left" vertical="center" wrapText="1"/>
    </xf>
    <xf numFmtId="3" fontId="44" fillId="0" borderId="0" xfId="1" applyNumberFormat="1" applyFont="1" applyFill="1" applyBorder="1" applyAlignment="1">
      <alignment horizontal="center" vertical="center"/>
    </xf>
    <xf numFmtId="3" fontId="44" fillId="0" borderId="2" xfId="3" applyNumberFormat="1" applyFont="1" applyFill="1" applyBorder="1" applyAlignment="1">
      <alignment horizontal="center" vertical="center"/>
    </xf>
    <xf numFmtId="0" fontId="44" fillId="0" borderId="0" xfId="2" applyFont="1" applyFill="1" applyBorder="1" applyAlignment="1">
      <alignment horizontal="left" vertical="center" wrapText="1"/>
    </xf>
    <xf numFmtId="167" fontId="42" fillId="0" borderId="0" xfId="0" applyNumberFormat="1" applyFont="1" applyBorder="1" applyAlignment="1" applyProtection="1">
      <alignment horizontal="center"/>
    </xf>
    <xf numFmtId="0" fontId="47" fillId="0" borderId="0" xfId="0" applyFont="1" applyBorder="1">
      <protection locked="0"/>
    </xf>
    <xf numFmtId="0" fontId="43" fillId="0" borderId="0" xfId="15" applyBorder="1"/>
    <xf numFmtId="0" fontId="44" fillId="0" borderId="0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 wrapText="1"/>
    </xf>
    <xf numFmtId="3" fontId="44" fillId="3" borderId="0" xfId="2" applyNumberFormat="1" applyFont="1" applyFill="1" applyBorder="1" applyAlignment="1">
      <alignment horizontal="center" vertical="center"/>
    </xf>
    <xf numFmtId="164" fontId="44" fillId="3" borderId="0" xfId="2" applyNumberFormat="1" applyFont="1" applyFill="1" applyBorder="1" applyAlignment="1">
      <alignment horizontal="center" vertical="center"/>
    </xf>
    <xf numFmtId="37" fontId="44" fillId="3" borderId="2" xfId="1" applyNumberFormat="1" applyFont="1" applyFill="1" applyBorder="1" applyAlignment="1">
      <alignment horizontal="center" vertical="center"/>
    </xf>
    <xf numFmtId="3" fontId="44" fillId="3" borderId="3" xfId="2" applyNumberFormat="1" applyFont="1" applyFill="1" applyBorder="1" applyAlignment="1">
      <alignment horizontal="center" vertical="center"/>
    </xf>
    <xf numFmtId="0" fontId="44" fillId="0" borderId="0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horizontal="left" wrapText="1"/>
    </xf>
    <xf numFmtId="0" fontId="58" fillId="0" borderId="0" xfId="0" applyFont="1" applyFill="1" applyBorder="1" applyAlignment="1">
      <alignment horizontal="left" wrapText="1"/>
      <protection locked="0"/>
    </xf>
    <xf numFmtId="3" fontId="44" fillId="0" borderId="3" xfId="3" applyNumberFormat="1" applyFont="1" applyFill="1" applyBorder="1" applyAlignment="1">
      <alignment horizontal="center" vertical="center"/>
    </xf>
    <xf numFmtId="3" fontId="44" fillId="0" borderId="0" xfId="3" applyNumberFormat="1" applyFont="1" applyFill="1" applyBorder="1" applyAlignment="1">
      <alignment horizontal="center" vertical="center"/>
    </xf>
    <xf numFmtId="0" fontId="44" fillId="0" borderId="2" xfId="3" applyNumberFormat="1" applyFont="1" applyFill="1" applyBorder="1" applyAlignment="1">
      <alignment horizontal="center" vertical="center"/>
    </xf>
    <xf numFmtId="164" fontId="65" fillId="0" borderId="0" xfId="26" applyNumberFormat="1" applyFont="1" applyFill="1" applyBorder="1" applyAlignment="1">
      <alignment horizontal="center" vertical="top"/>
    </xf>
    <xf numFmtId="0" fontId="47" fillId="0" borderId="0" xfId="0" applyFont="1" applyAlignment="1">
      <alignment horizontal="center"/>
      <protection locked="0"/>
    </xf>
    <xf numFmtId="0" fontId="42" fillId="0" borderId="0" xfId="0" applyFont="1" applyBorder="1" applyAlignment="1">
      <alignment horizontal="center"/>
      <protection locked="0"/>
    </xf>
    <xf numFmtId="165" fontId="42" fillId="0" borderId="0" xfId="0" applyNumberFormat="1" applyFont="1" applyBorder="1" applyAlignment="1">
      <alignment horizontal="center"/>
      <protection locked="0"/>
    </xf>
    <xf numFmtId="165" fontId="47" fillId="0" borderId="0" xfId="0" applyNumberFormat="1" applyFont="1" applyAlignment="1">
      <alignment horizontal="center"/>
      <protection locked="0"/>
    </xf>
    <xf numFmtId="168" fontId="65" fillId="0" borderId="0" xfId="27" applyNumberFormat="1" applyFont="1" applyFill="1" applyBorder="1" applyAlignment="1">
      <alignment horizontal="center" vertical="top"/>
    </xf>
    <xf numFmtId="164" fontId="65" fillId="0" borderId="0" xfId="25" applyNumberFormat="1" applyFont="1" applyFill="1" applyBorder="1" applyAlignment="1">
      <alignment horizontal="center" vertical="top"/>
    </xf>
    <xf numFmtId="0" fontId="66" fillId="0" borderId="0" xfId="0" applyFont="1" applyFill="1" applyBorder="1" applyAlignment="1">
      <alignment horizontal="left" indent="1"/>
      <protection locked="0"/>
    </xf>
    <xf numFmtId="0" fontId="44" fillId="0" borderId="0" xfId="2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horizontal="left" wrapText="1"/>
    </xf>
    <xf numFmtId="0" fontId="44" fillId="0" borderId="0" xfId="2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left" wrapText="1"/>
      <protection locked="0"/>
    </xf>
    <xf numFmtId="0" fontId="67" fillId="0" borderId="0" xfId="94">
      <protection locked="0"/>
    </xf>
    <xf numFmtId="3" fontId="44" fillId="0" borderId="0" xfId="2" applyNumberFormat="1" applyFont="1" applyFill="1" applyBorder="1" applyAlignment="1">
      <alignment horizontal="center" wrapText="1"/>
    </xf>
    <xf numFmtId="0" fontId="44" fillId="0" borderId="0" xfId="2" applyFont="1" applyFill="1" applyBorder="1" applyAlignment="1">
      <alignment horizontal="center" wrapText="1"/>
    </xf>
    <xf numFmtId="0" fontId="41" fillId="0" borderId="0" xfId="2" applyFont="1" applyFill="1" applyBorder="1" applyAlignment="1">
      <alignment horizontal="center" wrapText="1"/>
    </xf>
    <xf numFmtId="165" fontId="42" fillId="0" borderId="0" xfId="0" applyNumberFormat="1" applyFont="1" applyFill="1" applyBorder="1" applyAlignment="1">
      <alignment horizontal="center" wrapText="1"/>
      <protection locked="0"/>
    </xf>
    <xf numFmtId="0" fontId="41" fillId="0" borderId="0" xfId="0" applyFont="1" applyFill="1" applyBorder="1" applyAlignment="1">
      <alignment horizontal="center" wrapText="1"/>
      <protection locked="0"/>
    </xf>
    <xf numFmtId="0" fontId="42" fillId="0" borderId="0" xfId="0" applyFont="1" applyFill="1" applyBorder="1" applyAlignment="1">
      <alignment horizontal="center" wrapText="1"/>
      <protection locked="0"/>
    </xf>
    <xf numFmtId="0" fontId="58" fillId="0" borderId="0" xfId="0" applyFont="1" applyFill="1" applyBorder="1" applyAlignment="1">
      <alignment horizontal="left" wrapText="1"/>
      <protection locked="0"/>
    </xf>
    <xf numFmtId="0" fontId="44" fillId="0" borderId="0" xfId="2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horizontal="left" wrapText="1"/>
    </xf>
    <xf numFmtId="0" fontId="44" fillId="0" borderId="0" xfId="2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left" wrapText="1"/>
      <protection locked="0"/>
    </xf>
    <xf numFmtId="0" fontId="44" fillId="0" borderId="0" xfId="2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horizontal="left" wrapText="1"/>
    </xf>
    <xf numFmtId="0" fontId="44" fillId="0" borderId="4" xfId="2" applyFont="1" applyFill="1" applyBorder="1" applyAlignment="1">
      <alignment horizontal="left" wrapText="1"/>
    </xf>
    <xf numFmtId="0" fontId="44" fillId="0" borderId="0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horizontal="left" wrapText="1"/>
    </xf>
    <xf numFmtId="0" fontId="44" fillId="0" borderId="0" xfId="2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horizontal="left" wrapText="1"/>
    </xf>
    <xf numFmtId="0" fontId="44" fillId="0" borderId="0" xfId="2" applyFont="1" applyFill="1" applyBorder="1" applyAlignment="1">
      <alignment horizontal="left" vertical="center" wrapText="1"/>
    </xf>
    <xf numFmtId="0" fontId="67" fillId="0" borderId="0" xfId="94" applyAlignment="1">
      <protection locked="0"/>
    </xf>
    <xf numFmtId="0" fontId="44" fillId="0" borderId="0" xfId="0" applyFont="1" applyFill="1" applyBorder="1" applyAlignment="1">
      <alignment horizontal="left"/>
      <protection locked="0"/>
    </xf>
    <xf numFmtId="164" fontId="65" fillId="0" borderId="0" xfId="100" applyNumberFormat="1" applyFont="1" applyFill="1" applyBorder="1" applyAlignment="1">
      <alignment horizontal="right" vertical="top"/>
    </xf>
    <xf numFmtId="164" fontId="65" fillId="0" borderId="0" xfId="99" applyNumberFormat="1" applyFont="1" applyFill="1" applyBorder="1" applyAlignment="1">
      <alignment horizontal="right" vertical="top"/>
    </xf>
    <xf numFmtId="169" fontId="65" fillId="0" borderId="0" xfId="128" applyNumberFormat="1" applyFont="1" applyFill="1" applyBorder="1" applyAlignment="1">
      <alignment horizontal="right" vertical="top"/>
    </xf>
    <xf numFmtId="3" fontId="44" fillId="3" borderId="0" xfId="2" applyNumberFormat="1" applyFont="1" applyFill="1" applyBorder="1" applyAlignment="1">
      <alignment horizontal="center" wrapText="1"/>
    </xf>
    <xf numFmtId="3" fontId="44" fillId="3" borderId="3" xfId="3" applyNumberFormat="1" applyFont="1" applyFill="1" applyBorder="1" applyAlignment="1">
      <alignment horizontal="center" vertical="center"/>
    </xf>
    <xf numFmtId="0" fontId="44" fillId="0" borderId="0" xfId="2" applyFont="1" applyFill="1" applyBorder="1" applyAlignment="1">
      <alignment horizontal="left" vertical="center" wrapText="1"/>
    </xf>
    <xf numFmtId="0" fontId="61" fillId="0" borderId="0" xfId="0" applyFont="1" applyFill="1" applyAlignment="1">
      <alignment vertical="center"/>
      <protection locked="0"/>
    </xf>
    <xf numFmtId="0" fontId="55" fillId="0" borderId="0" xfId="0" applyFont="1" applyFill="1" applyBorder="1">
      <protection locked="0"/>
    </xf>
    <xf numFmtId="0" fontId="57" fillId="0" borderId="0" xfId="0" applyFont="1" applyFill="1" applyBorder="1">
      <protection locked="0"/>
    </xf>
    <xf numFmtId="0" fontId="0" fillId="0" borderId="0" xfId="0" applyFont="1" applyFill="1" applyBorder="1">
      <protection locked="0"/>
    </xf>
    <xf numFmtId="0" fontId="44" fillId="0" borderId="4" xfId="2" applyFont="1" applyFill="1" applyBorder="1" applyAlignment="1">
      <alignment horizontal="left" wrapText="1"/>
    </xf>
    <xf numFmtId="0" fontId="44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wrapText="1"/>
      <protection locked="0"/>
    </xf>
    <xf numFmtId="169" fontId="44" fillId="0" borderId="3" xfId="3" applyNumberFormat="1" applyFont="1" applyFill="1" applyBorder="1" applyAlignment="1">
      <alignment horizontal="center" vertical="center"/>
    </xf>
    <xf numFmtId="3" fontId="0" fillId="0" borderId="0" xfId="0" applyNumberFormat="1" applyFill="1" applyBorder="1">
      <protection locked="0"/>
    </xf>
    <xf numFmtId="170" fontId="0" fillId="0" borderId="0" xfId="0" applyNumberFormat="1" applyFill="1" applyBorder="1">
      <protection locked="0"/>
    </xf>
    <xf numFmtId="0" fontId="44" fillId="0" borderId="0" xfId="2" applyFont="1" applyFill="1" applyBorder="1" applyAlignment="1">
      <alignment horizontal="left" vertical="center" wrapText="1"/>
    </xf>
    <xf numFmtId="170" fontId="0" fillId="0" borderId="0" xfId="0" applyNumberFormat="1" applyFill="1">
      <protection locked="0"/>
    </xf>
    <xf numFmtId="37" fontId="0" fillId="0" borderId="0" xfId="0" applyNumberFormat="1" applyFill="1">
      <protection locked="0"/>
    </xf>
    <xf numFmtId="171" fontId="0" fillId="0" borderId="0" xfId="0" applyNumberFormat="1" applyFill="1">
      <protection locked="0"/>
    </xf>
    <xf numFmtId="0" fontId="44" fillId="0" borderId="0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horizontal="left" wrapText="1"/>
    </xf>
    <xf numFmtId="0" fontId="44" fillId="0" borderId="4" xfId="2" applyFont="1" applyFill="1" applyBorder="1" applyAlignment="1">
      <alignment horizontal="left" wrapText="1"/>
    </xf>
    <xf numFmtId="0" fontId="67" fillId="0" borderId="0" xfId="94" applyFill="1">
      <protection locked="0"/>
    </xf>
    <xf numFmtId="3" fontId="44" fillId="3" borderId="0" xfId="3" applyNumberFormat="1" applyFont="1" applyFill="1" applyBorder="1" applyAlignment="1">
      <alignment horizontal="center" vertical="center"/>
    </xf>
    <xf numFmtId="37" fontId="44" fillId="3" borderId="0" xfId="1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wrapText="1"/>
      <protection locked="0"/>
    </xf>
    <xf numFmtId="0" fontId="60" fillId="0" borderId="6" xfId="2" applyFont="1" applyFill="1" applyBorder="1"/>
    <xf numFmtId="3" fontId="0" fillId="0" borderId="0" xfId="0" applyNumberFormat="1" applyFill="1">
      <protection locked="0"/>
    </xf>
    <xf numFmtId="0" fontId="44" fillId="0" borderId="0" xfId="2" applyFont="1" applyFill="1" applyBorder="1" applyAlignment="1">
      <alignment horizontal="left" vertical="center" wrapText="1"/>
    </xf>
    <xf numFmtId="0" fontId="68" fillId="0" borderId="0" xfId="0" applyFont="1">
      <protection locked="0"/>
    </xf>
    <xf numFmtId="0" fontId="69" fillId="0" borderId="0" xfId="0" applyFont="1">
      <protection locked="0"/>
    </xf>
    <xf numFmtId="0" fontId="44" fillId="0" borderId="0" xfId="2" applyFont="1" applyFill="1" applyBorder="1" applyAlignment="1">
      <alignment horizontal="left" vertical="center" wrapText="1"/>
    </xf>
    <xf numFmtId="169" fontId="44" fillId="0" borderId="0" xfId="2" applyNumberFormat="1" applyFont="1" applyFill="1" applyBorder="1" applyAlignment="1">
      <alignment horizontal="center" vertical="center"/>
    </xf>
    <xf numFmtId="37" fontId="44" fillId="0" borderId="5" xfId="1" applyNumberFormat="1" applyFont="1" applyFill="1" applyBorder="1" applyAlignment="1">
      <alignment horizontal="center" vertical="center"/>
    </xf>
    <xf numFmtId="1" fontId="44" fillId="0" borderId="3" xfId="2" applyNumberFormat="1" applyFont="1" applyFill="1" applyBorder="1" applyAlignment="1">
      <alignment horizontal="center" vertical="center"/>
    </xf>
    <xf numFmtId="167" fontId="0" fillId="0" borderId="0" xfId="0" applyNumberFormat="1" applyFill="1">
      <protection locked="0"/>
    </xf>
    <xf numFmtId="167" fontId="44" fillId="0" borderId="0" xfId="2" applyNumberFormat="1" applyFont="1" applyFill="1" applyBorder="1" applyAlignment="1">
      <alignment horizontal="center" vertical="center"/>
    </xf>
    <xf numFmtId="164" fontId="44" fillId="3" borderId="3" xfId="2" applyNumberFormat="1" applyFont="1" applyFill="1" applyBorder="1" applyAlignment="1">
      <alignment horizontal="center" vertical="center"/>
    </xf>
    <xf numFmtId="0" fontId="0" fillId="5" borderId="0" xfId="0" applyFill="1">
      <protection locked="0"/>
    </xf>
    <xf numFmtId="0" fontId="55" fillId="5" borderId="0" xfId="0" applyFont="1" applyFill="1" applyAlignment="1">
      <alignment horizontal="center"/>
      <protection locked="0"/>
    </xf>
    <xf numFmtId="17" fontId="55" fillId="5" borderId="0" xfId="0" applyNumberFormat="1" applyFont="1" applyFill="1" applyAlignment="1">
      <alignment horizontal="center"/>
      <protection locked="0"/>
    </xf>
    <xf numFmtId="0" fontId="52" fillId="0" borderId="0" xfId="0" applyFont="1" applyAlignment="1">
      <alignment horizontal="left" wrapText="1"/>
      <protection locked="0"/>
    </xf>
    <xf numFmtId="0" fontId="58" fillId="0" borderId="0" xfId="0" applyFont="1" applyFill="1" applyBorder="1" applyAlignment="1">
      <alignment horizontal="left" wrapText="1"/>
      <protection locked="0"/>
    </xf>
    <xf numFmtId="0" fontId="52" fillId="0" borderId="0" xfId="0" applyFont="1" applyFill="1" applyAlignment="1">
      <alignment horizontal="left" wrapText="1"/>
      <protection locked="0"/>
    </xf>
    <xf numFmtId="0" fontId="58" fillId="2" borderId="0" xfId="0" applyFont="1" applyFill="1" applyBorder="1" applyAlignment="1">
      <alignment horizontal="left" wrapText="1"/>
      <protection locked="0"/>
    </xf>
    <xf numFmtId="0" fontId="52" fillId="0" borderId="0" xfId="0" applyFont="1" applyFill="1" applyBorder="1" applyAlignment="1">
      <alignment horizontal="left" wrapText="1"/>
      <protection locked="0"/>
    </xf>
    <xf numFmtId="0" fontId="55" fillId="0" borderId="0" xfId="0" applyFont="1" applyFill="1" applyBorder="1" applyAlignment="1">
      <alignment wrapText="1"/>
      <protection locked="0"/>
    </xf>
    <xf numFmtId="0" fontId="44" fillId="0" borderId="4" xfId="2" applyFont="1" applyFill="1" applyBorder="1" applyAlignment="1">
      <alignment horizontal="left" wrapText="1"/>
    </xf>
    <xf numFmtId="0" fontId="44" fillId="0" borderId="4" xfId="0" applyFont="1" applyFill="1" applyBorder="1" applyAlignment="1">
      <alignment horizontal="left" wrapText="1"/>
      <protection locked="0"/>
    </xf>
    <xf numFmtId="0" fontId="44" fillId="0" borderId="2" xfId="2" applyFont="1" applyFill="1" applyBorder="1" applyAlignment="1">
      <alignment horizontal="left" vertical="center" wrapText="1"/>
    </xf>
    <xf numFmtId="0" fontId="44" fillId="0" borderId="0" xfId="0" applyFont="1" applyFill="1" applyAlignment="1">
      <alignment horizontal="left" vertical="center" wrapText="1"/>
      <protection locked="0"/>
    </xf>
    <xf numFmtId="0" fontId="44" fillId="0" borderId="3" xfId="0" applyFont="1" applyFill="1" applyBorder="1" applyAlignment="1">
      <alignment horizontal="left" vertical="center" wrapText="1"/>
      <protection locked="0"/>
    </xf>
    <xf numFmtId="0" fontId="44" fillId="0" borderId="2" xfId="0" applyFont="1" applyFill="1" applyBorder="1" applyAlignment="1">
      <alignment horizontal="left" vertical="center" wrapText="1"/>
      <protection locked="0"/>
    </xf>
    <xf numFmtId="0" fontId="44" fillId="0" borderId="0" xfId="2" applyFont="1" applyFill="1" applyBorder="1" applyAlignment="1">
      <alignment horizontal="left" vertical="center" wrapText="1"/>
    </xf>
    <xf numFmtId="0" fontId="44" fillId="0" borderId="3" xfId="2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  <protection locked="0"/>
    </xf>
    <xf numFmtId="0" fontId="42" fillId="0" borderId="0" xfId="0" applyFont="1" applyFill="1" applyAlignment="1">
      <alignment wrapText="1"/>
      <protection locked="0"/>
    </xf>
    <xf numFmtId="0" fontId="0" fillId="0" borderId="0" xfId="0" applyFill="1" applyAlignment="1">
      <alignment wrapText="1"/>
      <protection locked="0"/>
    </xf>
    <xf numFmtId="0" fontId="42" fillId="0" borderId="2" xfId="0" applyFont="1" applyFill="1" applyBorder="1" applyAlignment="1">
      <alignment wrapText="1"/>
      <protection locked="0"/>
    </xf>
    <xf numFmtId="0" fontId="0" fillId="0" borderId="2" xfId="0" applyFill="1" applyBorder="1" applyAlignment="1">
      <alignment wrapText="1"/>
      <protection locked="0"/>
    </xf>
    <xf numFmtId="0" fontId="44" fillId="0" borderId="2" xfId="0" applyFont="1" applyFill="1" applyBorder="1" applyAlignment="1">
      <alignment wrapText="1"/>
      <protection locked="0"/>
    </xf>
    <xf numFmtId="0" fontId="45" fillId="0" borderId="2" xfId="0" applyFont="1" applyFill="1" applyBorder="1" applyAlignment="1">
      <alignment wrapText="1"/>
      <protection locked="0"/>
    </xf>
    <xf numFmtId="0" fontId="44" fillId="0" borderId="0" xfId="0" applyFont="1" applyFill="1" applyAlignment="1">
      <alignment wrapText="1"/>
      <protection locked="0"/>
    </xf>
    <xf numFmtId="0" fontId="45" fillId="0" borderId="0" xfId="0" applyFont="1" applyFill="1" applyAlignment="1">
      <alignment wrapText="1"/>
      <protection locked="0"/>
    </xf>
    <xf numFmtId="0" fontId="44" fillId="0" borderId="5" xfId="2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horizontal="left" vertical="center" wrapText="1"/>
      <protection locked="0"/>
    </xf>
    <xf numFmtId="0" fontId="58" fillId="0" borderId="1" xfId="0" applyFont="1" applyFill="1" applyBorder="1" applyAlignment="1">
      <alignment horizontal="left" wrapText="1"/>
      <protection locked="0"/>
    </xf>
    <xf numFmtId="0" fontId="58" fillId="4" borderId="1" xfId="0" applyFont="1" applyFill="1" applyBorder="1" applyAlignment="1">
      <alignment horizontal="left" wrapText="1"/>
      <protection locked="0"/>
    </xf>
    <xf numFmtId="0" fontId="55" fillId="0" borderId="1" xfId="0" applyFont="1" applyFill="1" applyBorder="1" applyAlignment="1">
      <alignment wrapText="1"/>
      <protection locked="0"/>
    </xf>
    <xf numFmtId="0" fontId="41" fillId="0" borderId="2" xfId="2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  <protection locked="0"/>
    </xf>
    <xf numFmtId="0" fontId="41" fillId="0" borderId="3" xfId="0" applyFont="1" applyFill="1" applyBorder="1" applyAlignment="1">
      <alignment horizontal="left" vertical="center" wrapText="1"/>
      <protection locked="0"/>
    </xf>
    <xf numFmtId="0" fontId="58" fillId="0" borderId="3" xfId="0" applyFont="1" applyFill="1" applyBorder="1" applyAlignment="1">
      <alignment horizontal="left" wrapText="1"/>
      <protection locked="0"/>
    </xf>
    <xf numFmtId="0" fontId="58" fillId="0" borderId="3" xfId="0" applyFont="1" applyFill="1" applyBorder="1" applyAlignment="1">
      <alignment horizontal="center" wrapText="1"/>
      <protection locked="0"/>
    </xf>
    <xf numFmtId="0" fontId="45" fillId="0" borderId="0" xfId="0" applyFont="1" applyFill="1" applyBorder="1" applyAlignment="1">
      <alignment wrapText="1"/>
      <protection locked="0"/>
    </xf>
    <xf numFmtId="0" fontId="41" fillId="0" borderId="2" xfId="0" applyFont="1" applyFill="1" applyBorder="1" applyAlignment="1">
      <alignment horizontal="left" vertical="center" wrapText="1"/>
      <protection locked="0"/>
    </xf>
    <xf numFmtId="0" fontId="41" fillId="0" borderId="0" xfId="2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  <protection locked="0"/>
    </xf>
    <xf numFmtId="0" fontId="41" fillId="0" borderId="3" xfId="2" applyFont="1" applyFill="1" applyBorder="1" applyAlignment="1">
      <alignment horizontal="left" vertical="center" wrapText="1"/>
    </xf>
    <xf numFmtId="0" fontId="41" fillId="0" borderId="4" xfId="2" applyFont="1" applyFill="1" applyBorder="1" applyAlignment="1">
      <alignment horizontal="left" wrapText="1"/>
    </xf>
    <xf numFmtId="0" fontId="41" fillId="0" borderId="4" xfId="0" applyFont="1" applyFill="1" applyBorder="1" applyAlignment="1">
      <alignment horizontal="left" wrapText="1"/>
      <protection locked="0"/>
    </xf>
    <xf numFmtId="0" fontId="0" fillId="0" borderId="0" xfId="0" applyFill="1" applyBorder="1" applyAlignment="1">
      <alignment wrapText="1"/>
      <protection locked="0"/>
    </xf>
    <xf numFmtId="0" fontId="58" fillId="0" borderId="1" xfId="0" applyFont="1" applyFill="1" applyBorder="1" applyAlignment="1">
      <alignment wrapText="1"/>
      <protection locked="0"/>
    </xf>
    <xf numFmtId="0" fontId="50" fillId="0" borderId="0" xfId="0" applyFont="1" applyFill="1" applyAlignment="1">
      <alignment wrapText="1"/>
      <protection locked="0"/>
    </xf>
    <xf numFmtId="0" fontId="70" fillId="0" borderId="2" xfId="2" applyFont="1" applyFill="1" applyBorder="1" applyAlignment="1">
      <alignment horizontal="left" vertical="center" wrapText="1"/>
    </xf>
    <xf numFmtId="0" fontId="70" fillId="0" borderId="0" xfId="0" applyFont="1" applyFill="1" applyAlignment="1">
      <alignment horizontal="left" vertical="center" wrapText="1"/>
      <protection locked="0"/>
    </xf>
    <xf numFmtId="0" fontId="70" fillId="0" borderId="3" xfId="0" applyFont="1" applyFill="1" applyBorder="1" applyAlignment="1">
      <alignment horizontal="left" vertical="center" wrapText="1"/>
      <protection locked="0"/>
    </xf>
    <xf numFmtId="0" fontId="42" fillId="0" borderId="0" xfId="0" applyFont="1" applyFill="1" applyAlignment="1">
      <alignment horizontal="left" wrapText="1"/>
      <protection locked="0"/>
    </xf>
    <xf numFmtId="0" fontId="42" fillId="0" borderId="0" xfId="0" applyFont="1" applyFill="1" applyBorder="1" applyAlignment="1">
      <alignment wrapText="1"/>
      <protection locked="0"/>
    </xf>
    <xf numFmtId="0" fontId="41" fillId="0" borderId="2" xfId="2" applyFont="1" applyFill="1" applyBorder="1" applyAlignment="1">
      <alignment horizontal="center" vertical="center" wrapText="1"/>
    </xf>
    <xf numFmtId="0" fontId="41" fillId="0" borderId="0" xfId="2" applyFont="1" applyFill="1" applyBorder="1" applyAlignment="1">
      <alignment horizontal="center" vertical="center" wrapText="1"/>
    </xf>
    <xf numFmtId="0" fontId="41" fillId="0" borderId="3" xfId="2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  <protection locked="0"/>
    </xf>
    <xf numFmtId="0" fontId="0" fillId="0" borderId="2" xfId="0" applyFont="1" applyFill="1" applyBorder="1" applyAlignment="1">
      <alignment wrapText="1"/>
      <protection locked="0"/>
    </xf>
    <xf numFmtId="0" fontId="63" fillId="0" borderId="1" xfId="0" applyFont="1" applyFill="1" applyBorder="1" applyAlignment="1">
      <alignment horizontal="left" wrapText="1"/>
      <protection locked="0"/>
    </xf>
    <xf numFmtId="0" fontId="44" fillId="0" borderId="2" xfId="2" applyFont="1" applyFill="1" applyBorder="1" applyAlignment="1">
      <alignment horizontal="center" vertical="center" wrapText="1"/>
    </xf>
    <xf numFmtId="0" fontId="44" fillId="0" borderId="0" xfId="2" applyFont="1" applyFill="1" applyBorder="1" applyAlignment="1">
      <alignment horizontal="center" vertical="center" wrapText="1"/>
    </xf>
    <xf numFmtId="0" fontId="44" fillId="0" borderId="3" xfId="2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  <protection locked="0"/>
    </xf>
    <xf numFmtId="0" fontId="44" fillId="0" borderId="0" xfId="0" applyFont="1" applyFill="1" applyBorder="1" applyAlignment="1">
      <alignment horizontal="center" vertical="center" wrapText="1"/>
      <protection locked="0"/>
    </xf>
    <xf numFmtId="0" fontId="44" fillId="0" borderId="3" xfId="0" applyFont="1" applyFill="1" applyBorder="1" applyAlignment="1">
      <alignment horizontal="center" vertical="center" wrapText="1"/>
      <protection locked="0"/>
    </xf>
    <xf numFmtId="0" fontId="44" fillId="0" borderId="0" xfId="0" applyFont="1" applyFill="1" applyAlignment="1">
      <alignment horizontal="center" vertical="center" wrapText="1"/>
      <protection locked="0"/>
    </xf>
  </cellXfs>
  <cellStyles count="240">
    <cellStyle name="Comma" xfId="1" builtinId="3"/>
    <cellStyle name="Comma 2" xfId="7"/>
    <cellStyle name="Hyperlink" xfId="94" builtinId="8"/>
    <cellStyle name="Normal" xfId="0" builtinId="0"/>
    <cellStyle name="Normal 2" xfId="5"/>
    <cellStyle name="Normal 2 2" xfId="6"/>
    <cellStyle name="Normal_A.1-1 2" xfId="8"/>
    <cellStyle name="Normal_A.1-3 2" xfId="15"/>
    <cellStyle name="Normal_A.1-3_1" xfId="4"/>
    <cellStyle name="Normal_B.1-1" xfId="2"/>
    <cellStyle name="Percent" xfId="3" builtinId="5"/>
    <cellStyle name="style1442340754975" xfId="11"/>
    <cellStyle name="style1442340754995" xfId="10"/>
    <cellStyle name="style1442340755015" xfId="9"/>
    <cellStyle name="style1442340756107" xfId="14"/>
    <cellStyle name="style1442340756127" xfId="13"/>
    <cellStyle name="style1442340756147" xfId="12"/>
    <cellStyle name="style1442350211371" xfId="22"/>
    <cellStyle name="style1442350211391" xfId="23"/>
    <cellStyle name="style1442350211411" xfId="24"/>
    <cellStyle name="style1442350211471" xfId="16"/>
    <cellStyle name="style1442350211491" xfId="17"/>
    <cellStyle name="style1442350211501" xfId="18"/>
    <cellStyle name="style1442350211521" xfId="19"/>
    <cellStyle name="style1442350211531" xfId="20"/>
    <cellStyle name="style1442350211551" xfId="21"/>
    <cellStyle name="style1503332057249" xfId="32"/>
    <cellStyle name="style1503332057307" xfId="31"/>
    <cellStyle name="style1503332057363" xfId="30"/>
    <cellStyle name="style1503332057391" xfId="29"/>
    <cellStyle name="style1503332057424" xfId="39"/>
    <cellStyle name="style1503332057496" xfId="33"/>
    <cellStyle name="style1503332144518" xfId="42"/>
    <cellStyle name="style1503332144908" xfId="41"/>
    <cellStyle name="style1503332145044" xfId="34"/>
    <cellStyle name="style1503332145101" xfId="35"/>
    <cellStyle name="style1503332145130" xfId="36"/>
    <cellStyle name="style1503332145162" xfId="40"/>
    <cellStyle name="style1503332145253" xfId="37"/>
    <cellStyle name="style1503332145282" xfId="38"/>
    <cellStyle name="style1503332506078" xfId="49"/>
    <cellStyle name="style1503332506427" xfId="50"/>
    <cellStyle name="style1503332506464" xfId="51"/>
    <cellStyle name="style1503332506671" xfId="43"/>
    <cellStyle name="style1503332506726" xfId="44"/>
    <cellStyle name="style1503332506755" xfId="45"/>
    <cellStyle name="style1503332506787" xfId="46"/>
    <cellStyle name="style1503332506833" xfId="47"/>
    <cellStyle name="style1503332506862" xfId="48"/>
    <cellStyle name="style1503332507137" xfId="52"/>
    <cellStyle name="style1503332983953" xfId="25"/>
    <cellStyle name="style1503332983980" xfId="28"/>
    <cellStyle name="style1503332984034" xfId="26"/>
    <cellStyle name="style1503332984160" xfId="27"/>
    <cellStyle name="style1503578481209" xfId="60"/>
    <cellStyle name="style1503578481826" xfId="59"/>
    <cellStyle name="style1503578481936" xfId="61"/>
    <cellStyle name="style1503578482016" xfId="53"/>
    <cellStyle name="style1503578482016 2" xfId="81"/>
    <cellStyle name="style1503578482055" xfId="62"/>
    <cellStyle name="style1503578482099" xfId="54"/>
    <cellStyle name="style1503578482099 2" xfId="82"/>
    <cellStyle name="style1503578482143" xfId="55"/>
    <cellStyle name="style1503578482143 2" xfId="83"/>
    <cellStyle name="style1503578482190" xfId="58"/>
    <cellStyle name="style1503578482237" xfId="56"/>
    <cellStyle name="style1503578482237 2" xfId="84"/>
    <cellStyle name="style1503578482593" xfId="57"/>
    <cellStyle name="style1503691534837" xfId="222"/>
    <cellStyle name="style1503691534896" xfId="223"/>
    <cellStyle name="style1503691534925" xfId="224"/>
    <cellStyle name="style1503691998686" xfId="73"/>
    <cellStyle name="style1503691998749" xfId="74"/>
    <cellStyle name="style1503691998800" xfId="75"/>
    <cellStyle name="style1503691998846" xfId="76"/>
    <cellStyle name="style1503692038757" xfId="77"/>
    <cellStyle name="style1503692038809" xfId="78"/>
    <cellStyle name="style1503692038836" xfId="79"/>
    <cellStyle name="style1503692038866" xfId="80"/>
    <cellStyle name="style1503692142225" xfId="72"/>
    <cellStyle name="style1503692142526" xfId="70"/>
    <cellStyle name="style1503692142594" xfId="71"/>
    <cellStyle name="style1503692142721" xfId="63"/>
    <cellStyle name="style1503692142775" xfId="64"/>
    <cellStyle name="style1503692142803" xfId="66"/>
    <cellStyle name="style1503692142832" xfId="65"/>
    <cellStyle name="style1503692142861" xfId="67"/>
    <cellStyle name="style1503692143018" xfId="68"/>
    <cellStyle name="style1503692143207" xfId="69"/>
    <cellStyle name="style1504117188086" xfId="93"/>
    <cellStyle name="style1504117188882" xfId="92"/>
    <cellStyle name="style1504117189038" xfId="91"/>
    <cellStyle name="style1504117189256" xfId="86"/>
    <cellStyle name="style1504117189428" xfId="89"/>
    <cellStyle name="style1504117189552" xfId="87"/>
    <cellStyle name="style1504117189615" xfId="88"/>
    <cellStyle name="style1504117189677" xfId="85"/>
    <cellStyle name="style1504117190364" xfId="90"/>
    <cellStyle name="style1504268457854" xfId="110"/>
    <cellStyle name="style1504268458166" xfId="107"/>
    <cellStyle name="style1504268460506" xfId="108"/>
    <cellStyle name="style1504268460552" xfId="109"/>
    <cellStyle name="style1504268460599" xfId="106"/>
    <cellStyle name="style1504268515184" xfId="101"/>
    <cellStyle name="style1504268515698" xfId="105"/>
    <cellStyle name="style1504268515792" xfId="102"/>
    <cellStyle name="style1504268515839" xfId="103"/>
    <cellStyle name="style1504268515886" xfId="104"/>
    <cellStyle name="style1504269595559" xfId="98"/>
    <cellStyle name="style1504269595793" xfId="128"/>
    <cellStyle name="style1504269595839" xfId="99"/>
    <cellStyle name="style1504269595886" xfId="100"/>
    <cellStyle name="style1504270995332" xfId="95"/>
    <cellStyle name="style1504270995424" xfId="96"/>
    <cellStyle name="style1504270995471" xfId="97"/>
    <cellStyle name="style1504620074231" xfId="111"/>
    <cellStyle name="style1504620074371" xfId="112"/>
    <cellStyle name="style1504620074423" xfId="113"/>
    <cellStyle name="style1504620074549" xfId="114"/>
    <cellStyle name="style1504621609538" xfId="115"/>
    <cellStyle name="style1504621609619" xfId="119"/>
    <cellStyle name="style1504621609657" xfId="118"/>
    <cellStyle name="style1504621609699" xfId="116"/>
    <cellStyle name="style1504621609737" xfId="117"/>
    <cellStyle name="style1504621625914" xfId="127"/>
    <cellStyle name="style1504621626053" xfId="120"/>
    <cellStyle name="style1504621626130" xfId="124"/>
    <cellStyle name="style1504621626190" xfId="121"/>
    <cellStyle name="style1504621626258" xfId="122"/>
    <cellStyle name="style1504621626316" xfId="123"/>
    <cellStyle name="style1504621626483" xfId="125"/>
    <cellStyle name="style1504621626549" xfId="126"/>
    <cellStyle name="style1504705440280" xfId="135"/>
    <cellStyle name="style1504705440850" xfId="134"/>
    <cellStyle name="style1504705440972" xfId="129"/>
    <cellStyle name="style1504705441073" xfId="133"/>
    <cellStyle name="style1504705441145" xfId="132"/>
    <cellStyle name="style1504705441209" xfId="130"/>
    <cellStyle name="style1504705441271" xfId="131"/>
    <cellStyle name="style1505398592236" xfId="139"/>
    <cellStyle name="style1505398592323" xfId="137"/>
    <cellStyle name="style1505398592367" xfId="138"/>
    <cellStyle name="style1505398592418" xfId="136"/>
    <cellStyle name="style1505399436994" xfId="163"/>
    <cellStyle name="style1505399437077" xfId="161"/>
    <cellStyle name="style1505399437119" xfId="162"/>
    <cellStyle name="style1505399437172" xfId="160"/>
    <cellStyle name="style1505399437237" xfId="164"/>
    <cellStyle name="style1505399437435" xfId="165"/>
    <cellStyle name="style1505400161900" xfId="141"/>
    <cellStyle name="style1505400161983" xfId="149"/>
    <cellStyle name="style1505400162016" xfId="156"/>
    <cellStyle name="style1505400162192" xfId="142"/>
    <cellStyle name="style1505400162229" xfId="144"/>
    <cellStyle name="style1505400162277" xfId="143"/>
    <cellStyle name="style1505400162321" xfId="145"/>
    <cellStyle name="style1505400162407" xfId="150"/>
    <cellStyle name="style1505400162450" xfId="146"/>
    <cellStyle name="style1505400162495" xfId="147"/>
    <cellStyle name="style1505400162528" xfId="155"/>
    <cellStyle name="style1505400162563" xfId="148"/>
    <cellStyle name="style1505400162594" xfId="151"/>
    <cellStyle name="style1505400162629" xfId="152"/>
    <cellStyle name="style1505400162663" xfId="140"/>
    <cellStyle name="style1505400162696" xfId="153"/>
    <cellStyle name="style1505400162731" xfId="154"/>
    <cellStyle name="style1505400162769" xfId="157"/>
    <cellStyle name="style1505400162913" xfId="158"/>
    <cellStyle name="style1505400162946" xfId="159"/>
    <cellStyle name="style1505757667612" xfId="166"/>
    <cellStyle name="style1505757667762" xfId="167"/>
    <cellStyle name="style1505757667798" xfId="168"/>
    <cellStyle name="style1505757667843" xfId="181"/>
    <cellStyle name="style1505758122431" xfId="169"/>
    <cellStyle name="style1505758122499" xfId="170"/>
    <cellStyle name="style1505758122530" xfId="171"/>
    <cellStyle name="style1505758653224" xfId="173"/>
    <cellStyle name="style1505758653258" xfId="174"/>
    <cellStyle name="style1505758653333" xfId="172"/>
    <cellStyle name="style1505759279950" xfId="175"/>
    <cellStyle name="style1505759279980" xfId="180"/>
    <cellStyle name="style1505759280010" xfId="176"/>
    <cellStyle name="style1505759280043" xfId="178"/>
    <cellStyle name="style1505759280195" xfId="177"/>
    <cellStyle name="style1505759280792" xfId="179"/>
    <cellStyle name="style1505852061009" xfId="201"/>
    <cellStyle name="style1505852061186" xfId="202"/>
    <cellStyle name="style1505852061234" xfId="203"/>
    <cellStyle name="style1505852061288" xfId="182"/>
    <cellStyle name="style1505920019892" xfId="183"/>
    <cellStyle name="style1505920020051" xfId="190"/>
    <cellStyle name="style1505920020118" xfId="199"/>
    <cellStyle name="style1505920020427" xfId="184"/>
    <cellStyle name="style1505920020478" xfId="186"/>
    <cellStyle name="style1505920020535" xfId="185"/>
    <cellStyle name="style1505920020591" xfId="187"/>
    <cellStyle name="style1505920020755" xfId="191"/>
    <cellStyle name="style1505920020828" xfId="188"/>
    <cellStyle name="style1505920020894" xfId="189"/>
    <cellStyle name="style1505920020936" xfId="192"/>
    <cellStyle name="style1505920020979" xfId="193"/>
    <cellStyle name="style1505920021038" xfId="194"/>
    <cellStyle name="style1505920021095" xfId="195"/>
    <cellStyle name="style1505920021138" xfId="196"/>
    <cellStyle name="style1505920021184" xfId="197"/>
    <cellStyle name="style1505920021229" xfId="198"/>
    <cellStyle name="style1505920021271" xfId="200"/>
    <cellStyle name="style1508359557123" xfId="204"/>
    <cellStyle name="style1508359557293" xfId="205"/>
    <cellStyle name="style1508359557359" xfId="206"/>
    <cellStyle name="style1508359557453" xfId="207"/>
    <cellStyle name="style1508447400457" xfId="209"/>
    <cellStyle name="style1508447400577" xfId="208"/>
    <cellStyle name="style1509629074066" xfId="210"/>
    <cellStyle name="style1509629074181" xfId="212"/>
    <cellStyle name="style1509629074216" xfId="213"/>
    <cellStyle name="style1509629074261" xfId="211"/>
    <cellStyle name="style1510869067369" xfId="216"/>
    <cellStyle name="style1510869067691" xfId="217"/>
    <cellStyle name="style1510869067818" xfId="214"/>
    <cellStyle name="style1510869067860" xfId="215"/>
    <cellStyle name="style1510869067904" xfId="218"/>
    <cellStyle name="style1510869068047" xfId="219"/>
    <cellStyle name="style1510869068120" xfId="220"/>
    <cellStyle name="style1510869068730" xfId="221"/>
    <cellStyle name="style1511283068905" xfId="225"/>
    <cellStyle name="style1511283069065" xfId="226"/>
    <cellStyle name="style1511283069159" xfId="227"/>
    <cellStyle name="style1511301350135" xfId="229"/>
    <cellStyle name="style1511301350185" xfId="228"/>
    <cellStyle name="style1511889481821" xfId="230"/>
    <cellStyle name="style1511889481865" xfId="231"/>
    <cellStyle name="style1511889481909" xfId="232"/>
    <cellStyle name="style1511889481956" xfId="233"/>
    <cellStyle name="style1511902209021" xfId="234"/>
    <cellStyle name="style1511902209117" xfId="235"/>
    <cellStyle name="style1511902209160" xfId="236"/>
    <cellStyle name="style1511902209201" xfId="238"/>
    <cellStyle name="style1511902209242" xfId="239"/>
    <cellStyle name="style1511902209308" xfId="237"/>
  </cellStyles>
  <dxfs count="0"/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styles" Target="style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worksheet" Target="worksheets/sheet15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2921</xdr:colOff>
      <xdr:row>43</xdr:row>
      <xdr:rowOff>152400</xdr:rowOff>
    </xdr:to>
    <xdr:pic>
      <xdr:nvPicPr>
        <xdr:cNvPr id="2" name="Picture 1" descr="MHIS-2017-Detailed-Tables-FC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64496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rgb="FF1F497D"/>
    <pageSetUpPr fitToPage="1"/>
  </sheetPr>
  <dimension ref="A2:A17"/>
  <sheetViews>
    <sheetView tabSelected="1" workbookViewId="0">
      <selection activeCell="E12" sqref="E12"/>
    </sheetView>
  </sheetViews>
  <sheetFormatPr defaultColWidth="8.75" defaultRowHeight="14" x14ac:dyDescent="0.3"/>
  <cols>
    <col min="1" max="1" width="90.33203125" style="262" customWidth="1"/>
    <col min="2" max="2" width="8.75" style="262"/>
    <col min="3" max="3" width="16.25" style="262" customWidth="1"/>
    <col min="4" max="16384" width="8.75" style="262"/>
  </cols>
  <sheetData>
    <row r="2" spans="1:1" ht="54" customHeight="1" x14ac:dyDescent="0.3"/>
    <row r="6" spans="1:1" x14ac:dyDescent="0.3">
      <c r="A6" s="263"/>
    </row>
    <row r="9" spans="1:1" x14ac:dyDescent="0.3">
      <c r="A9" s="264"/>
    </row>
    <row r="17" spans="1:1" x14ac:dyDescent="0.3">
      <c r="A17" s="263"/>
    </row>
  </sheetData>
  <pageMargins left="0.7" right="0.7" top="0.75" bottom="0.75" header="0.3" footer="0.3"/>
  <pageSetup scale="92" orientation="portrait"/>
  <headerFooter>
    <firstFooter>&amp;CPage &amp;P</first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1F497D"/>
  </sheetPr>
  <dimension ref="A1:E198"/>
  <sheetViews>
    <sheetView topLeftCell="A37" workbookViewId="0">
      <selection activeCell="F46" sqref="F46"/>
    </sheetView>
  </sheetViews>
  <sheetFormatPr defaultColWidth="9" defaultRowHeight="15.5" x14ac:dyDescent="0.35"/>
  <cols>
    <col min="1" max="1" width="49.58203125" style="1" customWidth="1"/>
    <col min="2" max="2" width="10.58203125" style="1" customWidth="1"/>
    <col min="3" max="3" width="10.58203125" style="4" customWidth="1"/>
    <col min="4" max="12" width="10.58203125" style="1" customWidth="1"/>
    <col min="13" max="16384" width="9" style="1"/>
  </cols>
  <sheetData>
    <row r="1" spans="1:5" s="76" customFormat="1" ht="30" customHeight="1" thickBot="1" x14ac:dyDescent="0.4">
      <c r="A1" s="268" t="s">
        <v>284</v>
      </c>
      <c r="B1" s="268"/>
      <c r="C1" s="268"/>
      <c r="D1" s="268"/>
      <c r="E1" s="268"/>
    </row>
    <row r="2" spans="1:5" s="3" customFormat="1" ht="54" customHeight="1" thickBot="1" x14ac:dyDescent="0.4">
      <c r="A2" s="90"/>
      <c r="B2" s="91" t="s">
        <v>90</v>
      </c>
      <c r="C2" s="91" t="s">
        <v>91</v>
      </c>
      <c r="D2" s="92" t="s">
        <v>92</v>
      </c>
      <c r="E2" s="92" t="s">
        <v>4</v>
      </c>
    </row>
    <row r="3" spans="1:5" s="3" customFormat="1" ht="38.5" customHeight="1" x14ac:dyDescent="0.35">
      <c r="A3" s="5" t="s">
        <v>34</v>
      </c>
      <c r="B3" s="6"/>
      <c r="C3" s="6"/>
      <c r="D3" s="6"/>
      <c r="E3" s="7"/>
    </row>
    <row r="4" spans="1:5" s="3" customFormat="1" ht="16" customHeight="1" x14ac:dyDescent="0.35">
      <c r="A4" s="8" t="s">
        <v>1</v>
      </c>
      <c r="B4" s="57">
        <v>0.22952887358554541</v>
      </c>
      <c r="C4" s="57">
        <v>0.1106104877081116</v>
      </c>
      <c r="D4" s="57">
        <v>0.12682706724018883</v>
      </c>
      <c r="E4" s="57">
        <v>0.22002352310473147</v>
      </c>
    </row>
    <row r="5" spans="1:5" s="3" customFormat="1" ht="16" customHeight="1" x14ac:dyDescent="0.35">
      <c r="A5" s="8" t="s">
        <v>2</v>
      </c>
      <c r="B5" s="57">
        <v>0.60576045001045919</v>
      </c>
      <c r="C5" s="57">
        <v>0.80106415862079994</v>
      </c>
      <c r="D5" s="57">
        <v>0.86200331360319082</v>
      </c>
      <c r="E5" s="57">
        <v>0.6245710505900568</v>
      </c>
    </row>
    <row r="6" spans="1:5" s="3" customFormat="1" ht="16" customHeight="1" x14ac:dyDescent="0.35">
      <c r="A6" s="8" t="s">
        <v>3</v>
      </c>
      <c r="B6" s="57">
        <v>0.16471067640399428</v>
      </c>
      <c r="C6" s="57">
        <v>8.8325353671088708E-2</v>
      </c>
      <c r="D6" s="57">
        <v>1.1169619156620287E-2</v>
      </c>
      <c r="E6" s="57">
        <v>0.15540542630521109</v>
      </c>
    </row>
    <row r="7" spans="1:5" ht="16" customHeight="1" x14ac:dyDescent="0.35">
      <c r="A7" s="11"/>
      <c r="B7" s="48"/>
      <c r="C7" s="48"/>
      <c r="D7" s="48"/>
      <c r="E7" s="49"/>
    </row>
    <row r="8" spans="1:5" ht="16" customHeight="1" x14ac:dyDescent="0.35">
      <c r="A8" s="11" t="s">
        <v>38</v>
      </c>
      <c r="B8" s="60">
        <v>0.52493356932323831</v>
      </c>
      <c r="C8" s="60">
        <v>0.47320913395229725</v>
      </c>
      <c r="D8" s="60">
        <v>0.35316111195153221</v>
      </c>
      <c r="E8" s="60">
        <v>0.51615521564916578</v>
      </c>
    </row>
    <row r="9" spans="1:5" ht="16" customHeight="1" x14ac:dyDescent="0.35">
      <c r="A9" s="11"/>
      <c r="B9" s="48"/>
      <c r="C9" s="48"/>
      <c r="D9" s="48"/>
      <c r="E9" s="50"/>
    </row>
    <row r="10" spans="1:5" ht="16" customHeight="1" x14ac:dyDescent="0.35">
      <c r="A10" s="11" t="s">
        <v>35</v>
      </c>
      <c r="B10" s="48"/>
      <c r="C10" s="48"/>
      <c r="D10" s="48"/>
      <c r="E10" s="49"/>
    </row>
    <row r="11" spans="1:5" ht="16" customHeight="1" x14ac:dyDescent="0.35">
      <c r="A11" s="8" t="s">
        <v>23</v>
      </c>
      <c r="B11" s="57">
        <v>0.75567910402954008</v>
      </c>
      <c r="C11" s="57">
        <v>0.39422601484194741</v>
      </c>
      <c r="D11" s="57">
        <v>0.54239778787756399</v>
      </c>
      <c r="E11" s="57">
        <v>0.73040038514811589</v>
      </c>
    </row>
    <row r="12" spans="1:5" ht="16" customHeight="1" x14ac:dyDescent="0.35">
      <c r="A12" s="8" t="s">
        <v>93</v>
      </c>
      <c r="B12" s="57">
        <v>5.8725464884149696E-2</v>
      </c>
      <c r="C12" s="57">
        <v>0.15540249342722526</v>
      </c>
      <c r="D12" s="57">
        <v>7.3542624319886674E-2</v>
      </c>
      <c r="E12" s="57">
        <v>6.3943788408567334E-2</v>
      </c>
    </row>
    <row r="13" spans="1:5" ht="16" customHeight="1" x14ac:dyDescent="0.35">
      <c r="A13" s="8" t="s">
        <v>24</v>
      </c>
      <c r="B13" s="57">
        <v>8.2017238188416219E-2</v>
      </c>
      <c r="C13" s="57">
        <v>0.1262320519808634</v>
      </c>
      <c r="D13" s="57">
        <v>0.14251458967792721</v>
      </c>
      <c r="E13" s="57">
        <v>8.6366621159761278E-2</v>
      </c>
    </row>
    <row r="14" spans="1:5" ht="16" customHeight="1" x14ac:dyDescent="0.35">
      <c r="A14" s="8" t="s">
        <v>25</v>
      </c>
      <c r="B14" s="60">
        <v>0.10357819289789238</v>
      </c>
      <c r="C14" s="60">
        <v>0.32413943974996423</v>
      </c>
      <c r="D14" s="60">
        <v>0.24154499812462193</v>
      </c>
      <c r="E14" s="60">
        <v>0.11928920528355508</v>
      </c>
    </row>
    <row r="15" spans="1:5" ht="16" customHeight="1" x14ac:dyDescent="0.35">
      <c r="A15" s="8"/>
      <c r="B15" s="48"/>
      <c r="C15" s="48"/>
      <c r="D15" s="48"/>
      <c r="E15" s="49"/>
    </row>
    <row r="16" spans="1:5" ht="16" customHeight="1" x14ac:dyDescent="0.35">
      <c r="A16" s="11" t="s">
        <v>36</v>
      </c>
      <c r="B16" s="60">
        <v>0.93755502587747652</v>
      </c>
      <c r="C16" s="60">
        <v>0.69296664698025656</v>
      </c>
      <c r="D16" s="60">
        <v>0.83176273685060609</v>
      </c>
      <c r="E16" s="60">
        <v>0.92185721827964229</v>
      </c>
    </row>
    <row r="17" spans="1:5" ht="16" customHeight="1" x14ac:dyDescent="0.35">
      <c r="A17" s="11"/>
      <c r="B17" s="48"/>
      <c r="C17" s="48"/>
      <c r="D17" s="48"/>
      <c r="E17" s="49"/>
    </row>
    <row r="18" spans="1:5" ht="16" customHeight="1" x14ac:dyDescent="0.35">
      <c r="A18" s="11" t="s">
        <v>76</v>
      </c>
      <c r="B18" s="60">
        <v>0.96766163129035776</v>
      </c>
      <c r="C18" s="60">
        <v>0.82973395306177944</v>
      </c>
      <c r="D18" s="60">
        <v>0.87193435955788889</v>
      </c>
      <c r="E18" s="60">
        <v>0.95749149768046149</v>
      </c>
    </row>
    <row r="19" spans="1:5" ht="16" customHeight="1" x14ac:dyDescent="0.35">
      <c r="A19" s="8"/>
      <c r="B19" s="48"/>
      <c r="C19" s="48"/>
      <c r="D19" s="48"/>
      <c r="E19" s="49"/>
    </row>
    <row r="20" spans="1:5" ht="16" customHeight="1" x14ac:dyDescent="0.35">
      <c r="A20" s="11" t="s">
        <v>37</v>
      </c>
      <c r="B20" s="45"/>
      <c r="C20" s="45"/>
      <c r="D20" s="48"/>
      <c r="E20" s="47"/>
    </row>
    <row r="21" spans="1:5" ht="16" customHeight="1" x14ac:dyDescent="0.35">
      <c r="A21" s="8" t="s">
        <v>40</v>
      </c>
      <c r="B21" s="57">
        <v>0.5809161743847564</v>
      </c>
      <c r="C21" s="57">
        <v>0.48177075004010234</v>
      </c>
      <c r="D21" s="57">
        <v>0.44987802508928398</v>
      </c>
      <c r="E21" s="57">
        <v>0.57133205102227869</v>
      </c>
    </row>
    <row r="22" spans="1:5" ht="16" customHeight="1" x14ac:dyDescent="0.35">
      <c r="A22" s="8" t="s">
        <v>39</v>
      </c>
      <c r="B22" s="57">
        <v>0.2508895527666925</v>
      </c>
      <c r="C22" s="57">
        <v>0.34379418935090028</v>
      </c>
      <c r="D22" s="57">
        <v>0.30394934329624168</v>
      </c>
      <c r="E22" s="57">
        <v>0.25732265677500182</v>
      </c>
    </row>
    <row r="23" spans="1:5" ht="16" customHeight="1" x14ac:dyDescent="0.35">
      <c r="A23" s="8" t="s">
        <v>26</v>
      </c>
      <c r="B23" s="57">
        <v>0.16819427284854957</v>
      </c>
      <c r="C23" s="57">
        <v>0.1744350606089978</v>
      </c>
      <c r="D23" s="57">
        <v>0.24617263161447445</v>
      </c>
      <c r="E23" s="57">
        <v>0.17134529220271766</v>
      </c>
    </row>
    <row r="24" spans="1:5" ht="16" customHeight="1" x14ac:dyDescent="0.35">
      <c r="A24" s="11"/>
      <c r="B24" s="45"/>
      <c r="C24" s="45"/>
      <c r="D24" s="48"/>
      <c r="E24" s="46"/>
    </row>
    <row r="25" spans="1:5" ht="16" customHeight="1" x14ac:dyDescent="0.35">
      <c r="A25" s="63" t="s">
        <v>157</v>
      </c>
      <c r="B25" s="60">
        <v>0.27078893882294958</v>
      </c>
      <c r="C25" s="60">
        <v>0.25530226691920144</v>
      </c>
      <c r="D25" s="60">
        <v>0.24237996827025057</v>
      </c>
      <c r="E25" s="60">
        <v>0.26900175638248286</v>
      </c>
    </row>
    <row r="26" spans="1:5" ht="16" customHeight="1" x14ac:dyDescent="0.35">
      <c r="A26" s="8"/>
      <c r="B26" s="48"/>
      <c r="C26" s="48"/>
      <c r="D26" s="48"/>
      <c r="E26" s="49"/>
    </row>
    <row r="27" spans="1:5" ht="16" customHeight="1" x14ac:dyDescent="0.35">
      <c r="A27" s="11" t="s">
        <v>42</v>
      </c>
      <c r="B27" s="48"/>
      <c r="C27" s="48"/>
      <c r="D27" s="48"/>
      <c r="E27" s="50"/>
    </row>
    <row r="28" spans="1:5" ht="16" customHeight="1" x14ac:dyDescent="0.35">
      <c r="A28" s="8" t="s">
        <v>27</v>
      </c>
      <c r="B28" s="60">
        <v>0.13465846699187559</v>
      </c>
      <c r="C28" s="60">
        <v>0.16382952535520057</v>
      </c>
      <c r="D28" s="60">
        <v>0.12710571205804813</v>
      </c>
      <c r="E28" s="60">
        <v>0.13579371953207081</v>
      </c>
    </row>
    <row r="29" spans="1:5" ht="16" customHeight="1" x14ac:dyDescent="0.35">
      <c r="A29" s="8" t="s">
        <v>28</v>
      </c>
      <c r="B29" s="57">
        <v>0.3003522050809086</v>
      </c>
      <c r="C29" s="57">
        <v>7.9618653734772685E-2</v>
      </c>
      <c r="D29" s="57">
        <v>0.14220094851740667</v>
      </c>
      <c r="E29" s="57">
        <v>0.2838953743626742</v>
      </c>
    </row>
    <row r="30" spans="1:5" ht="16" customHeight="1" x14ac:dyDescent="0.35">
      <c r="A30" s="8" t="s">
        <v>29</v>
      </c>
      <c r="B30" s="57">
        <v>0.18904257529594756</v>
      </c>
      <c r="C30" s="57">
        <v>0.12893836191140221</v>
      </c>
      <c r="D30" s="57">
        <v>9.9067172687263089E-2</v>
      </c>
      <c r="E30" s="57">
        <v>0.18284746593943896</v>
      </c>
    </row>
    <row r="31" spans="1:5" ht="16" customHeight="1" x14ac:dyDescent="0.35">
      <c r="A31" s="8" t="s">
        <v>30</v>
      </c>
      <c r="B31" s="57">
        <v>0.37594675263126687</v>
      </c>
      <c r="C31" s="57">
        <v>0.62761345899862497</v>
      </c>
      <c r="D31" s="57">
        <v>0.63162616673728189</v>
      </c>
      <c r="E31" s="57">
        <v>0.39746344016581486</v>
      </c>
    </row>
    <row r="32" spans="1:5" ht="16" customHeight="1" x14ac:dyDescent="0.35">
      <c r="A32" s="15"/>
      <c r="B32" s="45"/>
      <c r="C32" s="45"/>
      <c r="D32" s="45"/>
      <c r="E32" s="45"/>
    </row>
    <row r="33" spans="1:5" ht="16" customHeight="1" x14ac:dyDescent="0.35">
      <c r="A33" s="16" t="s">
        <v>44</v>
      </c>
      <c r="B33" s="48"/>
      <c r="C33" s="48"/>
      <c r="D33" s="48"/>
      <c r="E33" s="49"/>
    </row>
    <row r="34" spans="1:5" ht="16" customHeight="1" x14ac:dyDescent="0.35">
      <c r="A34" s="17" t="s">
        <v>31</v>
      </c>
      <c r="B34" s="60">
        <v>6.026370844914062E-2</v>
      </c>
      <c r="C34" s="60">
        <v>0.12627226032624661</v>
      </c>
      <c r="D34" s="60">
        <v>0.16481638069913532</v>
      </c>
      <c r="E34" s="60">
        <v>6.7277064297292077E-2</v>
      </c>
    </row>
    <row r="35" spans="1:5" ht="16" customHeight="1" x14ac:dyDescent="0.35">
      <c r="A35" s="17" t="s">
        <v>32</v>
      </c>
      <c r="B35" s="60">
        <v>0.19897953603103835</v>
      </c>
      <c r="C35" s="60">
        <v>0.24274045151938689</v>
      </c>
      <c r="D35" s="60">
        <v>0.37807027112924291</v>
      </c>
      <c r="E35" s="60">
        <v>0.20764002752003377</v>
      </c>
    </row>
    <row r="36" spans="1:5" ht="16" customHeight="1" x14ac:dyDescent="0.35">
      <c r="A36" s="17" t="s">
        <v>98</v>
      </c>
      <c r="B36" s="60">
        <v>0.1316571447488987</v>
      </c>
      <c r="C36" s="60">
        <v>0.17959635555198958</v>
      </c>
      <c r="D36" s="60">
        <v>0.17056578559054722</v>
      </c>
      <c r="E36" s="60">
        <v>0.13539791252693528</v>
      </c>
    </row>
    <row r="37" spans="1:5" ht="16" customHeight="1" x14ac:dyDescent="0.35">
      <c r="A37" s="17" t="s">
        <v>33</v>
      </c>
      <c r="B37" s="60">
        <v>0.60909961077091934</v>
      </c>
      <c r="C37" s="60">
        <v>0.451390932602377</v>
      </c>
      <c r="D37" s="60">
        <v>0.28654756258107461</v>
      </c>
      <c r="E37" s="60">
        <v>0.58968499565573607</v>
      </c>
    </row>
    <row r="38" spans="1:5" ht="16" customHeight="1" x14ac:dyDescent="0.35">
      <c r="A38" s="17"/>
      <c r="B38" s="60"/>
      <c r="C38" s="60"/>
      <c r="D38" s="60"/>
      <c r="E38" s="60"/>
    </row>
    <row r="39" spans="1:5" s="39" customFormat="1" ht="16" customHeight="1" x14ac:dyDescent="0.35">
      <c r="A39" s="227" t="s">
        <v>125</v>
      </c>
      <c r="B39" s="60"/>
      <c r="C39" s="60"/>
      <c r="D39" s="60"/>
      <c r="E39" s="60"/>
    </row>
    <row r="40" spans="1:5" s="39" customFormat="1" ht="16" customHeight="1" x14ac:dyDescent="0.35">
      <c r="A40" s="227" t="s">
        <v>152</v>
      </c>
      <c r="B40" s="60">
        <v>0.29799999999999999</v>
      </c>
      <c r="C40" s="60">
        <v>0.39800000000000002</v>
      </c>
      <c r="D40" s="60">
        <v>0.251</v>
      </c>
      <c r="E40" s="60">
        <v>0.30099999999999999</v>
      </c>
    </row>
    <row r="41" spans="1:5" s="39" customFormat="1" ht="16" customHeight="1" x14ac:dyDescent="0.35">
      <c r="A41" s="227" t="s">
        <v>153</v>
      </c>
      <c r="B41" s="60">
        <v>0.70199999999999996</v>
      </c>
      <c r="C41" s="60">
        <v>0.60199999999999998</v>
      </c>
      <c r="D41" s="60">
        <v>0.749</v>
      </c>
      <c r="E41" s="60">
        <v>0.69899999999999995</v>
      </c>
    </row>
    <row r="42" spans="1:5" ht="16" customHeight="1" x14ac:dyDescent="0.35">
      <c r="A42" s="17"/>
      <c r="B42" s="45"/>
      <c r="C42" s="45"/>
      <c r="D42" s="48"/>
      <c r="E42" s="47"/>
    </row>
    <row r="43" spans="1:5" ht="16" customHeight="1" x14ac:dyDescent="0.35">
      <c r="A43" s="16" t="s">
        <v>43</v>
      </c>
      <c r="B43" s="48"/>
      <c r="C43" s="48"/>
      <c r="D43" s="48"/>
      <c r="E43" s="49"/>
    </row>
    <row r="44" spans="1:5" ht="16" customHeight="1" x14ac:dyDescent="0.35">
      <c r="A44" s="17" t="s">
        <v>94</v>
      </c>
      <c r="B44" s="60">
        <v>0.26942275166771695</v>
      </c>
      <c r="C44" s="60">
        <v>0.52799013684735885</v>
      </c>
      <c r="D44" s="60">
        <v>0.40520424946405581</v>
      </c>
      <c r="E44" s="60">
        <v>0.28689254277214576</v>
      </c>
    </row>
    <row r="45" spans="1:5" ht="16" customHeight="1" x14ac:dyDescent="0.35">
      <c r="A45" s="17" t="s">
        <v>95</v>
      </c>
      <c r="B45" s="60">
        <v>0.19569458517595689</v>
      </c>
      <c r="C45" s="60">
        <v>0.3380617538279409</v>
      </c>
      <c r="D45" s="60">
        <v>0.30176823943284231</v>
      </c>
      <c r="E45" s="60">
        <v>0.20645751564775788</v>
      </c>
    </row>
    <row r="46" spans="1:5" ht="16" customHeight="1" x14ac:dyDescent="0.35">
      <c r="A46" s="17" t="s">
        <v>96</v>
      </c>
      <c r="B46" s="60">
        <v>9.5949803119589366E-2</v>
      </c>
      <c r="C46" s="60">
        <v>4.3091480995654539E-2</v>
      </c>
      <c r="D46" s="60">
        <v>7.659996267324648E-2</v>
      </c>
      <c r="E46" s="60">
        <v>9.2685686639654943E-2</v>
      </c>
    </row>
    <row r="47" spans="1:5" ht="16" customHeight="1" x14ac:dyDescent="0.35">
      <c r="A47" s="17" t="s">
        <v>97</v>
      </c>
      <c r="B47" s="60">
        <v>0.43893286003673565</v>
      </c>
      <c r="C47" s="60">
        <v>9.085662832904616E-2</v>
      </c>
      <c r="D47" s="60">
        <v>0.21642754842985559</v>
      </c>
      <c r="E47" s="60">
        <v>0.41396425494043976</v>
      </c>
    </row>
    <row r="48" spans="1:5" ht="16" customHeight="1" x14ac:dyDescent="0.35">
      <c r="A48" s="17"/>
      <c r="B48" s="45"/>
      <c r="C48" s="45"/>
      <c r="D48" s="48"/>
      <c r="E48" s="47"/>
    </row>
    <row r="49" spans="1:5" ht="16" customHeight="1" x14ac:dyDescent="0.35">
      <c r="A49" s="18" t="s">
        <v>75</v>
      </c>
      <c r="B49" s="57">
        <v>0.56204705406952649</v>
      </c>
      <c r="C49" s="57">
        <v>0.19191461458950562</v>
      </c>
      <c r="D49" s="57">
        <v>0.22991729251257073</v>
      </c>
      <c r="E49" s="57">
        <v>0.53200606809434348</v>
      </c>
    </row>
    <row r="50" spans="1:5" ht="16" customHeight="1" x14ac:dyDescent="0.35">
      <c r="A50" s="17"/>
      <c r="B50" s="45"/>
      <c r="C50" s="45"/>
      <c r="D50" s="48"/>
      <c r="E50" s="47"/>
    </row>
    <row r="51" spans="1:5" ht="16" customHeight="1" x14ac:dyDescent="0.35">
      <c r="A51" s="18" t="s">
        <v>67</v>
      </c>
      <c r="B51" s="52"/>
      <c r="C51" s="45"/>
      <c r="D51" s="48"/>
      <c r="E51" s="47"/>
    </row>
    <row r="52" spans="1:5" ht="16" customHeight="1" x14ac:dyDescent="0.35">
      <c r="A52" s="28" t="s">
        <v>107</v>
      </c>
      <c r="B52" s="32">
        <v>0.12120730835192584</v>
      </c>
      <c r="C52" s="32">
        <v>9.4902498252226686E-2</v>
      </c>
      <c r="D52" s="32">
        <v>0.10375017352520652</v>
      </c>
      <c r="E52" s="32">
        <v>0.11929692573323342</v>
      </c>
    </row>
    <row r="53" spans="1:5" ht="16" customHeight="1" x14ac:dyDescent="0.35">
      <c r="A53" s="28" t="s">
        <v>108</v>
      </c>
      <c r="B53" s="32">
        <v>0.11138901711199331</v>
      </c>
      <c r="C53" s="32">
        <v>0.14106544164634149</v>
      </c>
      <c r="D53" s="32">
        <v>0.12969029843924751</v>
      </c>
      <c r="E53" s="32">
        <v>0.11349335111100829</v>
      </c>
    </row>
    <row r="54" spans="1:5" ht="16" customHeight="1" x14ac:dyDescent="0.35">
      <c r="A54" s="28" t="s">
        <v>109</v>
      </c>
      <c r="B54" s="32">
        <v>0.22097977530477883</v>
      </c>
      <c r="C54" s="32">
        <v>0.1864258264666078</v>
      </c>
      <c r="D54" s="32">
        <v>0.23938101072732323</v>
      </c>
      <c r="E54" s="32">
        <v>0.21998048735985262</v>
      </c>
    </row>
    <row r="55" spans="1:5" ht="16" customHeight="1" x14ac:dyDescent="0.35">
      <c r="A55" s="28" t="s">
        <v>110</v>
      </c>
      <c r="B55" s="32">
        <v>9.9364379033258385E-2</v>
      </c>
      <c r="C55" s="32">
        <v>9.2793062242700758E-2</v>
      </c>
      <c r="D55" s="32">
        <v>6.985651700406395E-2</v>
      </c>
      <c r="E55" s="32">
        <v>9.7968344509172342E-2</v>
      </c>
    </row>
    <row r="56" spans="1:5" ht="16" customHeight="1" x14ac:dyDescent="0.35">
      <c r="A56" s="28" t="s">
        <v>111</v>
      </c>
      <c r="B56" s="32">
        <v>0.23829806013565058</v>
      </c>
      <c r="C56" s="32">
        <v>0.31565068421858561</v>
      </c>
      <c r="D56" s="32">
        <v>0.21548333022946714</v>
      </c>
      <c r="E56" s="32">
        <v>0.24120656379624761</v>
      </c>
    </row>
    <row r="57" spans="1:5" ht="16" customHeight="1" x14ac:dyDescent="0.35">
      <c r="A57" s="28" t="s">
        <v>112</v>
      </c>
      <c r="B57" s="32">
        <v>0.12500655143976486</v>
      </c>
      <c r="C57" s="32">
        <v>4.8206559100896502E-2</v>
      </c>
      <c r="D57" s="32">
        <v>0.12555707367091745</v>
      </c>
      <c r="E57" s="32">
        <v>0.12131131128719654</v>
      </c>
    </row>
    <row r="58" spans="1:5" ht="16" customHeight="1" x14ac:dyDescent="0.35">
      <c r="A58" s="28" t="s">
        <v>113</v>
      </c>
      <c r="B58" s="32">
        <v>4.918278892503903E-2</v>
      </c>
      <c r="C58" s="32">
        <v>8.042685664993536E-2</v>
      </c>
      <c r="D58" s="32">
        <v>6.0547891651162422E-2</v>
      </c>
      <c r="E58" s="32">
        <v>5.1109532482965445E-2</v>
      </c>
    </row>
    <row r="59" spans="1:5" ht="16" customHeight="1" thickBot="1" x14ac:dyDescent="0.4">
      <c r="A59" s="29" t="s">
        <v>114</v>
      </c>
      <c r="B59" s="61">
        <v>3.4572119697588728E-2</v>
      </c>
      <c r="C59" s="61">
        <v>4.0529071422706009E-2</v>
      </c>
      <c r="D59" s="61">
        <v>5.5733704752611829E-2</v>
      </c>
      <c r="E59" s="61">
        <v>3.5633483720323503E-2</v>
      </c>
    </row>
    <row r="60" spans="1:5" ht="16" customHeight="1" thickBot="1" x14ac:dyDescent="0.4">
      <c r="A60" s="19" t="s">
        <v>41</v>
      </c>
      <c r="B60" s="156">
        <v>4665</v>
      </c>
      <c r="C60" s="156">
        <v>199</v>
      </c>
      <c r="D60" s="156">
        <v>137</v>
      </c>
      <c r="E60" s="155">
        <v>5001</v>
      </c>
    </row>
    <row r="61" spans="1:5" ht="14.25" customHeight="1" x14ac:dyDescent="0.35">
      <c r="A61" s="20" t="s">
        <v>359</v>
      </c>
      <c r="B61" s="32"/>
      <c r="C61" s="32"/>
      <c r="D61" s="32"/>
      <c r="E61" s="32"/>
    </row>
    <row r="62" spans="1:5" ht="26.25" customHeight="1" x14ac:dyDescent="0.35">
      <c r="A62" s="265" t="s">
        <v>45</v>
      </c>
      <c r="B62" s="265"/>
      <c r="C62" s="265"/>
      <c r="D62" s="265"/>
      <c r="E62" s="265"/>
    </row>
    <row r="63" spans="1:5" ht="15.65" customHeight="1" x14ac:dyDescent="0.35">
      <c r="A63" s="198" t="str">
        <f>HYPERLINK("#'Index'!A1","Back To Index")</f>
        <v>Back To Index</v>
      </c>
    </row>
    <row r="64" spans="1:5" ht="15.65" customHeight="1" x14ac:dyDescent="0.35"/>
    <row r="65" ht="16.399999999999999" customHeight="1" x14ac:dyDescent="0.35"/>
    <row r="66" ht="15.65" customHeight="1" x14ac:dyDescent="0.35"/>
    <row r="68" ht="15.65" customHeight="1" x14ac:dyDescent="0.35"/>
    <row r="70" ht="15" customHeight="1" x14ac:dyDescent="0.35"/>
    <row r="72" ht="15" customHeight="1" x14ac:dyDescent="0.35"/>
    <row r="73" ht="15.65" customHeight="1" x14ac:dyDescent="0.35"/>
    <row r="74" ht="15.65" customHeight="1" x14ac:dyDescent="0.35"/>
    <row r="75" ht="16.399999999999999" customHeight="1" x14ac:dyDescent="0.35"/>
    <row r="76" ht="15.65" customHeight="1" x14ac:dyDescent="0.35"/>
    <row r="78" ht="15.65" customHeight="1" x14ac:dyDescent="0.35"/>
    <row r="80" ht="15" customHeight="1" x14ac:dyDescent="0.35"/>
    <row r="82" ht="15" customHeight="1" x14ac:dyDescent="0.35"/>
    <row r="83" ht="15.65" customHeight="1" x14ac:dyDescent="0.35"/>
    <row r="84" ht="15.65" customHeight="1" x14ac:dyDescent="0.35"/>
    <row r="85" ht="16.399999999999999" customHeight="1" x14ac:dyDescent="0.35"/>
    <row r="86" ht="15.65" customHeight="1" x14ac:dyDescent="0.35"/>
    <row r="88" ht="15.65" customHeight="1" x14ac:dyDescent="0.35"/>
    <row r="90" ht="15" customHeight="1" x14ac:dyDescent="0.35"/>
    <row r="92" ht="15" customHeight="1" x14ac:dyDescent="0.35"/>
    <row r="93" ht="15.65" customHeight="1" x14ac:dyDescent="0.35"/>
    <row r="94" ht="15.65" customHeight="1" x14ac:dyDescent="0.35"/>
    <row r="95" ht="16.399999999999999" customHeight="1" x14ac:dyDescent="0.35"/>
    <row r="96" ht="15.65" customHeight="1" x14ac:dyDescent="0.35"/>
    <row r="98" ht="15.65" customHeight="1" x14ac:dyDescent="0.35"/>
    <row r="100" ht="15" customHeight="1" x14ac:dyDescent="0.35"/>
    <row r="102" ht="15" customHeight="1" x14ac:dyDescent="0.35"/>
    <row r="103" ht="15.65" customHeight="1" x14ac:dyDescent="0.35"/>
    <row r="104" ht="15.65" customHeight="1" x14ac:dyDescent="0.35"/>
    <row r="105" ht="16.399999999999999" customHeight="1" x14ac:dyDescent="0.35"/>
    <row r="106" ht="15.65" customHeight="1" x14ac:dyDescent="0.35"/>
    <row r="108" ht="15.65" customHeight="1" x14ac:dyDescent="0.35"/>
    <row r="110" ht="15" customHeight="1" x14ac:dyDescent="0.35"/>
    <row r="112" ht="15" customHeight="1" x14ac:dyDescent="0.35"/>
    <row r="114" ht="15" customHeight="1" x14ac:dyDescent="0.35"/>
    <row r="116" ht="15" customHeight="1" x14ac:dyDescent="0.35"/>
    <row r="117" ht="15.65" customHeight="1" x14ac:dyDescent="0.35"/>
    <row r="118" ht="15.65" customHeight="1" x14ac:dyDescent="0.35"/>
    <row r="119" ht="16.399999999999999" customHeight="1" x14ac:dyDescent="0.35"/>
    <row r="120" ht="15.65" customHeight="1" x14ac:dyDescent="0.35"/>
    <row r="122" ht="15.65" customHeight="1" x14ac:dyDescent="0.35"/>
    <row r="124" ht="15" customHeight="1" x14ac:dyDescent="0.35"/>
    <row r="126" ht="15" customHeight="1" x14ac:dyDescent="0.35"/>
    <row r="128" ht="15" customHeight="1" x14ac:dyDescent="0.35"/>
    <row r="129" ht="15.65" customHeight="1" x14ac:dyDescent="0.35"/>
    <row r="130" ht="15.65" customHeight="1" x14ac:dyDescent="0.35"/>
    <row r="131" ht="16.399999999999999" customHeight="1" x14ac:dyDescent="0.35"/>
    <row r="132" ht="15.65" customHeight="1" x14ac:dyDescent="0.35"/>
    <row r="134" ht="15.65" customHeight="1" x14ac:dyDescent="0.35"/>
    <row r="136" ht="15" customHeight="1" x14ac:dyDescent="0.35"/>
    <row r="138" ht="15" customHeight="1" x14ac:dyDescent="0.35"/>
    <row r="140" ht="15" customHeight="1" x14ac:dyDescent="0.35"/>
    <row r="141" ht="15.65" customHeight="1" x14ac:dyDescent="0.35"/>
    <row r="142" ht="15.65" customHeight="1" x14ac:dyDescent="0.35"/>
    <row r="143" ht="16.399999999999999" customHeight="1" x14ac:dyDescent="0.35"/>
    <row r="144" ht="15.65" customHeight="1" x14ac:dyDescent="0.35"/>
    <row r="146" ht="15.65" customHeight="1" x14ac:dyDescent="0.35"/>
    <row r="148" ht="15" customHeight="1" x14ac:dyDescent="0.35"/>
    <row r="150" ht="15" customHeight="1" x14ac:dyDescent="0.35"/>
    <row r="152" ht="15" customHeight="1" x14ac:dyDescent="0.35"/>
    <row r="154" ht="15" customHeight="1" x14ac:dyDescent="0.35"/>
    <row r="155" ht="15.65" customHeight="1" x14ac:dyDescent="0.35"/>
    <row r="156" ht="15.65" customHeight="1" x14ac:dyDescent="0.35"/>
    <row r="157" ht="16.399999999999999" customHeight="1" x14ac:dyDescent="0.35"/>
    <row r="158" ht="15.65" customHeight="1" x14ac:dyDescent="0.35"/>
    <row r="160" ht="15.65" customHeight="1" x14ac:dyDescent="0.35"/>
    <row r="162" ht="15" customHeight="1" x14ac:dyDescent="0.35"/>
    <row r="164" ht="15" customHeight="1" x14ac:dyDescent="0.35"/>
    <row r="166" ht="15" customHeight="1" x14ac:dyDescent="0.35"/>
    <row r="168" ht="15" customHeight="1" x14ac:dyDescent="0.35"/>
    <row r="170" ht="15" customHeight="1" x14ac:dyDescent="0.35"/>
    <row r="172" ht="15" customHeight="1" x14ac:dyDescent="0.35"/>
    <row r="174" ht="15" customHeight="1" x14ac:dyDescent="0.35"/>
    <row r="176" ht="15" customHeight="1" x14ac:dyDescent="0.35"/>
    <row r="177" ht="15.65" customHeight="1" x14ac:dyDescent="0.35"/>
    <row r="178" ht="15.65" customHeight="1" x14ac:dyDescent="0.35"/>
    <row r="179" ht="16.399999999999999" customHeight="1" x14ac:dyDescent="0.35"/>
    <row r="180" ht="15.65" customHeight="1" x14ac:dyDescent="0.35"/>
    <row r="182" ht="15.65" customHeight="1" x14ac:dyDescent="0.35"/>
    <row r="184" ht="15" customHeight="1" x14ac:dyDescent="0.35"/>
    <row r="186" ht="15" customHeight="1" x14ac:dyDescent="0.35"/>
    <row r="187" ht="15.65" customHeight="1" x14ac:dyDescent="0.35"/>
    <row r="188" ht="15.65" customHeight="1" x14ac:dyDescent="0.35"/>
    <row r="189" ht="16.399999999999999" customHeight="1" x14ac:dyDescent="0.35"/>
    <row r="190" ht="15.65" customHeight="1" x14ac:dyDescent="0.35"/>
    <row r="192" ht="15.65" customHeight="1" x14ac:dyDescent="0.35"/>
    <row r="194" ht="15" customHeight="1" x14ac:dyDescent="0.35"/>
    <row r="196" ht="15" customHeight="1" x14ac:dyDescent="0.35"/>
    <row r="198" ht="15.65" customHeight="1" x14ac:dyDescent="0.35"/>
  </sheetData>
  <sheetProtection formatCells="0" formatColumns="0" formatRows="0" insertColumns="0" insertRows="0" deleteColumns="0" deleteRows="0"/>
  <mergeCells count="2">
    <mergeCell ref="A1:E1"/>
    <mergeCell ref="A62:E62"/>
  </mergeCells>
  <printOptions horizontalCentered="1"/>
  <pageMargins left="0.7" right="0.7" top="0.75" bottom="0.75" header="0.3" footer="0.3"/>
  <pageSetup scale="92" firstPageNumber="12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 enableFormatConditionsCalculation="0">
    <tabColor rgb="FF1F497D"/>
  </sheetPr>
  <dimension ref="A1:H402"/>
  <sheetViews>
    <sheetView workbookViewId="0">
      <selection activeCell="C25" sqref="C25"/>
    </sheetView>
  </sheetViews>
  <sheetFormatPr defaultColWidth="8.75" defaultRowHeight="14" x14ac:dyDescent="0.3"/>
  <cols>
    <col min="1" max="1" width="18.58203125" style="116" customWidth="1"/>
    <col min="2" max="5" width="10.58203125" style="116" customWidth="1"/>
    <col min="6" max="6" width="11.08203125" style="116" customWidth="1"/>
    <col min="7" max="8" width="10.58203125" style="116" customWidth="1"/>
    <col min="9" max="16384" width="8.75" style="116"/>
  </cols>
  <sheetData>
    <row r="1" spans="1:8" s="93" customFormat="1" ht="31.5" customHeight="1" thickBot="1" x14ac:dyDescent="0.35">
      <c r="A1" s="290" t="s">
        <v>167</v>
      </c>
      <c r="B1" s="290"/>
      <c r="C1" s="290"/>
      <c r="D1" s="290"/>
      <c r="E1" s="290"/>
      <c r="F1" s="290"/>
      <c r="G1" s="292"/>
    </row>
    <row r="2" spans="1:8" ht="54" customHeight="1" thickBot="1" x14ac:dyDescent="0.35">
      <c r="A2" s="181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1" t="s">
        <v>25</v>
      </c>
      <c r="H2" s="91" t="s">
        <v>4</v>
      </c>
    </row>
    <row r="3" spans="1:8" x14ac:dyDescent="0.3">
      <c r="A3" s="319" t="s">
        <v>163</v>
      </c>
      <c r="B3" s="273" t="s">
        <v>120</v>
      </c>
      <c r="C3" s="276"/>
      <c r="D3" s="199">
        <v>2832449.7999999956</v>
      </c>
      <c r="E3" s="199">
        <v>275137.14999999985</v>
      </c>
      <c r="F3" s="199">
        <v>362704.46000000014</v>
      </c>
      <c r="G3" s="199">
        <v>432376.37000000023</v>
      </c>
      <c r="H3" s="199">
        <v>3902667.7799999965</v>
      </c>
    </row>
    <row r="4" spans="1:8" x14ac:dyDescent="0.3">
      <c r="A4" s="320"/>
      <c r="B4" s="277" t="s">
        <v>5</v>
      </c>
      <c r="C4" s="274"/>
      <c r="D4" s="117">
        <v>0.56929930519190042</v>
      </c>
      <c r="E4" s="117">
        <v>0.63167006672483039</v>
      </c>
      <c r="F4" s="117">
        <v>0.61651889630978296</v>
      </c>
      <c r="G4" s="117">
        <v>0.53210854303020028</v>
      </c>
      <c r="H4" s="117">
        <v>0.57292926804548117</v>
      </c>
    </row>
    <row r="5" spans="1:8" x14ac:dyDescent="0.3">
      <c r="A5" s="320"/>
      <c r="B5" s="277" t="s">
        <v>6</v>
      </c>
      <c r="C5" s="196" t="s">
        <v>7</v>
      </c>
      <c r="D5" s="117">
        <v>0.54825233090216252</v>
      </c>
      <c r="E5" s="117">
        <v>0.55721816318629602</v>
      </c>
      <c r="F5" s="117">
        <v>0.53945804548666376</v>
      </c>
      <c r="G5" s="117">
        <v>0.47535227280322212</v>
      </c>
      <c r="H5" s="117">
        <v>0.55427986598660517</v>
      </c>
    </row>
    <row r="6" spans="1:8" x14ac:dyDescent="0.3">
      <c r="A6" s="320"/>
      <c r="B6" s="277"/>
      <c r="C6" s="196" t="s">
        <v>8</v>
      </c>
      <c r="D6" s="117">
        <v>0.59009883045887257</v>
      </c>
      <c r="E6" s="117">
        <v>0.70033562306777919</v>
      </c>
      <c r="F6" s="117">
        <v>0.68813962637171389</v>
      </c>
      <c r="G6" s="117">
        <v>0.58804593133998373</v>
      </c>
      <c r="H6" s="117">
        <v>0.59137362030329166</v>
      </c>
    </row>
    <row r="7" spans="1:8" ht="14.5" thickBot="1" x14ac:dyDescent="0.35">
      <c r="A7" s="321"/>
      <c r="B7" s="278" t="s">
        <v>9</v>
      </c>
      <c r="C7" s="275"/>
      <c r="D7" s="183">
        <v>3926</v>
      </c>
      <c r="E7" s="183">
        <v>277</v>
      </c>
      <c r="F7" s="183">
        <v>263</v>
      </c>
      <c r="G7" s="183">
        <v>535</v>
      </c>
      <c r="H7" s="183">
        <v>5001</v>
      </c>
    </row>
    <row r="8" spans="1:8" x14ac:dyDescent="0.3">
      <c r="A8" s="322" t="s">
        <v>164</v>
      </c>
      <c r="B8" s="273" t="s">
        <v>120</v>
      </c>
      <c r="C8" s="276"/>
      <c r="D8" s="184">
        <v>685232.35000000102</v>
      </c>
      <c r="E8" s="184">
        <v>33577.990000000005</v>
      </c>
      <c r="F8" s="184">
        <v>57954.459999999992</v>
      </c>
      <c r="G8" s="184">
        <v>109403.52999999998</v>
      </c>
      <c r="H8" s="184">
        <v>886168.33000000205</v>
      </c>
    </row>
    <row r="9" spans="1:8" x14ac:dyDescent="0.3">
      <c r="A9" s="325"/>
      <c r="B9" s="277" t="s">
        <v>5</v>
      </c>
      <c r="C9" s="274"/>
      <c r="D9" s="117">
        <v>0.13772611283349639</v>
      </c>
      <c r="E9" s="117">
        <v>7.708959398534769E-2</v>
      </c>
      <c r="F9" s="117">
        <v>9.8510009266027349E-2</v>
      </c>
      <c r="G9" s="117">
        <v>0.13463860883669654</v>
      </c>
      <c r="H9" s="117">
        <v>0.13009351584417672</v>
      </c>
    </row>
    <row r="10" spans="1:8" x14ac:dyDescent="0.3">
      <c r="A10" s="325"/>
      <c r="B10" s="277" t="s">
        <v>6</v>
      </c>
      <c r="C10" s="196" t="s">
        <v>7</v>
      </c>
      <c r="D10" s="117">
        <v>0.12341144993927192</v>
      </c>
      <c r="E10" s="117">
        <v>4.8347925499238012E-2</v>
      </c>
      <c r="F10" s="117">
        <v>6.0178872417900389E-2</v>
      </c>
      <c r="G10" s="117">
        <v>9.670769569994267E-2</v>
      </c>
      <c r="H10" s="117">
        <v>0.11762047326530224</v>
      </c>
    </row>
    <row r="11" spans="1:8" x14ac:dyDescent="0.3">
      <c r="A11" s="325"/>
      <c r="B11" s="277"/>
      <c r="C11" s="196" t="s">
        <v>8</v>
      </c>
      <c r="D11" s="117">
        <v>0.15341057267444311</v>
      </c>
      <c r="E11" s="117">
        <v>0.12074951672512707</v>
      </c>
      <c r="F11" s="117">
        <v>0.15717316977535542</v>
      </c>
      <c r="G11" s="117">
        <v>0.18440961933434205</v>
      </c>
      <c r="H11" s="117">
        <v>0.1436738904907002</v>
      </c>
    </row>
    <row r="12" spans="1:8" ht="14.5" thickBot="1" x14ac:dyDescent="0.35">
      <c r="A12" s="324"/>
      <c r="B12" s="278" t="s">
        <v>9</v>
      </c>
      <c r="C12" s="275"/>
      <c r="D12" s="183">
        <v>3926</v>
      </c>
      <c r="E12" s="183">
        <v>277</v>
      </c>
      <c r="F12" s="183">
        <v>263</v>
      </c>
      <c r="G12" s="183">
        <v>535</v>
      </c>
      <c r="H12" s="183">
        <v>5001</v>
      </c>
    </row>
    <row r="13" spans="1:8" x14ac:dyDescent="0.3">
      <c r="A13" s="322" t="s">
        <v>165</v>
      </c>
      <c r="B13" s="273" t="s">
        <v>120</v>
      </c>
      <c r="C13" s="276"/>
      <c r="D13" s="184">
        <v>482476.21999999986</v>
      </c>
      <c r="E13" s="184">
        <v>31384.25</v>
      </c>
      <c r="F13" s="184">
        <v>51964.369999999988</v>
      </c>
      <c r="G13" s="184">
        <v>34882.019999999997</v>
      </c>
      <c r="H13" s="184">
        <v>600706.85999999975</v>
      </c>
    </row>
    <row r="14" spans="1:8" x14ac:dyDescent="0.3">
      <c r="A14" s="325"/>
      <c r="B14" s="277" t="s">
        <v>5</v>
      </c>
      <c r="C14" s="274"/>
      <c r="D14" s="117">
        <v>9.6973784607803051E-2</v>
      </c>
      <c r="E14" s="117">
        <v>7.2053124383998204E-2</v>
      </c>
      <c r="F14" s="117">
        <v>8.8328155765807728E-2</v>
      </c>
      <c r="G14" s="117">
        <v>4.2927926056991271E-2</v>
      </c>
      <c r="H14" s="117">
        <v>8.8186481917171905E-2</v>
      </c>
    </row>
    <row r="15" spans="1:8" x14ac:dyDescent="0.3">
      <c r="A15" s="325"/>
      <c r="B15" s="277" t="s">
        <v>6</v>
      </c>
      <c r="C15" s="196" t="s">
        <v>7</v>
      </c>
      <c r="D15" s="117">
        <v>8.5897572399908903E-2</v>
      </c>
      <c r="E15" s="117">
        <v>4.3264640406015721E-2</v>
      </c>
      <c r="F15" s="117">
        <v>5.4810532818789198E-2</v>
      </c>
      <c r="G15" s="117">
        <v>2.6849072672511812E-2</v>
      </c>
      <c r="H15" s="117">
        <v>7.8819783174413474E-2</v>
      </c>
    </row>
    <row r="16" spans="1:8" x14ac:dyDescent="0.3">
      <c r="A16" s="325"/>
      <c r="B16" s="277"/>
      <c r="C16" s="196" t="s">
        <v>8</v>
      </c>
      <c r="D16" s="117">
        <v>0.10930745062298307</v>
      </c>
      <c r="E16" s="117">
        <v>0.11764213445411929</v>
      </c>
      <c r="F16" s="117">
        <v>0.13932119706469992</v>
      </c>
      <c r="G16" s="117">
        <v>6.7963298794755794E-2</v>
      </c>
      <c r="H16" s="117">
        <v>9.85472104435519E-2</v>
      </c>
    </row>
    <row r="17" spans="1:8" ht="14.5" thickBot="1" x14ac:dyDescent="0.35">
      <c r="A17" s="324"/>
      <c r="B17" s="278" t="s">
        <v>9</v>
      </c>
      <c r="C17" s="275"/>
      <c r="D17" s="183">
        <v>3926</v>
      </c>
      <c r="E17" s="183">
        <v>277</v>
      </c>
      <c r="F17" s="183">
        <v>263</v>
      </c>
      <c r="G17" s="183">
        <v>535</v>
      </c>
      <c r="H17" s="183">
        <v>5001</v>
      </c>
    </row>
    <row r="18" spans="1:8" x14ac:dyDescent="0.3">
      <c r="A18" s="322" t="s">
        <v>361</v>
      </c>
      <c r="B18" s="273" t="s">
        <v>120</v>
      </c>
      <c r="C18" s="276"/>
      <c r="D18" s="184">
        <v>975167.91999999981</v>
      </c>
      <c r="E18" s="184">
        <v>95471.590000000026</v>
      </c>
      <c r="F18" s="184">
        <v>115687.08</v>
      </c>
      <c r="G18" s="184">
        <v>235909.8299999999</v>
      </c>
      <c r="H18" s="184">
        <v>1422236.4199999981</v>
      </c>
    </row>
    <row r="19" spans="1:8" x14ac:dyDescent="0.3">
      <c r="A19" s="323"/>
      <c r="B19" s="277" t="s">
        <v>5</v>
      </c>
      <c r="C19" s="274"/>
      <c r="D19" s="117">
        <v>0.1960007973667994</v>
      </c>
      <c r="E19" s="117">
        <v>0.21918721490582313</v>
      </c>
      <c r="F19" s="117">
        <v>0.19664293865838192</v>
      </c>
      <c r="G19" s="117">
        <v>0.29032492207611188</v>
      </c>
      <c r="H19" s="117">
        <v>0.20879073419316904</v>
      </c>
    </row>
    <row r="20" spans="1:8" x14ac:dyDescent="0.3">
      <c r="A20" s="323"/>
      <c r="B20" s="277" t="s">
        <v>6</v>
      </c>
      <c r="C20" s="196" t="s">
        <v>7</v>
      </c>
      <c r="D20" s="117">
        <v>0.17977879481125528</v>
      </c>
      <c r="E20" s="117">
        <v>0.16537777449294502</v>
      </c>
      <c r="F20" s="117">
        <v>0.14260807671891479</v>
      </c>
      <c r="G20" s="117">
        <v>0.24343779195943585</v>
      </c>
      <c r="H20" s="117">
        <v>0.1941106809232041</v>
      </c>
    </row>
    <row r="21" spans="1:8" x14ac:dyDescent="0.3">
      <c r="A21" s="323"/>
      <c r="B21" s="277"/>
      <c r="C21" s="196" t="s">
        <v>8</v>
      </c>
      <c r="D21" s="117">
        <v>0.21330589745084766</v>
      </c>
      <c r="E21" s="117">
        <v>0.28453598663954988</v>
      </c>
      <c r="F21" s="117">
        <v>0.26482791180771537</v>
      </c>
      <c r="G21" s="117">
        <v>0.34215855470437229</v>
      </c>
      <c r="H21" s="117">
        <v>0.2242720368917131</v>
      </c>
    </row>
    <row r="22" spans="1:8" ht="14.5" thickBot="1" x14ac:dyDescent="0.35">
      <c r="A22" s="324"/>
      <c r="B22" s="278" t="s">
        <v>9</v>
      </c>
      <c r="C22" s="275"/>
      <c r="D22" s="183">
        <v>3926</v>
      </c>
      <c r="E22" s="183">
        <v>277</v>
      </c>
      <c r="F22" s="183">
        <v>263</v>
      </c>
      <c r="G22" s="183">
        <v>535</v>
      </c>
      <c r="H22" s="183">
        <v>5001</v>
      </c>
    </row>
    <row r="23" spans="1:8" ht="16" customHeight="1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8" ht="16" customHeight="1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8" ht="14.25" customHeight="1" x14ac:dyDescent="0.3"/>
    <row r="26" spans="1:8" ht="14.25" customHeight="1" x14ac:dyDescent="0.3">
      <c r="A26" s="198" t="str">
        <f>HYPERLINK("#'Index'!A1","Back To Index")</f>
        <v>Back To Index</v>
      </c>
    </row>
    <row r="27" spans="1:8" ht="14.25" customHeight="1" x14ac:dyDescent="0.3"/>
    <row r="28" spans="1:8" ht="14.1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15" customHeight="1" x14ac:dyDescent="0.3"/>
    <row r="41" ht="14.25" customHeight="1" x14ac:dyDescent="0.3"/>
    <row r="42" ht="14.2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3" ht="14.15" customHeight="1" x14ac:dyDescent="0.3"/>
    <row r="64" ht="14.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5" customHeight="1" x14ac:dyDescent="0.3"/>
    <row r="80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  <row r="136" ht="14.5" customHeight="1" x14ac:dyDescent="0.3"/>
    <row r="139" ht="14.5" customHeight="1" x14ac:dyDescent="0.3"/>
    <row r="140" ht="14.15" customHeight="1" x14ac:dyDescent="0.3"/>
    <row r="142" ht="14.15" customHeight="1" x14ac:dyDescent="0.3"/>
    <row r="143" ht="14.1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5" customHeight="1" x14ac:dyDescent="0.3"/>
    <row r="164" ht="14.5" customHeight="1" x14ac:dyDescent="0.3"/>
    <row r="167" ht="14.5" customHeight="1" x14ac:dyDescent="0.3"/>
    <row r="168" ht="14.15" customHeight="1" x14ac:dyDescent="0.3"/>
    <row r="170" ht="14.15" customHeight="1" x14ac:dyDescent="0.3"/>
    <row r="171" ht="14.1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5" customHeight="1" x14ac:dyDescent="0.3"/>
    <row r="192" ht="14.5" customHeight="1" x14ac:dyDescent="0.3"/>
    <row r="193" ht="14.5" customHeight="1" x14ac:dyDescent="0.3"/>
    <row r="195" ht="14.5" customHeight="1" x14ac:dyDescent="0.3"/>
    <row r="196" ht="14.15" customHeight="1" x14ac:dyDescent="0.3"/>
    <row r="198" ht="14.15" customHeight="1" x14ac:dyDescent="0.3"/>
    <row r="199" ht="14.1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15" customHeight="1" x14ac:dyDescent="0.3"/>
    <row r="223" ht="14.15" customHeight="1" x14ac:dyDescent="0.3"/>
    <row r="224" ht="14.15" customHeight="1" x14ac:dyDescent="0.3"/>
    <row r="226" ht="14.15" customHeight="1" x14ac:dyDescent="0.3"/>
    <row r="227" ht="14.1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5" customHeight="1" x14ac:dyDescent="0.3"/>
    <row r="236" ht="60" customHeight="1" x14ac:dyDescent="0.3"/>
    <row r="237" ht="14.5" customHeight="1" x14ac:dyDescent="0.3"/>
    <row r="238" ht="59.5" customHeight="1" x14ac:dyDescent="0.3"/>
    <row r="239" ht="14.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15" customHeight="1" x14ac:dyDescent="0.3"/>
    <row r="251" ht="14.15" customHeight="1" x14ac:dyDescent="0.3"/>
    <row r="252" ht="14.15" customHeight="1" x14ac:dyDescent="0.3"/>
    <row r="254" ht="14.15" customHeight="1" x14ac:dyDescent="0.3"/>
    <row r="255" ht="14.1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5" customHeight="1" x14ac:dyDescent="0.3"/>
    <row r="264" ht="14.5" customHeight="1" x14ac:dyDescent="0.3"/>
    <row r="265" ht="14.5" customHeight="1" x14ac:dyDescent="0.3"/>
    <row r="267" ht="14.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15" customHeight="1" x14ac:dyDescent="0.3"/>
    <row r="279" ht="14.15" customHeight="1" x14ac:dyDescent="0.3"/>
    <row r="280" ht="14.15" customHeight="1" x14ac:dyDescent="0.3"/>
    <row r="282" ht="14.15" customHeight="1" x14ac:dyDescent="0.3"/>
    <row r="283" ht="14.1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5" customHeight="1" x14ac:dyDescent="0.3"/>
    <row r="292" ht="14.5" customHeight="1" x14ac:dyDescent="0.3"/>
    <row r="293" ht="14.5" customHeight="1" x14ac:dyDescent="0.3"/>
    <row r="295" ht="14.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15" customHeight="1" x14ac:dyDescent="0.3"/>
    <row r="307" ht="14.15" customHeight="1" x14ac:dyDescent="0.3"/>
    <row r="308" ht="14.15" customHeight="1" x14ac:dyDescent="0.3"/>
    <row r="310" ht="14.15" customHeight="1" x14ac:dyDescent="0.3"/>
    <row r="311" ht="14.1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5" customHeight="1" x14ac:dyDescent="0.3"/>
    <row r="320" ht="14.5" customHeight="1" x14ac:dyDescent="0.3"/>
    <row r="321" ht="14.5" customHeight="1" x14ac:dyDescent="0.3"/>
    <row r="323" ht="14.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15" customHeight="1" x14ac:dyDescent="0.3"/>
    <row r="335" ht="14.15" customHeight="1" x14ac:dyDescent="0.3"/>
    <row r="336" ht="14.15" customHeight="1" x14ac:dyDescent="0.3"/>
    <row r="338" ht="14.15" customHeight="1" x14ac:dyDescent="0.3"/>
    <row r="339" ht="14.1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5" customHeight="1" x14ac:dyDescent="0.3"/>
    <row r="348" ht="14.5" customHeight="1" x14ac:dyDescent="0.3"/>
    <row r="349" ht="14.5" customHeight="1" x14ac:dyDescent="0.3"/>
    <row r="351" ht="14.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15" customHeight="1" x14ac:dyDescent="0.3"/>
    <row r="363" ht="14.15" customHeight="1" x14ac:dyDescent="0.3"/>
    <row r="364" ht="14.15" customHeight="1" x14ac:dyDescent="0.3"/>
    <row r="366" ht="14.15" customHeight="1" x14ac:dyDescent="0.3"/>
    <row r="367" ht="14.1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5" customHeight="1" x14ac:dyDescent="0.3"/>
    <row r="376" ht="14.5" customHeight="1" x14ac:dyDescent="0.3"/>
    <row r="377" ht="14.5" customHeight="1" x14ac:dyDescent="0.3"/>
    <row r="379" ht="14.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15" customHeight="1" x14ac:dyDescent="0.3"/>
    <row r="391" ht="14.15" customHeight="1" x14ac:dyDescent="0.3"/>
    <row r="392" ht="14.15" customHeight="1" x14ac:dyDescent="0.3"/>
    <row r="394" ht="14.15" customHeight="1" x14ac:dyDescent="0.3"/>
    <row r="395" ht="14.1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5" customHeight="1" x14ac:dyDescent="0.3"/>
  </sheetData>
  <mergeCells count="24">
    <mergeCell ref="B18:C18"/>
    <mergeCell ref="B19:C19"/>
    <mergeCell ref="B20:B21"/>
    <mergeCell ref="B22:C22"/>
    <mergeCell ref="B13:C13"/>
    <mergeCell ref="B14:C14"/>
    <mergeCell ref="B15:B16"/>
    <mergeCell ref="B17:C17"/>
    <mergeCell ref="A23:G23"/>
    <mergeCell ref="A24:G24"/>
    <mergeCell ref="A1:G1"/>
    <mergeCell ref="B2:C2"/>
    <mergeCell ref="A3:A7"/>
    <mergeCell ref="B3:C3"/>
    <mergeCell ref="B4:C4"/>
    <mergeCell ref="B5:B6"/>
    <mergeCell ref="B7:C7"/>
    <mergeCell ref="B8:C8"/>
    <mergeCell ref="B9:C9"/>
    <mergeCell ref="B10:B11"/>
    <mergeCell ref="B12:C12"/>
    <mergeCell ref="A8:A12"/>
    <mergeCell ref="A13:A17"/>
    <mergeCell ref="A18:A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 enableFormatConditionsCalculation="0">
    <tabColor rgb="FF1F497D"/>
  </sheetPr>
  <dimension ref="A1:G402"/>
  <sheetViews>
    <sheetView workbookViewId="0">
      <selection activeCell="Q18" sqref="Q18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7" s="93" customFormat="1" ht="31.5" customHeight="1" thickBot="1" x14ac:dyDescent="0.35">
      <c r="A1" s="290" t="s">
        <v>168</v>
      </c>
      <c r="B1" s="290"/>
      <c r="C1" s="290"/>
      <c r="D1" s="290"/>
      <c r="E1" s="290"/>
      <c r="F1" s="290"/>
      <c r="G1" s="292"/>
    </row>
    <row r="2" spans="1:7" ht="75" customHeight="1" thickBot="1" x14ac:dyDescent="0.35">
      <c r="A2" s="181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7" x14ac:dyDescent="0.3">
      <c r="A3" s="319" t="s">
        <v>163</v>
      </c>
      <c r="B3" s="273" t="s">
        <v>120</v>
      </c>
      <c r="C3" s="276"/>
      <c r="D3" s="199">
        <v>2754598.4199999934</v>
      </c>
      <c r="E3" s="199">
        <v>747873.75000000012</v>
      </c>
      <c r="F3" s="199">
        <v>400195.61000000004</v>
      </c>
      <c r="G3" s="199">
        <v>3902667.7799999965</v>
      </c>
    </row>
    <row r="4" spans="1:7" x14ac:dyDescent="0.3">
      <c r="A4" s="320"/>
      <c r="B4" s="277" t="s">
        <v>5</v>
      </c>
      <c r="C4" s="274"/>
      <c r="D4" s="117">
        <v>0.59900723485728435</v>
      </c>
      <c r="E4" s="117">
        <v>0.52631371712471686</v>
      </c>
      <c r="F4" s="117">
        <v>0.5051651940493711</v>
      </c>
      <c r="G4" s="117">
        <v>0.57292926804548117</v>
      </c>
    </row>
    <row r="5" spans="1:7" x14ac:dyDescent="0.3">
      <c r="A5" s="320"/>
      <c r="B5" s="277" t="s">
        <v>6</v>
      </c>
      <c r="C5" s="196" t="s">
        <v>7</v>
      </c>
      <c r="D5" s="117">
        <v>0.57591621401993665</v>
      </c>
      <c r="E5" s="117">
        <v>0.48621751248197603</v>
      </c>
      <c r="F5" s="117">
        <v>0.45361358098218302</v>
      </c>
      <c r="G5" s="117">
        <v>0.55427986598660517</v>
      </c>
    </row>
    <row r="6" spans="1:7" x14ac:dyDescent="0.3">
      <c r="A6" s="320"/>
      <c r="B6" s="277"/>
      <c r="C6" s="196" t="s">
        <v>8</v>
      </c>
      <c r="D6" s="117">
        <v>0.62166691032439236</v>
      </c>
      <c r="E6" s="117">
        <v>0.56607339253428401</v>
      </c>
      <c r="F6" s="117">
        <v>0.55660721400674196</v>
      </c>
      <c r="G6" s="117">
        <v>0.59137362030329166</v>
      </c>
    </row>
    <row r="7" spans="1:7" ht="14.5" thickBot="1" x14ac:dyDescent="0.35">
      <c r="A7" s="321"/>
      <c r="B7" s="278" t="s">
        <v>9</v>
      </c>
      <c r="C7" s="275"/>
      <c r="D7" s="183">
        <v>3213</v>
      </c>
      <c r="E7" s="183">
        <v>1137</v>
      </c>
      <c r="F7" s="183">
        <v>651</v>
      </c>
      <c r="G7" s="183">
        <v>5001</v>
      </c>
    </row>
    <row r="8" spans="1:7" x14ac:dyDescent="0.3">
      <c r="A8" s="322" t="s">
        <v>164</v>
      </c>
      <c r="B8" s="273" t="s">
        <v>120</v>
      </c>
      <c r="C8" s="276"/>
      <c r="D8" s="184">
        <v>586630.49000000081</v>
      </c>
      <c r="E8" s="184">
        <v>189608.69999999992</v>
      </c>
      <c r="F8" s="184">
        <v>109929.14</v>
      </c>
      <c r="G8" s="184">
        <v>886168.33000000205</v>
      </c>
    </row>
    <row r="9" spans="1:7" x14ac:dyDescent="0.3">
      <c r="A9" s="325"/>
      <c r="B9" s="277" t="s">
        <v>5</v>
      </c>
      <c r="C9" s="274"/>
      <c r="D9" s="117">
        <v>0.1275670185340029</v>
      </c>
      <c r="E9" s="117">
        <v>0.13343650542111588</v>
      </c>
      <c r="F9" s="117">
        <v>0.13876307973438406</v>
      </c>
      <c r="G9" s="117">
        <v>0.13009351584417672</v>
      </c>
    </row>
    <row r="10" spans="1:7" x14ac:dyDescent="0.3">
      <c r="A10" s="325"/>
      <c r="B10" s="277" t="s">
        <v>6</v>
      </c>
      <c r="C10" s="196" t="s">
        <v>7</v>
      </c>
      <c r="D10" s="117">
        <v>0.11209467872761206</v>
      </c>
      <c r="E10" s="117">
        <v>0.11110855450269662</v>
      </c>
      <c r="F10" s="117">
        <v>0.10275671039331698</v>
      </c>
      <c r="G10" s="117">
        <v>0.11762047326530224</v>
      </c>
    </row>
    <row r="11" spans="1:7" x14ac:dyDescent="0.3">
      <c r="A11" s="325"/>
      <c r="B11" s="277"/>
      <c r="C11" s="196" t="s">
        <v>8</v>
      </c>
      <c r="D11" s="117">
        <v>0.14482664877479404</v>
      </c>
      <c r="E11" s="117">
        <v>0.15944654301173281</v>
      </c>
      <c r="F11" s="117">
        <v>0.18478779430225298</v>
      </c>
      <c r="G11" s="117">
        <v>0.1436738904907002</v>
      </c>
    </row>
    <row r="12" spans="1:7" ht="14.5" thickBot="1" x14ac:dyDescent="0.35">
      <c r="A12" s="324"/>
      <c r="B12" s="278" t="s">
        <v>9</v>
      </c>
      <c r="C12" s="275"/>
      <c r="D12" s="183">
        <v>3213</v>
      </c>
      <c r="E12" s="183">
        <v>1137</v>
      </c>
      <c r="F12" s="183">
        <v>651</v>
      </c>
      <c r="G12" s="183">
        <v>5001</v>
      </c>
    </row>
    <row r="13" spans="1:7" x14ac:dyDescent="0.3">
      <c r="A13" s="322" t="s">
        <v>165</v>
      </c>
      <c r="B13" s="273" t="s">
        <v>120</v>
      </c>
      <c r="C13" s="276"/>
      <c r="D13" s="184">
        <v>292675.42999999988</v>
      </c>
      <c r="E13" s="184">
        <v>182568.12999999998</v>
      </c>
      <c r="F13" s="184">
        <v>125463.29999999996</v>
      </c>
      <c r="G13" s="184">
        <v>600706.85999999975</v>
      </c>
    </row>
    <row r="14" spans="1:7" x14ac:dyDescent="0.3">
      <c r="A14" s="325"/>
      <c r="B14" s="277" t="s">
        <v>5</v>
      </c>
      <c r="C14" s="274"/>
      <c r="D14" s="117">
        <v>6.3644376894315874E-2</v>
      </c>
      <c r="E14" s="117">
        <v>0.12848172720169482</v>
      </c>
      <c r="F14" s="117">
        <v>0.15837178296527149</v>
      </c>
      <c r="G14" s="117">
        <v>8.8186481917171905E-2</v>
      </c>
    </row>
    <row r="15" spans="1:7" x14ac:dyDescent="0.3">
      <c r="A15" s="325"/>
      <c r="B15" s="277" t="s">
        <v>6</v>
      </c>
      <c r="C15" s="196" t="s">
        <v>7</v>
      </c>
      <c r="D15" s="117">
        <v>5.3815793231986458E-2</v>
      </c>
      <c r="E15" s="117">
        <v>0.10613190634869513</v>
      </c>
      <c r="F15" s="117">
        <v>0.12456561860268396</v>
      </c>
      <c r="G15" s="117">
        <v>7.8819783174413474E-2</v>
      </c>
    </row>
    <row r="16" spans="1:7" x14ac:dyDescent="0.3">
      <c r="A16" s="325"/>
      <c r="B16" s="277"/>
      <c r="C16" s="196" t="s">
        <v>8</v>
      </c>
      <c r="D16" s="117">
        <v>7.5125469726280772E-2</v>
      </c>
      <c r="E16" s="117">
        <v>0.15472341644784982</v>
      </c>
      <c r="F16" s="117">
        <v>0.1992643516313575</v>
      </c>
      <c r="G16" s="117">
        <v>9.85472104435519E-2</v>
      </c>
    </row>
    <row r="17" spans="1:7" ht="14.5" thickBot="1" x14ac:dyDescent="0.35">
      <c r="A17" s="324"/>
      <c r="B17" s="278" t="s">
        <v>9</v>
      </c>
      <c r="C17" s="275"/>
      <c r="D17" s="183">
        <v>3213</v>
      </c>
      <c r="E17" s="183">
        <v>1137</v>
      </c>
      <c r="F17" s="183">
        <v>651</v>
      </c>
      <c r="G17" s="183">
        <v>5001</v>
      </c>
    </row>
    <row r="18" spans="1:7" x14ac:dyDescent="0.3">
      <c r="A18" s="322" t="s">
        <v>361</v>
      </c>
      <c r="B18" s="273" t="s">
        <v>120</v>
      </c>
      <c r="C18" s="276"/>
      <c r="D18" s="184">
        <v>964701.92000000039</v>
      </c>
      <c r="E18" s="184">
        <v>300915.14000000013</v>
      </c>
      <c r="F18" s="184">
        <v>156619.36000000002</v>
      </c>
      <c r="G18" s="184">
        <v>1422236.4199999981</v>
      </c>
    </row>
    <row r="19" spans="1:7" x14ac:dyDescent="0.3">
      <c r="A19" s="323"/>
      <c r="B19" s="277" t="s">
        <v>5</v>
      </c>
      <c r="C19" s="274"/>
      <c r="D19" s="117">
        <v>0.20978136971439734</v>
      </c>
      <c r="E19" s="117">
        <v>0.21176805025247192</v>
      </c>
      <c r="F19" s="117">
        <v>0.19769994325097243</v>
      </c>
      <c r="G19" s="117">
        <v>0.20879073419316904</v>
      </c>
    </row>
    <row r="20" spans="1:7" x14ac:dyDescent="0.3">
      <c r="A20" s="323"/>
      <c r="B20" s="277" t="s">
        <v>6</v>
      </c>
      <c r="C20" s="196" t="s">
        <v>7</v>
      </c>
      <c r="D20" s="117">
        <v>0.19159263378753677</v>
      </c>
      <c r="E20" s="117">
        <v>0.18137718896532204</v>
      </c>
      <c r="F20" s="117">
        <v>0.16115529347846394</v>
      </c>
      <c r="G20" s="117">
        <v>0.1941106809232041</v>
      </c>
    </row>
    <row r="21" spans="1:7" x14ac:dyDescent="0.3">
      <c r="A21" s="323"/>
      <c r="B21" s="277"/>
      <c r="C21" s="196" t="s">
        <v>8</v>
      </c>
      <c r="D21" s="117">
        <v>0.22920726201499161</v>
      </c>
      <c r="E21" s="117">
        <v>0.24572258988075574</v>
      </c>
      <c r="F21" s="117">
        <v>0.24015912337421985</v>
      </c>
      <c r="G21" s="117">
        <v>0.2242720368917131</v>
      </c>
    </row>
    <row r="22" spans="1:7" ht="14.5" thickBot="1" x14ac:dyDescent="0.35">
      <c r="A22" s="324"/>
      <c r="B22" s="278" t="s">
        <v>9</v>
      </c>
      <c r="C22" s="275"/>
      <c r="D22" s="183">
        <v>3213</v>
      </c>
      <c r="E22" s="183">
        <v>1137</v>
      </c>
      <c r="F22" s="183">
        <v>651</v>
      </c>
      <c r="G22" s="183">
        <v>5001</v>
      </c>
    </row>
    <row r="23" spans="1:7" ht="16" customHeight="1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7" ht="16" customHeight="1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7" ht="14.25" customHeight="1" x14ac:dyDescent="0.3"/>
    <row r="26" spans="1:7" ht="14.25" customHeight="1" x14ac:dyDescent="0.3">
      <c r="A26" s="198" t="str">
        <f>HYPERLINK("#'Index'!A1","Back To Index")</f>
        <v>Back To Index</v>
      </c>
    </row>
    <row r="27" spans="1:7" ht="14.25" customHeight="1" x14ac:dyDescent="0.3"/>
    <row r="28" spans="1:7" ht="14.15" customHeight="1" x14ac:dyDescent="0.3"/>
    <row r="29" spans="1:7" ht="14.25" customHeight="1" x14ac:dyDescent="0.3"/>
    <row r="30" spans="1:7" ht="14.25" customHeight="1" x14ac:dyDescent="0.3"/>
    <row r="31" spans="1:7" ht="14.25" customHeight="1" x14ac:dyDescent="0.3"/>
    <row r="32" spans="1:7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15" customHeight="1" x14ac:dyDescent="0.3"/>
    <row r="41" ht="14.25" customHeight="1" x14ac:dyDescent="0.3"/>
    <row r="42" ht="14.2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3" ht="14.15" customHeight="1" x14ac:dyDescent="0.3"/>
    <row r="64" ht="14.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5" customHeight="1" x14ac:dyDescent="0.3"/>
    <row r="80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  <row r="136" ht="14.5" customHeight="1" x14ac:dyDescent="0.3"/>
    <row r="139" ht="14.5" customHeight="1" x14ac:dyDescent="0.3"/>
    <row r="140" ht="14.15" customHeight="1" x14ac:dyDescent="0.3"/>
    <row r="142" ht="14.15" customHeight="1" x14ac:dyDescent="0.3"/>
    <row r="143" ht="14.1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5" customHeight="1" x14ac:dyDescent="0.3"/>
    <row r="164" ht="14.5" customHeight="1" x14ac:dyDescent="0.3"/>
    <row r="167" ht="14.5" customHeight="1" x14ac:dyDescent="0.3"/>
    <row r="168" ht="14.15" customHeight="1" x14ac:dyDescent="0.3"/>
    <row r="170" ht="14.15" customHeight="1" x14ac:dyDescent="0.3"/>
    <row r="171" ht="14.1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5" customHeight="1" x14ac:dyDescent="0.3"/>
    <row r="192" ht="14.5" customHeight="1" x14ac:dyDescent="0.3"/>
    <row r="193" ht="14.5" customHeight="1" x14ac:dyDescent="0.3"/>
    <row r="195" ht="14.5" customHeight="1" x14ac:dyDescent="0.3"/>
    <row r="196" ht="14.15" customHeight="1" x14ac:dyDescent="0.3"/>
    <row r="198" ht="14.15" customHeight="1" x14ac:dyDescent="0.3"/>
    <row r="199" ht="14.1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15" customHeight="1" x14ac:dyDescent="0.3"/>
    <row r="223" ht="14.15" customHeight="1" x14ac:dyDescent="0.3"/>
    <row r="224" ht="14.15" customHeight="1" x14ac:dyDescent="0.3"/>
    <row r="226" ht="14.15" customHeight="1" x14ac:dyDescent="0.3"/>
    <row r="227" ht="14.1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5" customHeight="1" x14ac:dyDescent="0.3"/>
    <row r="236" ht="60" customHeight="1" x14ac:dyDescent="0.3"/>
    <row r="237" ht="14.5" customHeight="1" x14ac:dyDescent="0.3"/>
    <row r="238" ht="59.5" customHeight="1" x14ac:dyDescent="0.3"/>
    <row r="239" ht="14.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15" customHeight="1" x14ac:dyDescent="0.3"/>
    <row r="251" ht="14.15" customHeight="1" x14ac:dyDescent="0.3"/>
    <row r="252" ht="14.15" customHeight="1" x14ac:dyDescent="0.3"/>
    <row r="254" ht="14.15" customHeight="1" x14ac:dyDescent="0.3"/>
    <row r="255" ht="14.1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5" customHeight="1" x14ac:dyDescent="0.3"/>
    <row r="264" ht="14.5" customHeight="1" x14ac:dyDescent="0.3"/>
    <row r="265" ht="14.5" customHeight="1" x14ac:dyDescent="0.3"/>
    <row r="267" ht="14.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15" customHeight="1" x14ac:dyDescent="0.3"/>
    <row r="279" ht="14.15" customHeight="1" x14ac:dyDescent="0.3"/>
    <row r="280" ht="14.15" customHeight="1" x14ac:dyDescent="0.3"/>
    <row r="282" ht="14.15" customHeight="1" x14ac:dyDescent="0.3"/>
    <row r="283" ht="14.1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5" customHeight="1" x14ac:dyDescent="0.3"/>
    <row r="292" ht="14.5" customHeight="1" x14ac:dyDescent="0.3"/>
    <row r="293" ht="14.5" customHeight="1" x14ac:dyDescent="0.3"/>
    <row r="295" ht="14.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15" customHeight="1" x14ac:dyDescent="0.3"/>
    <row r="307" ht="14.15" customHeight="1" x14ac:dyDescent="0.3"/>
    <row r="308" ht="14.15" customHeight="1" x14ac:dyDescent="0.3"/>
    <row r="310" ht="14.15" customHeight="1" x14ac:dyDescent="0.3"/>
    <row r="311" ht="14.1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5" customHeight="1" x14ac:dyDescent="0.3"/>
    <row r="320" ht="14.5" customHeight="1" x14ac:dyDescent="0.3"/>
    <row r="321" ht="14.5" customHeight="1" x14ac:dyDescent="0.3"/>
    <row r="323" ht="14.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15" customHeight="1" x14ac:dyDescent="0.3"/>
    <row r="335" ht="14.15" customHeight="1" x14ac:dyDescent="0.3"/>
    <row r="336" ht="14.15" customHeight="1" x14ac:dyDescent="0.3"/>
    <row r="338" ht="14.15" customHeight="1" x14ac:dyDescent="0.3"/>
    <row r="339" ht="14.1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5" customHeight="1" x14ac:dyDescent="0.3"/>
    <row r="348" ht="14.5" customHeight="1" x14ac:dyDescent="0.3"/>
    <row r="349" ht="14.5" customHeight="1" x14ac:dyDescent="0.3"/>
    <row r="351" ht="14.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15" customHeight="1" x14ac:dyDescent="0.3"/>
    <row r="363" ht="14.15" customHeight="1" x14ac:dyDescent="0.3"/>
    <row r="364" ht="14.15" customHeight="1" x14ac:dyDescent="0.3"/>
    <row r="366" ht="14.15" customHeight="1" x14ac:dyDescent="0.3"/>
    <row r="367" ht="14.1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5" customHeight="1" x14ac:dyDescent="0.3"/>
    <row r="376" ht="14.5" customHeight="1" x14ac:dyDescent="0.3"/>
    <row r="377" ht="14.5" customHeight="1" x14ac:dyDescent="0.3"/>
    <row r="379" ht="14.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15" customHeight="1" x14ac:dyDescent="0.3"/>
    <row r="391" ht="14.15" customHeight="1" x14ac:dyDescent="0.3"/>
    <row r="392" ht="14.15" customHeight="1" x14ac:dyDescent="0.3"/>
    <row r="394" ht="14.15" customHeight="1" x14ac:dyDescent="0.3"/>
    <row r="395" ht="14.1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5" customHeight="1" x14ac:dyDescent="0.3"/>
  </sheetData>
  <mergeCells count="24">
    <mergeCell ref="B18:C18"/>
    <mergeCell ref="B19:C19"/>
    <mergeCell ref="B20:B21"/>
    <mergeCell ref="B22:C22"/>
    <mergeCell ref="B13:C13"/>
    <mergeCell ref="B14:C14"/>
    <mergeCell ref="B15:B16"/>
    <mergeCell ref="B17:C17"/>
    <mergeCell ref="A23:G23"/>
    <mergeCell ref="A24:G24"/>
    <mergeCell ref="A1:G1"/>
    <mergeCell ref="B2:C2"/>
    <mergeCell ref="A3:A7"/>
    <mergeCell ref="B3:C3"/>
    <mergeCell ref="B4:C4"/>
    <mergeCell ref="B5:B6"/>
    <mergeCell ref="B7:C7"/>
    <mergeCell ref="B8:C8"/>
    <mergeCell ref="B9:C9"/>
    <mergeCell ref="B10:B11"/>
    <mergeCell ref="B12:C12"/>
    <mergeCell ref="A8:A12"/>
    <mergeCell ref="A13:A17"/>
    <mergeCell ref="A18:A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 enableFormatConditionsCalculation="0">
    <tabColor rgb="FF1F497D"/>
  </sheetPr>
  <dimension ref="A1:H402"/>
  <sheetViews>
    <sheetView workbookViewId="0">
      <selection activeCell="J26" sqref="J26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8" s="93" customFormat="1" ht="31.5" customHeight="1" thickBot="1" x14ac:dyDescent="0.35">
      <c r="A1" s="290" t="s">
        <v>169</v>
      </c>
      <c r="B1" s="290"/>
      <c r="C1" s="290"/>
      <c r="D1" s="290"/>
      <c r="E1" s="290"/>
      <c r="F1" s="290"/>
      <c r="G1" s="292"/>
    </row>
    <row r="2" spans="1:8" ht="75" customHeight="1" thickBot="1" x14ac:dyDescent="0.35">
      <c r="A2" s="181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</row>
    <row r="3" spans="1:8" x14ac:dyDescent="0.3">
      <c r="A3" s="319" t="s">
        <v>163</v>
      </c>
      <c r="B3" s="273" t="s">
        <v>120</v>
      </c>
      <c r="C3" s="276"/>
      <c r="D3" s="199">
        <v>1011957.87</v>
      </c>
      <c r="E3" s="199">
        <v>766791.93000000098</v>
      </c>
      <c r="F3" s="199">
        <v>299185.68000000005</v>
      </c>
      <c r="G3" s="199">
        <v>1824732.3</v>
      </c>
      <c r="H3" s="199">
        <v>3902667.7799999965</v>
      </c>
    </row>
    <row r="4" spans="1:8" x14ac:dyDescent="0.3">
      <c r="A4" s="320"/>
      <c r="B4" s="277" t="s">
        <v>5</v>
      </c>
      <c r="C4" s="274"/>
      <c r="D4" s="117">
        <v>0.51782450453811557</v>
      </c>
      <c r="E4" s="117">
        <v>0.54523818352854991</v>
      </c>
      <c r="F4" s="117">
        <v>0.47387910230140917</v>
      </c>
      <c r="G4" s="117">
        <v>0.6471064717381626</v>
      </c>
      <c r="H4" s="117">
        <v>0.57292926804548117</v>
      </c>
    </row>
    <row r="5" spans="1:8" x14ac:dyDescent="0.3">
      <c r="A5" s="320"/>
      <c r="B5" s="277" t="s">
        <v>6</v>
      </c>
      <c r="C5" s="196" t="s">
        <v>7</v>
      </c>
      <c r="D5" s="117">
        <v>0.47989771289560046</v>
      </c>
      <c r="E5" s="117">
        <v>0.50353604956578224</v>
      </c>
      <c r="F5" s="117">
        <v>0.4137807091612517</v>
      </c>
      <c r="G5" s="117">
        <v>0.62056586948622883</v>
      </c>
      <c r="H5" s="117">
        <v>0.55427986598660517</v>
      </c>
    </row>
    <row r="6" spans="1:8" x14ac:dyDescent="0.3">
      <c r="A6" s="320"/>
      <c r="B6" s="277"/>
      <c r="C6" s="196" t="s">
        <v>8</v>
      </c>
      <c r="D6" s="117">
        <v>0.55554702526278932</v>
      </c>
      <c r="E6" s="117">
        <v>0.58631525611550628</v>
      </c>
      <c r="F6" s="117">
        <v>0.53474396425037407</v>
      </c>
      <c r="G6" s="117">
        <v>0.67276954440919068</v>
      </c>
      <c r="H6" s="117">
        <v>0.59137362030329166</v>
      </c>
    </row>
    <row r="7" spans="1:8" ht="14.5" thickBot="1" x14ac:dyDescent="0.35">
      <c r="A7" s="321"/>
      <c r="B7" s="278" t="s">
        <v>9</v>
      </c>
      <c r="C7" s="275"/>
      <c r="D7" s="183">
        <v>1211</v>
      </c>
      <c r="E7" s="183">
        <v>994</v>
      </c>
      <c r="F7" s="183">
        <v>489</v>
      </c>
      <c r="G7" s="183">
        <v>2307</v>
      </c>
      <c r="H7" s="183">
        <v>5001</v>
      </c>
    </row>
    <row r="8" spans="1:8" x14ac:dyDescent="0.3">
      <c r="A8" s="322" t="s">
        <v>164</v>
      </c>
      <c r="B8" s="273" t="s">
        <v>120</v>
      </c>
      <c r="C8" s="276"/>
      <c r="D8" s="184">
        <v>176680.18999999994</v>
      </c>
      <c r="E8" s="184">
        <v>237602.41999999993</v>
      </c>
      <c r="F8" s="184">
        <v>120746.21999999999</v>
      </c>
      <c r="G8" s="184">
        <v>351139.49999999994</v>
      </c>
      <c r="H8" s="184">
        <v>886168.33000000205</v>
      </c>
    </row>
    <row r="9" spans="1:8" x14ac:dyDescent="0.3">
      <c r="A9" s="325"/>
      <c r="B9" s="277" t="s">
        <v>5</v>
      </c>
      <c r="C9" s="274"/>
      <c r="D9" s="117">
        <v>9.0408241845532644E-2</v>
      </c>
      <c r="E9" s="117">
        <v>0.16895054161927262</v>
      </c>
      <c r="F9" s="117">
        <v>0.1912494954300234</v>
      </c>
      <c r="G9" s="117">
        <v>0.12452491959116552</v>
      </c>
      <c r="H9" s="117">
        <v>0.13009351584417672</v>
      </c>
    </row>
    <row r="10" spans="1:8" x14ac:dyDescent="0.3">
      <c r="A10" s="325"/>
      <c r="B10" s="277" t="s">
        <v>6</v>
      </c>
      <c r="C10" s="196" t="s">
        <v>7</v>
      </c>
      <c r="D10" s="117">
        <v>6.7701152723643049E-2</v>
      </c>
      <c r="E10" s="117">
        <v>0.14022698097813036</v>
      </c>
      <c r="F10" s="117">
        <v>0.14799946278445891</v>
      </c>
      <c r="G10" s="117">
        <v>0.10775940869962336</v>
      </c>
      <c r="H10" s="117">
        <v>0.11762047326530224</v>
      </c>
    </row>
    <row r="11" spans="1:8" x14ac:dyDescent="0.3">
      <c r="A11" s="325"/>
      <c r="B11" s="277"/>
      <c r="C11" s="196" t="s">
        <v>8</v>
      </c>
      <c r="D11" s="117">
        <v>0.11975306063525376</v>
      </c>
      <c r="E11" s="117">
        <v>0.20217420238862963</v>
      </c>
      <c r="F11" s="117">
        <v>0.24352594357718677</v>
      </c>
      <c r="G11" s="117">
        <v>0.1434794001024402</v>
      </c>
      <c r="H11" s="117">
        <v>0.1436738904907002</v>
      </c>
    </row>
    <row r="12" spans="1:8" ht="14.5" thickBot="1" x14ac:dyDescent="0.35">
      <c r="A12" s="324"/>
      <c r="B12" s="278" t="s">
        <v>9</v>
      </c>
      <c r="C12" s="275"/>
      <c r="D12" s="183">
        <v>1211</v>
      </c>
      <c r="E12" s="183">
        <v>994</v>
      </c>
      <c r="F12" s="183">
        <v>489</v>
      </c>
      <c r="G12" s="183">
        <v>2307</v>
      </c>
      <c r="H12" s="183">
        <v>5001</v>
      </c>
    </row>
    <row r="13" spans="1:8" x14ac:dyDescent="0.3">
      <c r="A13" s="322" t="s">
        <v>165</v>
      </c>
      <c r="B13" s="273" t="s">
        <v>120</v>
      </c>
      <c r="C13" s="276"/>
      <c r="D13" s="184">
        <v>238565.52000000022</v>
      </c>
      <c r="E13" s="184">
        <v>148760.54999999996</v>
      </c>
      <c r="F13" s="184">
        <v>67681.97</v>
      </c>
      <c r="G13" s="184">
        <v>145698.82000000004</v>
      </c>
      <c r="H13" s="184">
        <v>600706.85999999975</v>
      </c>
    </row>
    <row r="14" spans="1:8" x14ac:dyDescent="0.3">
      <c r="A14" s="325"/>
      <c r="B14" s="277" t="s">
        <v>5</v>
      </c>
      <c r="C14" s="274"/>
      <c r="D14" s="117">
        <v>0.12207531148888442</v>
      </c>
      <c r="E14" s="117">
        <v>0.10577828076869288</v>
      </c>
      <c r="F14" s="117">
        <v>0.10720122428851173</v>
      </c>
      <c r="G14" s="117">
        <v>5.1669304777809691E-2</v>
      </c>
      <c r="H14" s="117">
        <v>8.8186481917171905E-2</v>
      </c>
    </row>
    <row r="15" spans="1:8" x14ac:dyDescent="0.3">
      <c r="A15" s="325"/>
      <c r="B15" s="277" t="s">
        <v>6</v>
      </c>
      <c r="C15" s="196" t="s">
        <v>7</v>
      </c>
      <c r="D15" s="117">
        <v>0.10096539019427415</v>
      </c>
      <c r="E15" s="117">
        <v>8.6961541009690724E-2</v>
      </c>
      <c r="F15" s="117">
        <v>7.4697869473150449E-2</v>
      </c>
      <c r="G15" s="117">
        <v>4.1189659882689973E-2</v>
      </c>
      <c r="H15" s="117">
        <v>7.8819783174413474E-2</v>
      </c>
    </row>
    <row r="16" spans="1:8" x14ac:dyDescent="0.3">
      <c r="A16" s="325"/>
      <c r="B16" s="277"/>
      <c r="C16" s="196" t="s">
        <v>8</v>
      </c>
      <c r="D16" s="117">
        <v>0.14687783614101543</v>
      </c>
      <c r="E16" s="117">
        <v>0.1280953637622719</v>
      </c>
      <c r="F16" s="117">
        <v>0.15153163812893283</v>
      </c>
      <c r="G16" s="117">
        <v>6.4635485216385735E-2</v>
      </c>
      <c r="H16" s="117">
        <v>9.85472104435519E-2</v>
      </c>
    </row>
    <row r="17" spans="1:8" ht="14.5" thickBot="1" x14ac:dyDescent="0.35">
      <c r="A17" s="324"/>
      <c r="B17" s="278" t="s">
        <v>9</v>
      </c>
      <c r="C17" s="275"/>
      <c r="D17" s="183">
        <v>1211</v>
      </c>
      <c r="E17" s="183">
        <v>994</v>
      </c>
      <c r="F17" s="183">
        <v>489</v>
      </c>
      <c r="G17" s="183">
        <v>2307</v>
      </c>
      <c r="H17" s="183">
        <v>5001</v>
      </c>
    </row>
    <row r="18" spans="1:8" x14ac:dyDescent="0.3">
      <c r="A18" s="322" t="s">
        <v>361</v>
      </c>
      <c r="B18" s="273" t="s">
        <v>120</v>
      </c>
      <c r="C18" s="276"/>
      <c r="D18" s="184">
        <v>527045.12999999977</v>
      </c>
      <c r="E18" s="184">
        <v>253188.15000000011</v>
      </c>
      <c r="F18" s="184">
        <v>143740.57999999993</v>
      </c>
      <c r="G18" s="184">
        <v>498262.56000000011</v>
      </c>
      <c r="H18" s="184">
        <v>1422236.4199999981</v>
      </c>
    </row>
    <row r="19" spans="1:8" x14ac:dyDescent="0.3">
      <c r="A19" s="323"/>
      <c r="B19" s="277" t="s">
        <v>5</v>
      </c>
      <c r="C19" s="274"/>
      <c r="D19" s="117">
        <v>0.26969194212746878</v>
      </c>
      <c r="E19" s="117">
        <v>0.18003299408348478</v>
      </c>
      <c r="F19" s="117">
        <v>0.22767017798005523</v>
      </c>
      <c r="G19" s="117">
        <v>0.17669930389286401</v>
      </c>
      <c r="H19" s="117">
        <v>0.20879073419316904</v>
      </c>
    </row>
    <row r="20" spans="1:8" x14ac:dyDescent="0.3">
      <c r="A20" s="323"/>
      <c r="B20" s="277" t="s">
        <v>6</v>
      </c>
      <c r="C20" s="196" t="s">
        <v>7</v>
      </c>
      <c r="D20" s="117">
        <v>0.23822684254994264</v>
      </c>
      <c r="E20" s="117">
        <v>0.15083428022689593</v>
      </c>
      <c r="F20" s="117">
        <v>0.18245030936761927</v>
      </c>
      <c r="G20" s="117">
        <v>0.15667167168122689</v>
      </c>
      <c r="H20" s="117">
        <v>0.1941106809232041</v>
      </c>
    </row>
    <row r="21" spans="1:8" x14ac:dyDescent="0.3">
      <c r="A21" s="323"/>
      <c r="B21" s="277"/>
      <c r="C21" s="196" t="s">
        <v>8</v>
      </c>
      <c r="D21" s="117">
        <v>0.30365634001735348</v>
      </c>
      <c r="E21" s="117">
        <v>0.2134631548757828</v>
      </c>
      <c r="F21" s="117">
        <v>0.28025570892967672</v>
      </c>
      <c r="G21" s="117">
        <v>0.19868394253713506</v>
      </c>
      <c r="H21" s="117">
        <v>0.2242720368917131</v>
      </c>
    </row>
    <row r="22" spans="1:8" ht="14.5" thickBot="1" x14ac:dyDescent="0.35">
      <c r="A22" s="324"/>
      <c r="B22" s="278" t="s">
        <v>9</v>
      </c>
      <c r="C22" s="275"/>
      <c r="D22" s="183">
        <v>1211</v>
      </c>
      <c r="E22" s="183">
        <v>994</v>
      </c>
      <c r="F22" s="183">
        <v>489</v>
      </c>
      <c r="G22" s="183">
        <v>2307</v>
      </c>
      <c r="H22" s="183">
        <v>5001</v>
      </c>
    </row>
    <row r="23" spans="1:8" ht="16" customHeight="1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8" ht="16" customHeight="1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8" ht="14.25" customHeight="1" x14ac:dyDescent="0.3"/>
    <row r="26" spans="1:8" ht="14.25" customHeight="1" x14ac:dyDescent="0.3">
      <c r="A26" s="198" t="str">
        <f>HYPERLINK("#'Index'!A1","Back To Index")</f>
        <v>Back To Index</v>
      </c>
    </row>
    <row r="27" spans="1:8" ht="14.25" customHeight="1" x14ac:dyDescent="0.3"/>
    <row r="28" spans="1:8" ht="14.1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15" customHeight="1" x14ac:dyDescent="0.3"/>
    <row r="41" ht="14.25" customHeight="1" x14ac:dyDescent="0.3"/>
    <row r="42" ht="14.2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3" ht="14.15" customHeight="1" x14ac:dyDescent="0.3"/>
    <row r="64" ht="14.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5" customHeight="1" x14ac:dyDescent="0.3"/>
    <row r="80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  <row r="136" ht="14.5" customHeight="1" x14ac:dyDescent="0.3"/>
    <row r="139" ht="14.5" customHeight="1" x14ac:dyDescent="0.3"/>
    <row r="140" ht="14.15" customHeight="1" x14ac:dyDescent="0.3"/>
    <row r="142" ht="14.15" customHeight="1" x14ac:dyDescent="0.3"/>
    <row r="143" ht="14.1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5" customHeight="1" x14ac:dyDescent="0.3"/>
    <row r="164" ht="14.5" customHeight="1" x14ac:dyDescent="0.3"/>
    <row r="167" ht="14.5" customHeight="1" x14ac:dyDescent="0.3"/>
    <row r="168" ht="14.15" customHeight="1" x14ac:dyDescent="0.3"/>
    <row r="170" ht="14.15" customHeight="1" x14ac:dyDescent="0.3"/>
    <row r="171" ht="14.1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5" customHeight="1" x14ac:dyDescent="0.3"/>
    <row r="192" ht="14.5" customHeight="1" x14ac:dyDescent="0.3"/>
    <row r="193" ht="14.5" customHeight="1" x14ac:dyDescent="0.3"/>
    <row r="195" ht="14.5" customHeight="1" x14ac:dyDescent="0.3"/>
    <row r="196" ht="14.15" customHeight="1" x14ac:dyDescent="0.3"/>
    <row r="198" ht="14.15" customHeight="1" x14ac:dyDescent="0.3"/>
    <row r="199" ht="14.1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15" customHeight="1" x14ac:dyDescent="0.3"/>
    <row r="223" ht="14.15" customHeight="1" x14ac:dyDescent="0.3"/>
    <row r="224" ht="14.15" customHeight="1" x14ac:dyDescent="0.3"/>
    <row r="226" ht="14.15" customHeight="1" x14ac:dyDescent="0.3"/>
    <row r="227" ht="14.1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5" customHeight="1" x14ac:dyDescent="0.3"/>
    <row r="236" ht="60" customHeight="1" x14ac:dyDescent="0.3"/>
    <row r="237" ht="14.5" customHeight="1" x14ac:dyDescent="0.3"/>
    <row r="238" ht="59.5" customHeight="1" x14ac:dyDescent="0.3"/>
    <row r="239" ht="14.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15" customHeight="1" x14ac:dyDescent="0.3"/>
    <row r="251" ht="14.15" customHeight="1" x14ac:dyDescent="0.3"/>
    <row r="252" ht="14.15" customHeight="1" x14ac:dyDescent="0.3"/>
    <row r="254" ht="14.15" customHeight="1" x14ac:dyDescent="0.3"/>
    <row r="255" ht="14.1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5" customHeight="1" x14ac:dyDescent="0.3"/>
    <row r="264" ht="14.5" customHeight="1" x14ac:dyDescent="0.3"/>
    <row r="265" ht="14.5" customHeight="1" x14ac:dyDescent="0.3"/>
    <row r="267" ht="14.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15" customHeight="1" x14ac:dyDescent="0.3"/>
    <row r="279" ht="14.15" customHeight="1" x14ac:dyDescent="0.3"/>
    <row r="280" ht="14.15" customHeight="1" x14ac:dyDescent="0.3"/>
    <row r="282" ht="14.15" customHeight="1" x14ac:dyDescent="0.3"/>
    <row r="283" ht="14.1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5" customHeight="1" x14ac:dyDescent="0.3"/>
    <row r="292" ht="14.5" customHeight="1" x14ac:dyDescent="0.3"/>
    <row r="293" ht="14.5" customHeight="1" x14ac:dyDescent="0.3"/>
    <row r="295" ht="14.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15" customHeight="1" x14ac:dyDescent="0.3"/>
    <row r="307" ht="14.15" customHeight="1" x14ac:dyDescent="0.3"/>
    <row r="308" ht="14.15" customHeight="1" x14ac:dyDescent="0.3"/>
    <row r="310" ht="14.15" customHeight="1" x14ac:dyDescent="0.3"/>
    <row r="311" ht="14.1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5" customHeight="1" x14ac:dyDescent="0.3"/>
    <row r="320" ht="14.5" customHeight="1" x14ac:dyDescent="0.3"/>
    <row r="321" ht="14.5" customHeight="1" x14ac:dyDescent="0.3"/>
    <row r="323" ht="14.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15" customHeight="1" x14ac:dyDescent="0.3"/>
    <row r="335" ht="14.15" customHeight="1" x14ac:dyDescent="0.3"/>
    <row r="336" ht="14.15" customHeight="1" x14ac:dyDescent="0.3"/>
    <row r="338" ht="14.15" customHeight="1" x14ac:dyDescent="0.3"/>
    <row r="339" ht="14.1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5" customHeight="1" x14ac:dyDescent="0.3"/>
    <row r="348" ht="14.5" customHeight="1" x14ac:dyDescent="0.3"/>
    <row r="349" ht="14.5" customHeight="1" x14ac:dyDescent="0.3"/>
    <row r="351" ht="14.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15" customHeight="1" x14ac:dyDescent="0.3"/>
    <row r="363" ht="14.15" customHeight="1" x14ac:dyDescent="0.3"/>
    <row r="364" ht="14.15" customHeight="1" x14ac:dyDescent="0.3"/>
    <row r="366" ht="14.15" customHeight="1" x14ac:dyDescent="0.3"/>
    <row r="367" ht="14.1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5" customHeight="1" x14ac:dyDescent="0.3"/>
    <row r="376" ht="14.5" customHeight="1" x14ac:dyDescent="0.3"/>
    <row r="377" ht="14.5" customHeight="1" x14ac:dyDescent="0.3"/>
    <row r="379" ht="14.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15" customHeight="1" x14ac:dyDescent="0.3"/>
    <row r="391" ht="14.15" customHeight="1" x14ac:dyDescent="0.3"/>
    <row r="392" ht="14.15" customHeight="1" x14ac:dyDescent="0.3"/>
    <row r="394" ht="14.15" customHeight="1" x14ac:dyDescent="0.3"/>
    <row r="395" ht="14.1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5" customHeight="1" x14ac:dyDescent="0.3"/>
  </sheetData>
  <mergeCells count="24">
    <mergeCell ref="B18:C18"/>
    <mergeCell ref="B19:C19"/>
    <mergeCell ref="B20:B21"/>
    <mergeCell ref="B22:C22"/>
    <mergeCell ref="B13:C13"/>
    <mergeCell ref="B14:C14"/>
    <mergeCell ref="B15:B16"/>
    <mergeCell ref="B17:C17"/>
    <mergeCell ref="A23:G23"/>
    <mergeCell ref="A24:G24"/>
    <mergeCell ref="A1:G1"/>
    <mergeCell ref="B2:C2"/>
    <mergeCell ref="A3:A7"/>
    <mergeCell ref="B3:C3"/>
    <mergeCell ref="B4:C4"/>
    <mergeCell ref="B5:B6"/>
    <mergeCell ref="B7:C7"/>
    <mergeCell ref="B8:C8"/>
    <mergeCell ref="B9:C9"/>
    <mergeCell ref="B10:B11"/>
    <mergeCell ref="B12:C12"/>
    <mergeCell ref="A8:A12"/>
    <mergeCell ref="A13:A17"/>
    <mergeCell ref="A18:A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 enableFormatConditionsCalculation="0">
    <tabColor rgb="FF1F497D"/>
  </sheetPr>
  <dimension ref="A1:L402"/>
  <sheetViews>
    <sheetView workbookViewId="0">
      <selection activeCell="M10" sqref="M10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12" s="93" customFormat="1" ht="31.5" customHeight="1" thickBot="1" x14ac:dyDescent="0.35">
      <c r="A1" s="290" t="s">
        <v>170</v>
      </c>
      <c r="B1" s="290"/>
      <c r="C1" s="290"/>
      <c r="D1" s="290"/>
      <c r="E1" s="290"/>
      <c r="F1" s="290"/>
      <c r="G1" s="292"/>
    </row>
    <row r="2" spans="1:12" ht="54" customHeight="1" thickBot="1" x14ac:dyDescent="0.35">
      <c r="A2" s="181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</row>
    <row r="3" spans="1:12" x14ac:dyDescent="0.3">
      <c r="A3" s="319" t="s">
        <v>163</v>
      </c>
      <c r="B3" s="273" t="s">
        <v>120</v>
      </c>
      <c r="C3" s="276"/>
      <c r="D3" s="199">
        <v>448410.34000000014</v>
      </c>
      <c r="E3" s="199">
        <v>435336.59000000026</v>
      </c>
      <c r="F3" s="199">
        <v>868460.23</v>
      </c>
      <c r="G3" s="199">
        <v>363296.46999999968</v>
      </c>
      <c r="H3" s="199">
        <v>978870.94999999925</v>
      </c>
      <c r="I3" s="199">
        <v>486944.18999999989</v>
      </c>
      <c r="J3" s="199">
        <v>174589.72</v>
      </c>
      <c r="K3" s="199">
        <v>146759.29000000004</v>
      </c>
      <c r="L3" s="199">
        <v>3902667.7799999965</v>
      </c>
    </row>
    <row r="4" spans="1:12" x14ac:dyDescent="0.3">
      <c r="A4" s="320"/>
      <c r="B4" s="277" t="s">
        <v>5</v>
      </c>
      <c r="C4" s="274"/>
      <c r="D4" s="117">
        <v>0.55180520435801839</v>
      </c>
      <c r="E4" s="117">
        <v>0.56311121551730081</v>
      </c>
      <c r="F4" s="117">
        <v>0.57956907116316281</v>
      </c>
      <c r="G4" s="117">
        <v>0.54439588589752885</v>
      </c>
      <c r="H4" s="117">
        <v>0.59576604037659497</v>
      </c>
      <c r="I4" s="117">
        <v>0.5892740508457055</v>
      </c>
      <c r="J4" s="117">
        <v>0.50148296612527288</v>
      </c>
      <c r="K4" s="117">
        <v>0.60462589662816368</v>
      </c>
      <c r="L4" s="117">
        <v>0.57292926804548117</v>
      </c>
    </row>
    <row r="5" spans="1:12" x14ac:dyDescent="0.3">
      <c r="A5" s="320"/>
      <c r="B5" s="277" t="s">
        <v>6</v>
      </c>
      <c r="C5" s="196" t="s">
        <v>7</v>
      </c>
      <c r="D5" s="117">
        <v>0.49826050952452483</v>
      </c>
      <c r="E5" s="117">
        <v>0.50804732040358802</v>
      </c>
      <c r="F5" s="117">
        <v>0.53976752784483473</v>
      </c>
      <c r="G5" s="117">
        <v>0.48809329609933916</v>
      </c>
      <c r="H5" s="117">
        <v>0.55536596034321939</v>
      </c>
      <c r="I5" s="117">
        <v>0.53444620321448433</v>
      </c>
      <c r="J5" s="117">
        <v>0.42241181047092996</v>
      </c>
      <c r="K5" s="117">
        <v>0.52626337155577496</v>
      </c>
      <c r="L5" s="117">
        <v>0.55427986598660517</v>
      </c>
    </row>
    <row r="6" spans="1:12" x14ac:dyDescent="0.3">
      <c r="A6" s="320"/>
      <c r="B6" s="277"/>
      <c r="C6" s="196" t="s">
        <v>8</v>
      </c>
      <c r="D6" s="117">
        <v>0.60417513888453811</v>
      </c>
      <c r="E6" s="117">
        <v>0.61666222513397795</v>
      </c>
      <c r="F6" s="117">
        <v>0.61836222246596695</v>
      </c>
      <c r="G6" s="117">
        <v>0.59958607687595356</v>
      </c>
      <c r="H6" s="117">
        <v>0.63490846142835</v>
      </c>
      <c r="I6" s="117">
        <v>0.64197048265826762</v>
      </c>
      <c r="J6" s="117">
        <v>0.58048001567323571</v>
      </c>
      <c r="K6" s="117">
        <v>0.67795829922124573</v>
      </c>
      <c r="L6" s="117">
        <v>0.59137362030329166</v>
      </c>
    </row>
    <row r="7" spans="1:12" ht="14.5" thickBot="1" x14ac:dyDescent="0.35">
      <c r="A7" s="321"/>
      <c r="B7" s="278" t="s">
        <v>9</v>
      </c>
      <c r="C7" s="275"/>
      <c r="D7" s="183">
        <v>608</v>
      </c>
      <c r="E7" s="183">
        <v>565</v>
      </c>
      <c r="F7" s="183">
        <v>1130</v>
      </c>
      <c r="G7" s="183">
        <v>524</v>
      </c>
      <c r="H7" s="183">
        <v>1040</v>
      </c>
      <c r="I7" s="183">
        <v>583</v>
      </c>
      <c r="J7" s="183">
        <v>257</v>
      </c>
      <c r="K7" s="183">
        <v>294</v>
      </c>
      <c r="L7" s="183">
        <v>5001</v>
      </c>
    </row>
    <row r="8" spans="1:12" x14ac:dyDescent="0.3">
      <c r="A8" s="322" t="s">
        <v>164</v>
      </c>
      <c r="B8" s="273" t="s">
        <v>120</v>
      </c>
      <c r="C8" s="276"/>
      <c r="D8" s="184">
        <v>129898.03999999995</v>
      </c>
      <c r="E8" s="184">
        <v>95676.419999999984</v>
      </c>
      <c r="F8" s="184">
        <v>181681.32999999987</v>
      </c>
      <c r="G8" s="184">
        <v>86268.79</v>
      </c>
      <c r="H8" s="184">
        <v>189965.94999999998</v>
      </c>
      <c r="I8" s="184">
        <v>113464.90999999996</v>
      </c>
      <c r="J8" s="184">
        <v>64475.679999999993</v>
      </c>
      <c r="K8" s="184">
        <v>24737.209999999995</v>
      </c>
      <c r="L8" s="184">
        <v>886168.33000000205</v>
      </c>
    </row>
    <row r="9" spans="1:12" x14ac:dyDescent="0.3">
      <c r="A9" s="325"/>
      <c r="B9" s="277" t="s">
        <v>5</v>
      </c>
      <c r="C9" s="274"/>
      <c r="D9" s="117">
        <v>0.15985004830153113</v>
      </c>
      <c r="E9" s="117">
        <v>0.1237581825192864</v>
      </c>
      <c r="F9" s="117">
        <v>0.12124548256606753</v>
      </c>
      <c r="G9" s="117">
        <v>0.12927286179620165</v>
      </c>
      <c r="H9" s="117">
        <v>0.11561816380175376</v>
      </c>
      <c r="I9" s="117">
        <v>0.1373092204766698</v>
      </c>
      <c r="J9" s="117">
        <v>0.18519678735577291</v>
      </c>
      <c r="K9" s="117">
        <v>0.10191353321707383</v>
      </c>
      <c r="L9" s="117">
        <v>0.13009351584417672</v>
      </c>
    </row>
    <row r="10" spans="1:12" x14ac:dyDescent="0.3">
      <c r="A10" s="325"/>
      <c r="B10" s="277" t="s">
        <v>6</v>
      </c>
      <c r="C10" s="196" t="s">
        <v>7</v>
      </c>
      <c r="D10" s="117">
        <v>0.12167837754561896</v>
      </c>
      <c r="E10" s="117">
        <v>9.1429966319444902E-2</v>
      </c>
      <c r="F10" s="117">
        <v>9.7634358332175028E-2</v>
      </c>
      <c r="G10" s="117">
        <v>9.4697750619920515E-2</v>
      </c>
      <c r="H10" s="117">
        <v>9.1919129405818173E-2</v>
      </c>
      <c r="I10" s="117">
        <v>0.10287449573912978</v>
      </c>
      <c r="J10" s="117">
        <v>0.12309862969814377</v>
      </c>
      <c r="K10" s="117">
        <v>7.1639439342154498E-2</v>
      </c>
      <c r="L10" s="117">
        <v>0.11762047326530224</v>
      </c>
    </row>
    <row r="11" spans="1:12" x14ac:dyDescent="0.3">
      <c r="A11" s="325"/>
      <c r="B11" s="277"/>
      <c r="C11" s="196" t="s">
        <v>8</v>
      </c>
      <c r="D11" s="117">
        <v>0.20717200572981351</v>
      </c>
      <c r="E11" s="117">
        <v>0.16543579963807256</v>
      </c>
      <c r="F11" s="117">
        <v>0.14961978118032768</v>
      </c>
      <c r="G11" s="117">
        <v>0.17404478052297562</v>
      </c>
      <c r="H11" s="117">
        <v>0.1444554014315583</v>
      </c>
      <c r="I11" s="117">
        <v>0.18094535950558899</v>
      </c>
      <c r="J11" s="117">
        <v>0.26901089354902424</v>
      </c>
      <c r="K11" s="117">
        <v>0.1430103566658853</v>
      </c>
      <c r="L11" s="117">
        <v>0.1436738904907002</v>
      </c>
    </row>
    <row r="12" spans="1:12" ht="14.5" thickBot="1" x14ac:dyDescent="0.35">
      <c r="A12" s="324"/>
      <c r="B12" s="278" t="s">
        <v>9</v>
      </c>
      <c r="C12" s="275"/>
      <c r="D12" s="183">
        <v>608</v>
      </c>
      <c r="E12" s="183">
        <v>565</v>
      </c>
      <c r="F12" s="183">
        <v>1130</v>
      </c>
      <c r="G12" s="183">
        <v>524</v>
      </c>
      <c r="H12" s="183">
        <v>1040</v>
      </c>
      <c r="I12" s="183">
        <v>583</v>
      </c>
      <c r="J12" s="183">
        <v>257</v>
      </c>
      <c r="K12" s="183">
        <v>294</v>
      </c>
      <c r="L12" s="183">
        <v>5001</v>
      </c>
    </row>
    <row r="13" spans="1:12" x14ac:dyDescent="0.3">
      <c r="A13" s="322" t="s">
        <v>165</v>
      </c>
      <c r="B13" s="273" t="s">
        <v>120</v>
      </c>
      <c r="C13" s="276"/>
      <c r="D13" s="184">
        <v>67617.590000000011</v>
      </c>
      <c r="E13" s="184">
        <v>79998.900000000009</v>
      </c>
      <c r="F13" s="184">
        <v>135914.85999999996</v>
      </c>
      <c r="G13" s="184">
        <v>59345.340000000011</v>
      </c>
      <c r="H13" s="184">
        <v>130528.57999999999</v>
      </c>
      <c r="I13" s="184">
        <v>62953.179999999993</v>
      </c>
      <c r="J13" s="184">
        <v>37411.22</v>
      </c>
      <c r="K13" s="184">
        <v>26937.189999999988</v>
      </c>
      <c r="L13" s="184">
        <v>600706.85999999975</v>
      </c>
    </row>
    <row r="14" spans="1:12" x14ac:dyDescent="0.3">
      <c r="A14" s="325"/>
      <c r="B14" s="277" t="s">
        <v>5</v>
      </c>
      <c r="C14" s="274"/>
      <c r="D14" s="117">
        <v>8.3208915450403514E-2</v>
      </c>
      <c r="E14" s="117">
        <v>0.1034791902491977</v>
      </c>
      <c r="F14" s="117">
        <v>9.0703116212323617E-2</v>
      </c>
      <c r="G14" s="117">
        <v>8.8928359097984314E-2</v>
      </c>
      <c r="H14" s="117">
        <v>7.9443051469225506E-2</v>
      </c>
      <c r="I14" s="117">
        <v>7.6182601936823302E-2</v>
      </c>
      <c r="J14" s="117">
        <v>0.1074581571696497</v>
      </c>
      <c r="K14" s="117">
        <v>0.11097711535939697</v>
      </c>
      <c r="L14" s="117">
        <v>8.8186481917171905E-2</v>
      </c>
    </row>
    <row r="15" spans="1:12" x14ac:dyDescent="0.3">
      <c r="A15" s="325"/>
      <c r="B15" s="277" t="s">
        <v>6</v>
      </c>
      <c r="C15" s="196" t="s">
        <v>7</v>
      </c>
      <c r="D15" s="117">
        <v>6.2245342262634701E-2</v>
      </c>
      <c r="E15" s="117">
        <v>7.556128253330649E-2</v>
      </c>
      <c r="F15" s="117">
        <v>7.0600752712140738E-2</v>
      </c>
      <c r="G15" s="117">
        <v>6.3007371911187368E-2</v>
      </c>
      <c r="H15" s="117">
        <v>6.1276137751059521E-2</v>
      </c>
      <c r="I15" s="117">
        <v>5.467170274262019E-2</v>
      </c>
      <c r="J15" s="117">
        <v>7.1459862565227419E-2</v>
      </c>
      <c r="K15" s="117">
        <v>6.5443109499670735E-2</v>
      </c>
      <c r="L15" s="117">
        <v>7.8819783174413474E-2</v>
      </c>
    </row>
    <row r="16" spans="1:12" x14ac:dyDescent="0.3">
      <c r="A16" s="325"/>
      <c r="B16" s="277"/>
      <c r="C16" s="196" t="s">
        <v>8</v>
      </c>
      <c r="D16" s="117">
        <v>0.11040159017728653</v>
      </c>
      <c r="E16" s="117">
        <v>0.14014824990129829</v>
      </c>
      <c r="F16" s="117">
        <v>0.11581602027688591</v>
      </c>
      <c r="G16" s="117">
        <v>0.12410076446285348</v>
      </c>
      <c r="H16" s="117">
        <v>0.10240843946863115</v>
      </c>
      <c r="I16" s="117">
        <v>0.10521509159433001</v>
      </c>
      <c r="J16" s="117">
        <v>0.15849538262995164</v>
      </c>
      <c r="K16" s="117">
        <v>0.18202218573166881</v>
      </c>
      <c r="L16" s="117">
        <v>9.85472104435519E-2</v>
      </c>
    </row>
    <row r="17" spans="1:12" ht="14.5" thickBot="1" x14ac:dyDescent="0.35">
      <c r="A17" s="324"/>
      <c r="B17" s="278" t="s">
        <v>9</v>
      </c>
      <c r="C17" s="275"/>
      <c r="D17" s="183">
        <v>608</v>
      </c>
      <c r="E17" s="183">
        <v>565</v>
      </c>
      <c r="F17" s="183">
        <v>1130</v>
      </c>
      <c r="G17" s="183">
        <v>524</v>
      </c>
      <c r="H17" s="183">
        <v>1040</v>
      </c>
      <c r="I17" s="183">
        <v>583</v>
      </c>
      <c r="J17" s="183">
        <v>257</v>
      </c>
      <c r="K17" s="183">
        <v>294</v>
      </c>
      <c r="L17" s="183">
        <v>5001</v>
      </c>
    </row>
    <row r="18" spans="1:12" x14ac:dyDescent="0.3">
      <c r="A18" s="322" t="s">
        <v>361</v>
      </c>
      <c r="B18" s="273" t="s">
        <v>120</v>
      </c>
      <c r="C18" s="276"/>
      <c r="D18" s="184">
        <v>166698.37000000005</v>
      </c>
      <c r="E18" s="184">
        <v>162079.75999999995</v>
      </c>
      <c r="F18" s="184">
        <v>312402.13</v>
      </c>
      <c r="G18" s="184">
        <v>158428.15</v>
      </c>
      <c r="H18" s="184">
        <v>343680.42000000016</v>
      </c>
      <c r="I18" s="184">
        <v>162983.61000000004</v>
      </c>
      <c r="J18" s="184">
        <v>71670.239999999991</v>
      </c>
      <c r="K18" s="184">
        <v>44293.739999999976</v>
      </c>
      <c r="L18" s="184">
        <v>1422236.4199999981</v>
      </c>
    </row>
    <row r="19" spans="1:12" x14ac:dyDescent="0.3">
      <c r="A19" s="323"/>
      <c r="B19" s="277" t="s">
        <v>5</v>
      </c>
      <c r="C19" s="274"/>
      <c r="D19" s="117">
        <v>0.20513583189004644</v>
      </c>
      <c r="E19" s="117">
        <v>0.20965141171421478</v>
      </c>
      <c r="F19" s="117">
        <v>0.20848233005844569</v>
      </c>
      <c r="G19" s="117">
        <v>0.23740289320828431</v>
      </c>
      <c r="H19" s="117">
        <v>0.209172744352425</v>
      </c>
      <c r="I19" s="117">
        <v>0.19723412674080099</v>
      </c>
      <c r="J19" s="117">
        <v>0.20586208934930517</v>
      </c>
      <c r="K19" s="117">
        <v>0.18248345479536415</v>
      </c>
      <c r="L19" s="117">
        <v>0.20879073419316904</v>
      </c>
    </row>
    <row r="20" spans="1:12" x14ac:dyDescent="0.3">
      <c r="A20" s="323"/>
      <c r="B20" s="277" t="s">
        <v>6</v>
      </c>
      <c r="C20" s="196" t="s">
        <v>7</v>
      </c>
      <c r="D20" s="117">
        <v>0.16766050567162444</v>
      </c>
      <c r="E20" s="117">
        <v>0.16772590930165102</v>
      </c>
      <c r="F20" s="117">
        <v>0.17816265001016862</v>
      </c>
      <c r="G20" s="117">
        <v>0.19227557394398731</v>
      </c>
      <c r="H20" s="117">
        <v>0.17868828364149994</v>
      </c>
      <c r="I20" s="117">
        <v>0.1569136221996178</v>
      </c>
      <c r="J20" s="117">
        <v>0.14840178696531592</v>
      </c>
      <c r="K20" s="117">
        <v>0.13121461583055893</v>
      </c>
      <c r="L20" s="117">
        <v>0.1941106809232041</v>
      </c>
    </row>
    <row r="21" spans="1:12" x14ac:dyDescent="0.3">
      <c r="A21" s="323"/>
      <c r="B21" s="277"/>
      <c r="C21" s="196" t="s">
        <v>8</v>
      </c>
      <c r="D21" s="117">
        <v>0.24848690099725981</v>
      </c>
      <c r="E21" s="117">
        <v>0.25879804643310766</v>
      </c>
      <c r="F21" s="117">
        <v>0.24243968123380277</v>
      </c>
      <c r="G21" s="117">
        <v>0.28932778603653869</v>
      </c>
      <c r="H21" s="117">
        <v>0.24331716793403285</v>
      </c>
      <c r="I21" s="117">
        <v>0.24490571828864144</v>
      </c>
      <c r="J21" s="117">
        <v>0.27830000211054295</v>
      </c>
      <c r="K21" s="117">
        <v>0.24806456498503915</v>
      </c>
      <c r="L21" s="117">
        <v>0.2242720368917131</v>
      </c>
    </row>
    <row r="22" spans="1:12" ht="14.5" thickBot="1" x14ac:dyDescent="0.35">
      <c r="A22" s="324"/>
      <c r="B22" s="278" t="s">
        <v>9</v>
      </c>
      <c r="C22" s="275"/>
      <c r="D22" s="183">
        <v>608</v>
      </c>
      <c r="E22" s="183">
        <v>565</v>
      </c>
      <c r="F22" s="183">
        <v>1130</v>
      </c>
      <c r="G22" s="183">
        <v>524</v>
      </c>
      <c r="H22" s="183">
        <v>1040</v>
      </c>
      <c r="I22" s="183">
        <v>583</v>
      </c>
      <c r="J22" s="183">
        <v>257</v>
      </c>
      <c r="K22" s="183">
        <v>294</v>
      </c>
      <c r="L22" s="183">
        <v>5001</v>
      </c>
    </row>
    <row r="23" spans="1:12" ht="16" customHeight="1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12" ht="16" customHeight="1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12" ht="14.25" customHeight="1" x14ac:dyDescent="0.3"/>
    <row r="26" spans="1:12" ht="14.25" customHeight="1" x14ac:dyDescent="0.3">
      <c r="A26" s="198" t="str">
        <f>HYPERLINK("#'Index'!A1","Back To Index")</f>
        <v>Back To Index</v>
      </c>
    </row>
    <row r="27" spans="1:12" ht="14.25" customHeight="1" x14ac:dyDescent="0.3"/>
    <row r="28" spans="1:12" ht="14.15" customHeight="1" x14ac:dyDescent="0.3"/>
    <row r="29" spans="1:12" ht="14.25" customHeight="1" x14ac:dyDescent="0.3"/>
    <row r="30" spans="1:12" ht="14.25" customHeight="1" x14ac:dyDescent="0.3"/>
    <row r="31" spans="1:12" ht="14.25" customHeight="1" x14ac:dyDescent="0.3"/>
    <row r="32" spans="1:12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15" customHeight="1" x14ac:dyDescent="0.3"/>
    <row r="41" ht="14.25" customHeight="1" x14ac:dyDescent="0.3"/>
    <row r="42" ht="14.2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3" ht="14.15" customHeight="1" x14ac:dyDescent="0.3"/>
    <row r="64" ht="14.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5" customHeight="1" x14ac:dyDescent="0.3"/>
    <row r="80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  <row r="136" ht="14.5" customHeight="1" x14ac:dyDescent="0.3"/>
    <row r="139" ht="14.5" customHeight="1" x14ac:dyDescent="0.3"/>
    <row r="140" ht="14.15" customHeight="1" x14ac:dyDescent="0.3"/>
    <row r="142" ht="14.15" customHeight="1" x14ac:dyDescent="0.3"/>
    <row r="143" ht="14.1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5" customHeight="1" x14ac:dyDescent="0.3"/>
    <row r="164" ht="14.5" customHeight="1" x14ac:dyDescent="0.3"/>
    <row r="167" ht="14.5" customHeight="1" x14ac:dyDescent="0.3"/>
    <row r="168" ht="14.15" customHeight="1" x14ac:dyDescent="0.3"/>
    <row r="170" ht="14.15" customHeight="1" x14ac:dyDescent="0.3"/>
    <row r="171" ht="14.1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5" customHeight="1" x14ac:dyDescent="0.3"/>
    <row r="192" ht="14.5" customHeight="1" x14ac:dyDescent="0.3"/>
    <row r="193" ht="14.5" customHeight="1" x14ac:dyDescent="0.3"/>
    <row r="195" ht="14.5" customHeight="1" x14ac:dyDescent="0.3"/>
    <row r="196" ht="14.15" customHeight="1" x14ac:dyDescent="0.3"/>
    <row r="198" ht="14.15" customHeight="1" x14ac:dyDescent="0.3"/>
    <row r="199" ht="14.1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15" customHeight="1" x14ac:dyDescent="0.3"/>
    <row r="223" ht="14.15" customHeight="1" x14ac:dyDescent="0.3"/>
    <row r="224" ht="14.15" customHeight="1" x14ac:dyDescent="0.3"/>
    <row r="226" ht="14.15" customHeight="1" x14ac:dyDescent="0.3"/>
    <row r="227" ht="14.1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5" customHeight="1" x14ac:dyDescent="0.3"/>
    <row r="236" ht="60" customHeight="1" x14ac:dyDescent="0.3"/>
    <row r="237" ht="14.5" customHeight="1" x14ac:dyDescent="0.3"/>
    <row r="238" ht="59.5" customHeight="1" x14ac:dyDescent="0.3"/>
    <row r="239" ht="14.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15" customHeight="1" x14ac:dyDescent="0.3"/>
    <row r="251" ht="14.15" customHeight="1" x14ac:dyDescent="0.3"/>
    <row r="252" ht="14.15" customHeight="1" x14ac:dyDescent="0.3"/>
    <row r="254" ht="14.15" customHeight="1" x14ac:dyDescent="0.3"/>
    <row r="255" ht="14.1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5" customHeight="1" x14ac:dyDescent="0.3"/>
    <row r="264" ht="14.5" customHeight="1" x14ac:dyDescent="0.3"/>
    <row r="265" ht="14.5" customHeight="1" x14ac:dyDescent="0.3"/>
    <row r="267" ht="14.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15" customHeight="1" x14ac:dyDescent="0.3"/>
    <row r="279" ht="14.15" customHeight="1" x14ac:dyDescent="0.3"/>
    <row r="280" ht="14.15" customHeight="1" x14ac:dyDescent="0.3"/>
    <row r="282" ht="14.15" customHeight="1" x14ac:dyDescent="0.3"/>
    <row r="283" ht="14.1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5" customHeight="1" x14ac:dyDescent="0.3"/>
    <row r="292" ht="14.5" customHeight="1" x14ac:dyDescent="0.3"/>
    <row r="293" ht="14.5" customHeight="1" x14ac:dyDescent="0.3"/>
    <row r="295" ht="14.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15" customHeight="1" x14ac:dyDescent="0.3"/>
    <row r="307" ht="14.15" customHeight="1" x14ac:dyDescent="0.3"/>
    <row r="308" ht="14.15" customHeight="1" x14ac:dyDescent="0.3"/>
    <row r="310" ht="14.15" customHeight="1" x14ac:dyDescent="0.3"/>
    <row r="311" ht="14.1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5" customHeight="1" x14ac:dyDescent="0.3"/>
    <row r="320" ht="14.5" customHeight="1" x14ac:dyDescent="0.3"/>
    <row r="321" ht="14.5" customHeight="1" x14ac:dyDescent="0.3"/>
    <row r="323" ht="14.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15" customHeight="1" x14ac:dyDescent="0.3"/>
    <row r="335" ht="14.15" customHeight="1" x14ac:dyDescent="0.3"/>
    <row r="336" ht="14.15" customHeight="1" x14ac:dyDescent="0.3"/>
    <row r="338" ht="14.15" customHeight="1" x14ac:dyDescent="0.3"/>
    <row r="339" ht="14.1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5" customHeight="1" x14ac:dyDescent="0.3"/>
    <row r="348" ht="14.5" customHeight="1" x14ac:dyDescent="0.3"/>
    <row r="349" ht="14.5" customHeight="1" x14ac:dyDescent="0.3"/>
    <row r="351" ht="14.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15" customHeight="1" x14ac:dyDescent="0.3"/>
    <row r="363" ht="14.15" customHeight="1" x14ac:dyDescent="0.3"/>
    <row r="364" ht="14.15" customHeight="1" x14ac:dyDescent="0.3"/>
    <row r="366" ht="14.15" customHeight="1" x14ac:dyDescent="0.3"/>
    <row r="367" ht="14.1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5" customHeight="1" x14ac:dyDescent="0.3"/>
    <row r="376" ht="14.5" customHeight="1" x14ac:dyDescent="0.3"/>
    <row r="377" ht="14.5" customHeight="1" x14ac:dyDescent="0.3"/>
    <row r="379" ht="14.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15" customHeight="1" x14ac:dyDescent="0.3"/>
    <row r="391" ht="14.15" customHeight="1" x14ac:dyDescent="0.3"/>
    <row r="392" ht="14.15" customHeight="1" x14ac:dyDescent="0.3"/>
    <row r="394" ht="14.15" customHeight="1" x14ac:dyDescent="0.3"/>
    <row r="395" ht="14.1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5" customHeight="1" x14ac:dyDescent="0.3"/>
  </sheetData>
  <mergeCells count="24">
    <mergeCell ref="B18:C18"/>
    <mergeCell ref="B19:C19"/>
    <mergeCell ref="B20:B21"/>
    <mergeCell ref="B22:C22"/>
    <mergeCell ref="B13:C13"/>
    <mergeCell ref="B14:C14"/>
    <mergeCell ref="B15:B16"/>
    <mergeCell ref="B17:C17"/>
    <mergeCell ref="A23:G23"/>
    <mergeCell ref="A24:G24"/>
    <mergeCell ref="A1:G1"/>
    <mergeCell ref="B2:C2"/>
    <mergeCell ref="A3:A7"/>
    <mergeCell ref="B3:C3"/>
    <mergeCell ref="B4:C4"/>
    <mergeCell ref="B5:B6"/>
    <mergeCell ref="B7:C7"/>
    <mergeCell ref="B8:C8"/>
    <mergeCell ref="B9:C9"/>
    <mergeCell ref="B10:B11"/>
    <mergeCell ref="B12:C12"/>
    <mergeCell ref="A8:A12"/>
    <mergeCell ref="A13:A17"/>
    <mergeCell ref="A18:A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 enableFormatConditionsCalculation="0">
    <tabColor rgb="FF1F497D"/>
  </sheetPr>
  <dimension ref="A1:G402"/>
  <sheetViews>
    <sheetView workbookViewId="0">
      <selection activeCell="H21" sqref="H21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7" s="93" customFormat="1" ht="31.5" customHeight="1" thickBot="1" x14ac:dyDescent="0.35">
      <c r="A1" s="290" t="s">
        <v>171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181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</row>
    <row r="3" spans="1:7" x14ac:dyDescent="0.3">
      <c r="A3" s="319" t="s">
        <v>163</v>
      </c>
      <c r="B3" s="273" t="s">
        <v>120</v>
      </c>
      <c r="C3" s="276"/>
      <c r="D3" s="199">
        <v>3600353.7399999942</v>
      </c>
      <c r="E3" s="199">
        <v>178097.24000000005</v>
      </c>
      <c r="F3" s="199">
        <v>124216.79999999999</v>
      </c>
      <c r="G3" s="199">
        <v>3902667.7799999965</v>
      </c>
    </row>
    <row r="4" spans="1:7" x14ac:dyDescent="0.3">
      <c r="A4" s="320"/>
      <c r="B4" s="277" t="s">
        <v>5</v>
      </c>
      <c r="C4" s="274"/>
      <c r="D4" s="117">
        <v>0.57759413921217151</v>
      </c>
      <c r="E4" s="117">
        <v>0.54045247831799148</v>
      </c>
      <c r="F4" s="117">
        <v>0.49909686533620296</v>
      </c>
      <c r="G4" s="117">
        <v>0.57292926804548117</v>
      </c>
    </row>
    <row r="5" spans="1:7" x14ac:dyDescent="0.3">
      <c r="A5" s="320"/>
      <c r="B5" s="277" t="s">
        <v>6</v>
      </c>
      <c r="C5" s="196" t="s">
        <v>7</v>
      </c>
      <c r="D5" s="117">
        <v>0.55830007002006188</v>
      </c>
      <c r="E5" s="117">
        <v>0.44967622209187902</v>
      </c>
      <c r="F5" s="117">
        <v>0.39222592834595771</v>
      </c>
      <c r="G5" s="117">
        <v>0.55427986598660517</v>
      </c>
    </row>
    <row r="6" spans="1:7" x14ac:dyDescent="0.3">
      <c r="A6" s="320"/>
      <c r="B6" s="277"/>
      <c r="C6" s="196" t="s">
        <v>8</v>
      </c>
      <c r="D6" s="117">
        <v>0.59665429427089101</v>
      </c>
      <c r="E6" s="117">
        <v>0.62862152695962237</v>
      </c>
      <c r="F6" s="117">
        <v>0.60605038684115542</v>
      </c>
      <c r="G6" s="117">
        <v>0.59137362030329166</v>
      </c>
    </row>
    <row r="7" spans="1:7" ht="14.5" thickBot="1" x14ac:dyDescent="0.35">
      <c r="A7" s="321"/>
      <c r="B7" s="278" t="s">
        <v>9</v>
      </c>
      <c r="C7" s="275"/>
      <c r="D7" s="183">
        <v>4665</v>
      </c>
      <c r="E7" s="183">
        <v>199</v>
      </c>
      <c r="F7" s="183">
        <v>137</v>
      </c>
      <c r="G7" s="183">
        <v>5001</v>
      </c>
    </row>
    <row r="8" spans="1:7" x14ac:dyDescent="0.3">
      <c r="A8" s="322" t="s">
        <v>164</v>
      </c>
      <c r="B8" s="273" t="s">
        <v>120</v>
      </c>
      <c r="C8" s="276"/>
      <c r="D8" s="184">
        <v>811305.0700000017</v>
      </c>
      <c r="E8" s="184">
        <v>37936.68</v>
      </c>
      <c r="F8" s="184">
        <v>36926.58</v>
      </c>
      <c r="G8" s="184">
        <v>886168.33000000205</v>
      </c>
    </row>
    <row r="9" spans="1:7" x14ac:dyDescent="0.3">
      <c r="A9" s="325"/>
      <c r="B9" s="277" t="s">
        <v>5</v>
      </c>
      <c r="C9" s="274"/>
      <c r="D9" s="117">
        <v>0.13015528122665032</v>
      </c>
      <c r="E9" s="117">
        <v>0.11512234959484254</v>
      </c>
      <c r="F9" s="117">
        <v>0.14836914431531426</v>
      </c>
      <c r="G9" s="117">
        <v>0.13009351584417672</v>
      </c>
    </row>
    <row r="10" spans="1:7" x14ac:dyDescent="0.3">
      <c r="A10" s="325"/>
      <c r="B10" s="277" t="s">
        <v>6</v>
      </c>
      <c r="C10" s="196" t="s">
        <v>7</v>
      </c>
      <c r="D10" s="117">
        <v>0.11748849337837719</v>
      </c>
      <c r="E10" s="117">
        <v>6.3491962748982639E-2</v>
      </c>
      <c r="F10" s="117">
        <v>7.5026697574359133E-2</v>
      </c>
      <c r="G10" s="117">
        <v>0.11762047326530224</v>
      </c>
    </row>
    <row r="11" spans="1:7" x14ac:dyDescent="0.3">
      <c r="A11" s="325"/>
      <c r="B11" s="277"/>
      <c r="C11" s="196" t="s">
        <v>8</v>
      </c>
      <c r="D11" s="117">
        <v>0.14396493469633129</v>
      </c>
      <c r="E11" s="117">
        <v>0.19978109922968776</v>
      </c>
      <c r="F11" s="117">
        <v>0.27230114456398541</v>
      </c>
      <c r="G11" s="117">
        <v>0.1436738904907002</v>
      </c>
    </row>
    <row r="12" spans="1:7" ht="14.5" thickBot="1" x14ac:dyDescent="0.35">
      <c r="A12" s="324"/>
      <c r="B12" s="278" t="s">
        <v>9</v>
      </c>
      <c r="C12" s="275"/>
      <c r="D12" s="183">
        <v>4665</v>
      </c>
      <c r="E12" s="183">
        <v>199</v>
      </c>
      <c r="F12" s="183">
        <v>137</v>
      </c>
      <c r="G12" s="183">
        <v>5001</v>
      </c>
    </row>
    <row r="13" spans="1:7" x14ac:dyDescent="0.3">
      <c r="A13" s="322" t="s">
        <v>165</v>
      </c>
      <c r="B13" s="273" t="s">
        <v>120</v>
      </c>
      <c r="C13" s="276"/>
      <c r="D13" s="184">
        <v>550188.27999999968</v>
      </c>
      <c r="E13" s="184">
        <v>26000.15</v>
      </c>
      <c r="F13" s="184">
        <v>24518.429999999997</v>
      </c>
      <c r="G13" s="184">
        <v>600706.85999999975</v>
      </c>
    </row>
    <row r="14" spans="1:7" x14ac:dyDescent="0.3">
      <c r="A14" s="325"/>
      <c r="B14" s="277" t="s">
        <v>5</v>
      </c>
      <c r="C14" s="274"/>
      <c r="D14" s="117">
        <v>8.82650841945396E-2</v>
      </c>
      <c r="E14" s="117">
        <v>7.8899849903005359E-2</v>
      </c>
      <c r="F14" s="117">
        <v>9.8513820642337574E-2</v>
      </c>
      <c r="G14" s="117">
        <v>8.8186481917171905E-2</v>
      </c>
    </row>
    <row r="15" spans="1:7" x14ac:dyDescent="0.3">
      <c r="A15" s="325"/>
      <c r="B15" s="277" t="s">
        <v>6</v>
      </c>
      <c r="C15" s="196" t="s">
        <v>7</v>
      </c>
      <c r="D15" s="117">
        <v>7.851504898100603E-2</v>
      </c>
      <c r="E15" s="117">
        <v>4.6636586724968752E-2</v>
      </c>
      <c r="F15" s="117">
        <v>5.2906127417145392E-2</v>
      </c>
      <c r="G15" s="117">
        <v>7.8819783174413474E-2</v>
      </c>
    </row>
    <row r="16" spans="1:7" x14ac:dyDescent="0.3">
      <c r="A16" s="325"/>
      <c r="B16" s="277"/>
      <c r="C16" s="196" t="s">
        <v>8</v>
      </c>
      <c r="D16" s="117">
        <v>9.9095678823422448E-2</v>
      </c>
      <c r="E16" s="117">
        <v>0.13042932770147764</v>
      </c>
      <c r="F16" s="117">
        <v>0.1761261864669959</v>
      </c>
      <c r="G16" s="117">
        <v>9.85472104435519E-2</v>
      </c>
    </row>
    <row r="17" spans="1:7" ht="14.5" thickBot="1" x14ac:dyDescent="0.35">
      <c r="A17" s="324"/>
      <c r="B17" s="278" t="s">
        <v>9</v>
      </c>
      <c r="C17" s="275"/>
      <c r="D17" s="183">
        <v>4665</v>
      </c>
      <c r="E17" s="183">
        <v>199</v>
      </c>
      <c r="F17" s="183">
        <v>137</v>
      </c>
      <c r="G17" s="183">
        <v>5001</v>
      </c>
    </row>
    <row r="18" spans="1:7" x14ac:dyDescent="0.3">
      <c r="A18" s="322" t="s">
        <v>361</v>
      </c>
      <c r="B18" s="273" t="s">
        <v>120</v>
      </c>
      <c r="C18" s="276"/>
      <c r="D18" s="184">
        <v>1271515.5699999989</v>
      </c>
      <c r="E18" s="184">
        <v>87499.510000000024</v>
      </c>
      <c r="F18" s="184">
        <v>63221.339999999989</v>
      </c>
      <c r="G18" s="184">
        <v>1422236.4199999981</v>
      </c>
    </row>
    <row r="19" spans="1:7" x14ac:dyDescent="0.3">
      <c r="A19" s="323"/>
      <c r="B19" s="277" t="s">
        <v>5</v>
      </c>
      <c r="C19" s="274"/>
      <c r="D19" s="117">
        <v>0.20398549536663702</v>
      </c>
      <c r="E19" s="117">
        <v>0.26552532218416119</v>
      </c>
      <c r="F19" s="117">
        <v>0.25402016970614522</v>
      </c>
      <c r="G19" s="117">
        <v>0.20879073419316904</v>
      </c>
    </row>
    <row r="20" spans="1:7" x14ac:dyDescent="0.3">
      <c r="A20" s="323"/>
      <c r="B20" s="277" t="s">
        <v>6</v>
      </c>
      <c r="C20" s="196" t="s">
        <v>7</v>
      </c>
      <c r="D20" s="117">
        <v>0.18887482025842364</v>
      </c>
      <c r="E20" s="117">
        <v>0.19652808141497105</v>
      </c>
      <c r="F20" s="117">
        <v>0.17317580109013619</v>
      </c>
      <c r="G20" s="117">
        <v>0.1941106809232041</v>
      </c>
    </row>
    <row r="21" spans="1:7" x14ac:dyDescent="0.3">
      <c r="A21" s="323"/>
      <c r="B21" s="277"/>
      <c r="C21" s="196" t="s">
        <v>8</v>
      </c>
      <c r="D21" s="117">
        <v>0.21997722336685971</v>
      </c>
      <c r="E21" s="117">
        <v>0.34824698825709566</v>
      </c>
      <c r="F21" s="117">
        <v>0.35634008022559205</v>
      </c>
      <c r="G21" s="117">
        <v>0.2242720368917131</v>
      </c>
    </row>
    <row r="22" spans="1:7" ht="14.5" thickBot="1" x14ac:dyDescent="0.35">
      <c r="A22" s="324"/>
      <c r="B22" s="278" t="s">
        <v>9</v>
      </c>
      <c r="C22" s="275"/>
      <c r="D22" s="183">
        <v>4665</v>
      </c>
      <c r="E22" s="183">
        <v>199</v>
      </c>
      <c r="F22" s="183">
        <v>137</v>
      </c>
      <c r="G22" s="183">
        <v>5001</v>
      </c>
    </row>
    <row r="23" spans="1:7" ht="16" customHeight="1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7" ht="16" customHeight="1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7" ht="14.25" customHeight="1" x14ac:dyDescent="0.3"/>
    <row r="26" spans="1:7" ht="14.25" customHeight="1" x14ac:dyDescent="0.3">
      <c r="A26" s="198" t="str">
        <f>HYPERLINK("#'Index'!A1","Back To Index")</f>
        <v>Back To Index</v>
      </c>
    </row>
    <row r="27" spans="1:7" ht="14.25" customHeight="1" x14ac:dyDescent="0.3"/>
    <row r="28" spans="1:7" ht="14.15" customHeight="1" x14ac:dyDescent="0.3"/>
    <row r="29" spans="1:7" ht="14.25" customHeight="1" x14ac:dyDescent="0.3"/>
    <row r="30" spans="1:7" ht="14.25" customHeight="1" x14ac:dyDescent="0.3"/>
    <row r="31" spans="1:7" ht="14.25" customHeight="1" x14ac:dyDescent="0.3"/>
    <row r="32" spans="1:7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15" customHeight="1" x14ac:dyDescent="0.3"/>
    <row r="41" ht="14.25" customHeight="1" x14ac:dyDescent="0.3"/>
    <row r="42" ht="14.2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3" ht="14.15" customHeight="1" x14ac:dyDescent="0.3"/>
    <row r="64" ht="14.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5" customHeight="1" x14ac:dyDescent="0.3"/>
    <row r="80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  <row r="136" ht="14.5" customHeight="1" x14ac:dyDescent="0.3"/>
    <row r="139" ht="14.5" customHeight="1" x14ac:dyDescent="0.3"/>
    <row r="140" ht="14.15" customHeight="1" x14ac:dyDescent="0.3"/>
    <row r="142" ht="14.15" customHeight="1" x14ac:dyDescent="0.3"/>
    <row r="143" ht="14.1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5" customHeight="1" x14ac:dyDescent="0.3"/>
    <row r="164" ht="14.5" customHeight="1" x14ac:dyDescent="0.3"/>
    <row r="167" ht="14.5" customHeight="1" x14ac:dyDescent="0.3"/>
    <row r="168" ht="14.15" customHeight="1" x14ac:dyDescent="0.3"/>
    <row r="170" ht="14.15" customHeight="1" x14ac:dyDescent="0.3"/>
    <row r="171" ht="14.1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5" customHeight="1" x14ac:dyDescent="0.3"/>
    <row r="192" ht="14.5" customHeight="1" x14ac:dyDescent="0.3"/>
    <row r="193" ht="14.5" customHeight="1" x14ac:dyDescent="0.3"/>
    <row r="195" ht="14.5" customHeight="1" x14ac:dyDescent="0.3"/>
    <row r="196" ht="14.15" customHeight="1" x14ac:dyDescent="0.3"/>
    <row r="198" ht="14.15" customHeight="1" x14ac:dyDescent="0.3"/>
    <row r="199" ht="14.1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15" customHeight="1" x14ac:dyDescent="0.3"/>
    <row r="223" ht="14.15" customHeight="1" x14ac:dyDescent="0.3"/>
    <row r="224" ht="14.15" customHeight="1" x14ac:dyDescent="0.3"/>
    <row r="226" ht="14.15" customHeight="1" x14ac:dyDescent="0.3"/>
    <row r="227" ht="14.1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5" customHeight="1" x14ac:dyDescent="0.3"/>
    <row r="236" ht="60" customHeight="1" x14ac:dyDescent="0.3"/>
    <row r="237" ht="14.5" customHeight="1" x14ac:dyDescent="0.3"/>
    <row r="238" ht="59.5" customHeight="1" x14ac:dyDescent="0.3"/>
    <row r="239" ht="14.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15" customHeight="1" x14ac:dyDescent="0.3"/>
    <row r="251" ht="14.15" customHeight="1" x14ac:dyDescent="0.3"/>
    <row r="252" ht="14.15" customHeight="1" x14ac:dyDescent="0.3"/>
    <row r="254" ht="14.15" customHeight="1" x14ac:dyDescent="0.3"/>
    <row r="255" ht="14.1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5" customHeight="1" x14ac:dyDescent="0.3"/>
    <row r="264" ht="14.5" customHeight="1" x14ac:dyDescent="0.3"/>
    <row r="265" ht="14.5" customHeight="1" x14ac:dyDescent="0.3"/>
    <row r="267" ht="14.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15" customHeight="1" x14ac:dyDescent="0.3"/>
    <row r="279" ht="14.15" customHeight="1" x14ac:dyDescent="0.3"/>
    <row r="280" ht="14.15" customHeight="1" x14ac:dyDescent="0.3"/>
    <row r="282" ht="14.15" customHeight="1" x14ac:dyDescent="0.3"/>
    <row r="283" ht="14.1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5" customHeight="1" x14ac:dyDescent="0.3"/>
    <row r="292" ht="14.5" customHeight="1" x14ac:dyDescent="0.3"/>
    <row r="293" ht="14.5" customHeight="1" x14ac:dyDescent="0.3"/>
    <row r="295" ht="14.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15" customHeight="1" x14ac:dyDescent="0.3"/>
    <row r="307" ht="14.15" customHeight="1" x14ac:dyDescent="0.3"/>
    <row r="308" ht="14.15" customHeight="1" x14ac:dyDescent="0.3"/>
    <row r="310" ht="14.15" customHeight="1" x14ac:dyDescent="0.3"/>
    <row r="311" ht="14.1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5" customHeight="1" x14ac:dyDescent="0.3"/>
    <row r="320" ht="14.5" customHeight="1" x14ac:dyDescent="0.3"/>
    <row r="321" ht="14.5" customHeight="1" x14ac:dyDescent="0.3"/>
    <row r="323" ht="14.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15" customHeight="1" x14ac:dyDescent="0.3"/>
    <row r="335" ht="14.15" customHeight="1" x14ac:dyDescent="0.3"/>
    <row r="336" ht="14.15" customHeight="1" x14ac:dyDescent="0.3"/>
    <row r="338" ht="14.15" customHeight="1" x14ac:dyDescent="0.3"/>
    <row r="339" ht="14.1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5" customHeight="1" x14ac:dyDescent="0.3"/>
    <row r="348" ht="14.5" customHeight="1" x14ac:dyDescent="0.3"/>
    <row r="349" ht="14.5" customHeight="1" x14ac:dyDescent="0.3"/>
    <row r="351" ht="14.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15" customHeight="1" x14ac:dyDescent="0.3"/>
    <row r="363" ht="14.15" customHeight="1" x14ac:dyDescent="0.3"/>
    <row r="364" ht="14.15" customHeight="1" x14ac:dyDescent="0.3"/>
    <row r="366" ht="14.15" customHeight="1" x14ac:dyDescent="0.3"/>
    <row r="367" ht="14.1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5" customHeight="1" x14ac:dyDescent="0.3"/>
    <row r="376" ht="14.5" customHeight="1" x14ac:dyDescent="0.3"/>
    <row r="377" ht="14.5" customHeight="1" x14ac:dyDescent="0.3"/>
    <row r="379" ht="14.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15" customHeight="1" x14ac:dyDescent="0.3"/>
    <row r="391" ht="14.15" customHeight="1" x14ac:dyDescent="0.3"/>
    <row r="392" ht="14.15" customHeight="1" x14ac:dyDescent="0.3"/>
    <row r="394" ht="14.15" customHeight="1" x14ac:dyDescent="0.3"/>
    <row r="395" ht="14.1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5" customHeight="1" x14ac:dyDescent="0.3"/>
  </sheetData>
  <mergeCells count="24">
    <mergeCell ref="B18:C18"/>
    <mergeCell ref="B19:C19"/>
    <mergeCell ref="B20:B21"/>
    <mergeCell ref="B22:C22"/>
    <mergeCell ref="B13:C13"/>
    <mergeCell ref="B14:C14"/>
    <mergeCell ref="B15:B16"/>
    <mergeCell ref="B17:C17"/>
    <mergeCell ref="A23:G23"/>
    <mergeCell ref="A24:G24"/>
    <mergeCell ref="A1:G1"/>
    <mergeCell ref="B2:C2"/>
    <mergeCell ref="A3:A7"/>
    <mergeCell ref="B3:C3"/>
    <mergeCell ref="B4:C4"/>
    <mergeCell ref="B5:B6"/>
    <mergeCell ref="B7:C7"/>
    <mergeCell ref="B8:C8"/>
    <mergeCell ref="B9:C9"/>
    <mergeCell ref="B10:B11"/>
    <mergeCell ref="B12:C12"/>
    <mergeCell ref="A8:A12"/>
    <mergeCell ref="A13:A17"/>
    <mergeCell ref="A18:A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 enableFormatConditionsCalculation="0">
    <tabColor rgb="FF1F497D"/>
  </sheetPr>
  <dimension ref="A1:K368"/>
  <sheetViews>
    <sheetView zoomScale="106" zoomScaleNormal="106" zoomScalePageLayoutView="106" workbookViewId="0">
      <selection activeCell="K24" sqref="K24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11" s="93" customFormat="1" ht="31.5" customHeight="1" thickBot="1" x14ac:dyDescent="0.35">
      <c r="A1" s="296" t="s">
        <v>376</v>
      </c>
      <c r="B1" s="296"/>
      <c r="C1" s="296"/>
      <c r="D1" s="296"/>
      <c r="E1" s="296"/>
      <c r="F1" s="296"/>
      <c r="G1" s="296"/>
    </row>
    <row r="2" spans="1:11" ht="54" customHeight="1" thickBot="1" x14ac:dyDescent="0.35">
      <c r="A2" s="231" t="s">
        <v>0</v>
      </c>
      <c r="B2" s="271"/>
      <c r="C2" s="271"/>
      <c r="D2" s="95" t="s">
        <v>46</v>
      </c>
      <c r="E2" s="95" t="s">
        <v>375</v>
      </c>
      <c r="F2" s="95" t="s">
        <v>22</v>
      </c>
      <c r="G2" s="95" t="s">
        <v>383</v>
      </c>
      <c r="H2" s="200"/>
      <c r="I2" s="200"/>
      <c r="J2" s="200"/>
      <c r="K2" s="200"/>
    </row>
    <row r="3" spans="1:11" ht="14.25" customHeight="1" x14ac:dyDescent="0.3">
      <c r="A3" s="319" t="s">
        <v>172</v>
      </c>
      <c r="B3" s="273" t="s">
        <v>120</v>
      </c>
      <c r="C3" s="273"/>
      <c r="D3" s="224"/>
      <c r="E3" s="199">
        <v>185680.81000000006</v>
      </c>
      <c r="F3" s="199">
        <v>210545.21</v>
      </c>
      <c r="G3" s="199">
        <v>396226.02000000025</v>
      </c>
      <c r="H3" s="199"/>
      <c r="I3" s="199"/>
      <c r="J3" s="199"/>
      <c r="K3" s="199"/>
    </row>
    <row r="4" spans="1:11" x14ac:dyDescent="0.3">
      <c r="A4" s="320"/>
      <c r="B4" s="277" t="s">
        <v>5</v>
      </c>
      <c r="C4" s="277"/>
      <c r="D4" s="175"/>
      <c r="E4" s="117">
        <v>0.13365150381326943</v>
      </c>
      <c r="F4" s="117">
        <v>0.21030769900013374</v>
      </c>
      <c r="G4" s="117">
        <v>0.16575580379447913</v>
      </c>
      <c r="H4" s="117"/>
      <c r="I4" s="117"/>
      <c r="J4" s="117"/>
      <c r="K4" s="117"/>
    </row>
    <row r="5" spans="1:11" x14ac:dyDescent="0.3">
      <c r="A5" s="320"/>
      <c r="B5" s="277" t="s">
        <v>6</v>
      </c>
      <c r="C5" s="232" t="s">
        <v>7</v>
      </c>
      <c r="D5" s="175"/>
      <c r="E5" s="117">
        <v>0.11384437518718697</v>
      </c>
      <c r="F5" s="117">
        <v>0.18538496872870294</v>
      </c>
      <c r="G5" s="117">
        <v>0.14982787123573979</v>
      </c>
      <c r="H5" s="117"/>
      <c r="I5" s="117"/>
      <c r="J5" s="117"/>
      <c r="K5" s="117"/>
    </row>
    <row r="6" spans="1:11" x14ac:dyDescent="0.3">
      <c r="A6" s="320"/>
      <c r="B6" s="277"/>
      <c r="C6" s="232" t="s">
        <v>8</v>
      </c>
      <c r="D6" s="175"/>
      <c r="E6" s="117">
        <v>0.15629694516563189</v>
      </c>
      <c r="F6" s="117">
        <v>0.23760370738129574</v>
      </c>
      <c r="G6" s="117">
        <v>0.1830125041660127</v>
      </c>
      <c r="H6" s="117"/>
      <c r="I6" s="117"/>
      <c r="J6" s="117"/>
      <c r="K6" s="117"/>
    </row>
    <row r="7" spans="1:11" ht="14.5" thickBot="1" x14ac:dyDescent="0.35">
      <c r="A7" s="321"/>
      <c r="B7" s="278" t="s">
        <v>9</v>
      </c>
      <c r="C7" s="278"/>
      <c r="D7" s="225"/>
      <c r="E7" s="183">
        <v>1398</v>
      </c>
      <c r="F7" s="183">
        <v>1425</v>
      </c>
      <c r="G7" s="183">
        <v>2823</v>
      </c>
      <c r="H7" s="184"/>
      <c r="I7" s="184"/>
      <c r="J7" s="184"/>
      <c r="K7" s="184"/>
    </row>
    <row r="8" spans="1:11" ht="25.5" customHeight="1" x14ac:dyDescent="0.3">
      <c r="A8" s="322" t="s">
        <v>173</v>
      </c>
      <c r="B8" s="273" t="s">
        <v>120</v>
      </c>
      <c r="C8" s="273"/>
      <c r="D8" s="224"/>
      <c r="E8" s="199">
        <v>1203610.0299999991</v>
      </c>
      <c r="F8" s="199">
        <v>790584.14000000176</v>
      </c>
      <c r="G8" s="199">
        <v>1994194.1699999957</v>
      </c>
      <c r="H8" s="199"/>
      <c r="I8" s="199"/>
      <c r="J8" s="199"/>
      <c r="K8" s="199"/>
    </row>
    <row r="9" spans="1:11" ht="14.25" customHeight="1" x14ac:dyDescent="0.3">
      <c r="A9" s="323"/>
      <c r="B9" s="277" t="s">
        <v>5</v>
      </c>
      <c r="C9" s="277"/>
      <c r="D9" s="175"/>
      <c r="E9" s="117">
        <v>0.86634849618673127</v>
      </c>
      <c r="F9" s="117">
        <v>0.78969230099986587</v>
      </c>
      <c r="G9" s="117">
        <v>0.83424419620552248</v>
      </c>
      <c r="H9" s="117"/>
      <c r="I9" s="117"/>
      <c r="J9" s="117"/>
      <c r="K9" s="117"/>
    </row>
    <row r="10" spans="1:11" x14ac:dyDescent="0.3">
      <c r="A10" s="323"/>
      <c r="B10" s="277" t="s">
        <v>6</v>
      </c>
      <c r="C10" s="232" t="s">
        <v>7</v>
      </c>
      <c r="D10" s="175"/>
      <c r="E10" s="117">
        <v>0.8437030548343688</v>
      </c>
      <c r="F10" s="117">
        <v>0.76239629261870379</v>
      </c>
      <c r="G10" s="117">
        <v>0.81698749583398877</v>
      </c>
      <c r="H10" s="117"/>
      <c r="I10" s="117"/>
      <c r="J10" s="117"/>
      <c r="K10" s="117"/>
    </row>
    <row r="11" spans="1:11" x14ac:dyDescent="0.3">
      <c r="A11" s="323"/>
      <c r="B11" s="277"/>
      <c r="C11" s="232" t="s">
        <v>8</v>
      </c>
      <c r="D11" s="175"/>
      <c r="E11" s="117">
        <v>0.88615562481281374</v>
      </c>
      <c r="F11" s="117">
        <v>0.81461503127129675</v>
      </c>
      <c r="G11" s="117">
        <v>0.85017212876426174</v>
      </c>
      <c r="H11" s="117"/>
      <c r="I11" s="117"/>
      <c r="J11" s="117"/>
      <c r="K11" s="117"/>
    </row>
    <row r="12" spans="1:11" ht="14.5" thickBot="1" x14ac:dyDescent="0.35">
      <c r="A12" s="324"/>
      <c r="B12" s="278" t="s">
        <v>9</v>
      </c>
      <c r="C12" s="278"/>
      <c r="D12" s="225"/>
      <c r="E12" s="183">
        <v>1398</v>
      </c>
      <c r="F12" s="183">
        <v>1425</v>
      </c>
      <c r="G12" s="183">
        <v>2823</v>
      </c>
      <c r="H12" s="184"/>
      <c r="I12" s="184"/>
      <c r="J12" s="184"/>
      <c r="K12" s="184"/>
    </row>
    <row r="13" spans="1:11" ht="16" customHeight="1" x14ac:dyDescent="0.3">
      <c r="A13" s="282" t="s">
        <v>360</v>
      </c>
      <c r="B13" s="282"/>
      <c r="C13" s="282"/>
      <c r="D13" s="282"/>
      <c r="E13" s="282"/>
      <c r="F13" s="282"/>
      <c r="G13" s="185"/>
      <c r="H13" s="73"/>
      <c r="I13" s="73"/>
      <c r="J13" s="73"/>
      <c r="K13" s="73"/>
    </row>
    <row r="14" spans="1:11" ht="14.25" customHeight="1" x14ac:dyDescent="0.3">
      <c r="A14" s="312" t="s">
        <v>10</v>
      </c>
      <c r="B14" s="312"/>
      <c r="C14" s="312"/>
      <c r="D14" s="312"/>
      <c r="E14" s="312"/>
      <c r="F14" s="312"/>
      <c r="G14" s="312"/>
    </row>
    <row r="15" spans="1:11" ht="15" customHeight="1" x14ac:dyDescent="0.3">
      <c r="A15" s="84" t="s">
        <v>174</v>
      </c>
    </row>
    <row r="16" spans="1:11" ht="14.25" customHeight="1" x14ac:dyDescent="0.3"/>
    <row r="17" spans="1:1" ht="14.25" customHeight="1" x14ac:dyDescent="0.3">
      <c r="A17" s="198" t="str">
        <f>HYPERLINK("#'Index'!A1","Back To Index")</f>
        <v>Back To Index</v>
      </c>
    </row>
    <row r="18" spans="1:1" ht="14.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4.25" customHeight="1" x14ac:dyDescent="0.3"/>
    <row r="24" spans="1:1" ht="14.25" customHeight="1" x14ac:dyDescent="0.3"/>
    <row r="25" spans="1:1" ht="14.25" customHeight="1" x14ac:dyDescent="0.3"/>
    <row r="26" spans="1:1" ht="14.15" customHeight="1" x14ac:dyDescent="0.3"/>
    <row r="27" spans="1:1" ht="15" customHeight="1" x14ac:dyDescent="0.3"/>
    <row r="28" spans="1:1" ht="14.15" customHeight="1" x14ac:dyDescent="0.3"/>
    <row r="29" spans="1:1" ht="14.15" customHeight="1" x14ac:dyDescent="0.3"/>
    <row r="30" spans="1:1" ht="14.15" customHeight="1" x14ac:dyDescent="0.3"/>
    <row r="32" spans="1:1" ht="14.15" customHeight="1" x14ac:dyDescent="0.3"/>
    <row r="33" ht="14.15" customHeight="1" x14ac:dyDescent="0.3"/>
    <row r="34" ht="14.15" customHeight="1" x14ac:dyDescent="0.3"/>
    <row r="36" ht="14.15" customHeight="1" x14ac:dyDescent="0.3"/>
    <row r="37" ht="14.15" customHeight="1" x14ac:dyDescent="0.3"/>
    <row r="38" ht="14.15" customHeight="1" x14ac:dyDescent="0.3"/>
    <row r="40" ht="14.15" customHeight="1" x14ac:dyDescent="0.3"/>
    <row r="41" ht="14.15" customHeight="1" x14ac:dyDescent="0.3"/>
    <row r="42" ht="14.15" customHeight="1" x14ac:dyDescent="0.3"/>
    <row r="44" ht="14.5" customHeight="1" x14ac:dyDescent="0.3"/>
    <row r="46" ht="14.5" customHeight="1" x14ac:dyDescent="0.3"/>
    <row r="47" ht="14.5" customHeight="1" x14ac:dyDescent="0.3"/>
    <row r="49" ht="14.5" customHeight="1" x14ac:dyDescent="0.3"/>
    <row r="50" ht="14.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15" customHeight="1" x14ac:dyDescent="0.3"/>
    <row r="69" ht="14.15" customHeight="1" x14ac:dyDescent="0.3"/>
    <row r="70" ht="14.15" customHeight="1" x14ac:dyDescent="0.3"/>
    <row r="72" ht="14.5" customHeight="1" x14ac:dyDescent="0.3"/>
    <row r="74" ht="14.5" customHeight="1" x14ac:dyDescent="0.3"/>
    <row r="75" ht="14.5" customHeight="1" x14ac:dyDescent="0.3"/>
    <row r="77" ht="14.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15" customHeight="1" x14ac:dyDescent="0.3"/>
    <row r="97" ht="14.15" customHeight="1" x14ac:dyDescent="0.3"/>
    <row r="98" ht="14.15" customHeight="1" x14ac:dyDescent="0.3"/>
    <row r="100" ht="14.5" customHeight="1" x14ac:dyDescent="0.3"/>
    <row r="102" ht="14.5" customHeight="1" x14ac:dyDescent="0.3"/>
    <row r="105" ht="14.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15" customHeight="1" x14ac:dyDescent="0.3"/>
    <row r="125" ht="14.15" customHeight="1" x14ac:dyDescent="0.3"/>
    <row r="126" ht="14.15" customHeight="1" x14ac:dyDescent="0.3"/>
    <row r="128" ht="14.5" customHeight="1" x14ac:dyDescent="0.3"/>
    <row r="130" ht="14.5" customHeight="1" x14ac:dyDescent="0.3"/>
    <row r="133" ht="14.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15" customHeight="1" x14ac:dyDescent="0.3"/>
    <row r="153" ht="14.15" customHeight="1" x14ac:dyDescent="0.3"/>
    <row r="154" ht="14.15" customHeight="1" x14ac:dyDescent="0.3"/>
    <row r="156" ht="14.5" customHeight="1" x14ac:dyDescent="0.3"/>
    <row r="158" ht="14.5" customHeight="1" x14ac:dyDescent="0.3"/>
    <row r="159" ht="14.5" customHeight="1" x14ac:dyDescent="0.3"/>
    <row r="161" ht="14.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15" customHeight="1" x14ac:dyDescent="0.3"/>
    <row r="181" ht="14.15" customHeight="1" x14ac:dyDescent="0.3"/>
    <row r="182" ht="14.15" customHeight="1" x14ac:dyDescent="0.3"/>
    <row r="184" ht="14.15" customHeight="1" x14ac:dyDescent="0.3"/>
    <row r="185" ht="14.1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5" customHeight="1" x14ac:dyDescent="0.3"/>
    <row r="202" ht="60" customHeight="1" x14ac:dyDescent="0.3"/>
    <row r="203" ht="14.5" customHeight="1" x14ac:dyDescent="0.3"/>
    <row r="204" ht="59.5" customHeight="1" x14ac:dyDescent="0.3"/>
    <row r="205" ht="14.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15" customHeight="1" x14ac:dyDescent="0.3"/>
    <row r="225" ht="14.15" customHeight="1" x14ac:dyDescent="0.3"/>
    <row r="226" ht="14.15" customHeight="1" x14ac:dyDescent="0.3"/>
    <row r="228" ht="14.5" customHeight="1" x14ac:dyDescent="0.3"/>
    <row r="230" ht="14.5" customHeight="1" x14ac:dyDescent="0.3"/>
    <row r="231" ht="14.5" customHeight="1" x14ac:dyDescent="0.3"/>
    <row r="233" ht="14.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15" customHeight="1" x14ac:dyDescent="0.3"/>
    <row r="253" ht="14.15" customHeight="1" x14ac:dyDescent="0.3"/>
    <row r="254" ht="14.15" customHeight="1" x14ac:dyDescent="0.3"/>
    <row r="256" ht="14.5" customHeight="1" x14ac:dyDescent="0.3"/>
    <row r="258" ht="14.5" customHeight="1" x14ac:dyDescent="0.3"/>
    <row r="259" ht="14.5" customHeight="1" x14ac:dyDescent="0.3"/>
    <row r="261" ht="14.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15" customHeight="1" x14ac:dyDescent="0.3"/>
    <row r="281" ht="14.15" customHeight="1" x14ac:dyDescent="0.3"/>
    <row r="282" ht="14.15" customHeight="1" x14ac:dyDescent="0.3"/>
    <row r="284" ht="14.5" customHeight="1" x14ac:dyDescent="0.3"/>
    <row r="286" ht="14.5" customHeight="1" x14ac:dyDescent="0.3"/>
    <row r="287" ht="14.5" customHeight="1" x14ac:dyDescent="0.3"/>
    <row r="289" ht="14.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15" customHeight="1" x14ac:dyDescent="0.3"/>
    <row r="309" ht="14.15" customHeight="1" x14ac:dyDescent="0.3"/>
    <row r="310" ht="14.15" customHeight="1" x14ac:dyDescent="0.3"/>
    <row r="312" ht="14.5" customHeight="1" x14ac:dyDescent="0.3"/>
    <row r="314" ht="14.5" customHeight="1" x14ac:dyDescent="0.3"/>
    <row r="315" ht="14.5" customHeight="1" x14ac:dyDescent="0.3"/>
    <row r="317" ht="14.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15" customHeight="1" x14ac:dyDescent="0.3"/>
    <row r="337" ht="14.15" customHeight="1" x14ac:dyDescent="0.3"/>
    <row r="338" ht="14.15" customHeight="1" x14ac:dyDescent="0.3"/>
    <row r="340" ht="14.5" customHeight="1" x14ac:dyDescent="0.3"/>
    <row r="342" ht="14.5" customHeight="1" x14ac:dyDescent="0.3"/>
    <row r="343" ht="14.5" customHeight="1" x14ac:dyDescent="0.3"/>
    <row r="345" ht="14.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15" customHeight="1" x14ac:dyDescent="0.3"/>
    <row r="365" ht="14.15" customHeight="1" x14ac:dyDescent="0.3"/>
    <row r="366" ht="14.15" customHeight="1" x14ac:dyDescent="0.3"/>
    <row r="368" ht="14.5" customHeight="1" x14ac:dyDescent="0.3"/>
  </sheetData>
  <mergeCells count="14">
    <mergeCell ref="A1:G1"/>
    <mergeCell ref="B2:C2"/>
    <mergeCell ref="A14:G14"/>
    <mergeCell ref="A13:F13"/>
    <mergeCell ref="A3:A7"/>
    <mergeCell ref="B3:C3"/>
    <mergeCell ref="B4:C4"/>
    <mergeCell ref="B5:B6"/>
    <mergeCell ref="B7:C7"/>
    <mergeCell ref="B8:C8"/>
    <mergeCell ref="B9:C9"/>
    <mergeCell ref="B10:B11"/>
    <mergeCell ref="B12:C12"/>
    <mergeCell ref="A8:A1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 enableFormatConditionsCalculation="0">
    <tabColor rgb="FF1F497D"/>
  </sheetPr>
  <dimension ref="A1:J392"/>
  <sheetViews>
    <sheetView workbookViewId="0">
      <selection activeCell="K20" sqref="K20"/>
    </sheetView>
  </sheetViews>
  <sheetFormatPr defaultColWidth="8.75" defaultRowHeight="14" x14ac:dyDescent="0.3"/>
  <cols>
    <col min="1" max="1" width="18.58203125" style="116" customWidth="1"/>
    <col min="2" max="6" width="10.58203125" style="116" customWidth="1"/>
    <col min="7" max="16384" width="8.75" style="116"/>
  </cols>
  <sheetData>
    <row r="1" spans="1:10" s="93" customFormat="1" ht="31.5" customHeight="1" thickBot="1" x14ac:dyDescent="0.35">
      <c r="A1" s="290" t="s">
        <v>377</v>
      </c>
      <c r="B1" s="290"/>
      <c r="C1" s="290"/>
      <c r="D1" s="290"/>
      <c r="E1" s="290"/>
      <c r="F1" s="292"/>
    </row>
    <row r="2" spans="1:10" ht="54" customHeight="1" thickBot="1" x14ac:dyDescent="0.35">
      <c r="A2" s="181" t="s">
        <v>0</v>
      </c>
      <c r="B2" s="271"/>
      <c r="C2" s="272"/>
      <c r="D2" s="95" t="s">
        <v>105</v>
      </c>
      <c r="E2" s="95" t="s">
        <v>79</v>
      </c>
      <c r="F2" s="95" t="s">
        <v>383</v>
      </c>
      <c r="G2" s="200"/>
      <c r="H2" s="200"/>
      <c r="I2" s="200"/>
      <c r="J2" s="73"/>
    </row>
    <row r="3" spans="1:10" x14ac:dyDescent="0.3">
      <c r="A3" s="319" t="s">
        <v>172</v>
      </c>
      <c r="B3" s="273" t="s">
        <v>120</v>
      </c>
      <c r="C3" s="276"/>
      <c r="D3" s="199">
        <v>176926.85</v>
      </c>
      <c r="E3" s="199">
        <v>219299.16999999987</v>
      </c>
      <c r="F3" s="199">
        <v>396226.02000000025</v>
      </c>
      <c r="G3" s="73"/>
      <c r="H3" s="73"/>
      <c r="I3" s="73"/>
      <c r="J3" s="73"/>
    </row>
    <row r="4" spans="1:10" x14ac:dyDescent="0.3">
      <c r="A4" s="320"/>
      <c r="B4" s="277" t="s">
        <v>5</v>
      </c>
      <c r="C4" s="274"/>
      <c r="D4" s="117">
        <v>0.16140302476277385</v>
      </c>
      <c r="E4" s="117">
        <v>0.16944247142847602</v>
      </c>
      <c r="F4" s="117">
        <v>0.16575580379447913</v>
      </c>
      <c r="G4" s="73"/>
      <c r="H4" s="73"/>
      <c r="I4" s="73"/>
      <c r="J4" s="73"/>
    </row>
    <row r="5" spans="1:10" x14ac:dyDescent="0.3">
      <c r="A5" s="320"/>
      <c r="B5" s="277" t="s">
        <v>6</v>
      </c>
      <c r="C5" s="196" t="s">
        <v>7</v>
      </c>
      <c r="D5" s="117">
        <v>0.13898022544870517</v>
      </c>
      <c r="E5" s="117">
        <v>0.14761272736295905</v>
      </c>
      <c r="F5" s="117">
        <v>0.14982787123573979</v>
      </c>
      <c r="G5" s="73"/>
      <c r="H5" s="73"/>
      <c r="I5" s="73"/>
      <c r="J5" s="73"/>
    </row>
    <row r="6" spans="1:10" x14ac:dyDescent="0.3">
      <c r="A6" s="320"/>
      <c r="B6" s="277"/>
      <c r="C6" s="196" t="s">
        <v>8</v>
      </c>
      <c r="D6" s="117">
        <v>0.18665920971407865</v>
      </c>
      <c r="E6" s="117">
        <v>0.19376664855025108</v>
      </c>
      <c r="F6" s="117">
        <v>0.1830125041660127</v>
      </c>
      <c r="G6" s="73"/>
      <c r="H6" s="73"/>
      <c r="I6" s="73"/>
      <c r="J6" s="73"/>
    </row>
    <row r="7" spans="1:10" ht="14.5" thickBot="1" x14ac:dyDescent="0.35">
      <c r="A7" s="321"/>
      <c r="B7" s="278" t="s">
        <v>9</v>
      </c>
      <c r="C7" s="275"/>
      <c r="D7" s="183">
        <v>1298</v>
      </c>
      <c r="E7" s="183">
        <v>1525</v>
      </c>
      <c r="F7" s="183">
        <v>2823</v>
      </c>
      <c r="G7" s="184"/>
      <c r="H7" s="184"/>
      <c r="I7" s="184"/>
      <c r="J7" s="73"/>
    </row>
    <row r="8" spans="1:10" ht="25.5" customHeight="1" x14ac:dyDescent="0.3">
      <c r="A8" s="322" t="s">
        <v>173</v>
      </c>
      <c r="B8" s="273" t="s">
        <v>120</v>
      </c>
      <c r="C8" s="276"/>
      <c r="D8" s="184">
        <v>919253.66000000085</v>
      </c>
      <c r="E8" s="184">
        <v>1074940.5100000021</v>
      </c>
      <c r="F8" s="184">
        <v>1994194.1699999957</v>
      </c>
      <c r="G8" s="73"/>
      <c r="H8" s="73"/>
      <c r="I8" s="73"/>
      <c r="J8" s="73"/>
    </row>
    <row r="9" spans="1:10" ht="14.25" customHeight="1" x14ac:dyDescent="0.3">
      <c r="A9" s="325"/>
      <c r="B9" s="277" t="s">
        <v>5</v>
      </c>
      <c r="C9" s="274"/>
      <c r="D9" s="117">
        <v>0.8385969752372272</v>
      </c>
      <c r="E9" s="117">
        <v>0.83055752857152587</v>
      </c>
      <c r="F9" s="117">
        <v>0.83424419620552248</v>
      </c>
      <c r="G9" s="73"/>
      <c r="H9" s="73"/>
      <c r="I9" s="73"/>
      <c r="J9" s="73"/>
    </row>
    <row r="10" spans="1:10" x14ac:dyDescent="0.3">
      <c r="A10" s="325"/>
      <c r="B10" s="277" t="s">
        <v>6</v>
      </c>
      <c r="C10" s="196" t="s">
        <v>7</v>
      </c>
      <c r="D10" s="117">
        <v>0.81334079028592243</v>
      </c>
      <c r="E10" s="117">
        <v>0.80623335144975072</v>
      </c>
      <c r="F10" s="117">
        <v>0.81698749583398877</v>
      </c>
      <c r="G10" s="73"/>
      <c r="H10" s="73"/>
      <c r="I10" s="73"/>
      <c r="J10" s="73"/>
    </row>
    <row r="11" spans="1:10" x14ac:dyDescent="0.3">
      <c r="A11" s="325"/>
      <c r="B11" s="277"/>
      <c r="C11" s="196" t="s">
        <v>8</v>
      </c>
      <c r="D11" s="117">
        <v>0.86101977455129586</v>
      </c>
      <c r="E11" s="117">
        <v>0.85238727263704273</v>
      </c>
      <c r="F11" s="117">
        <v>0.85017212876426174</v>
      </c>
      <c r="G11" s="73"/>
      <c r="H11" s="73"/>
      <c r="I11" s="73"/>
      <c r="J11" s="73"/>
    </row>
    <row r="12" spans="1:10" ht="14.5" thickBot="1" x14ac:dyDescent="0.35">
      <c r="A12" s="324"/>
      <c r="B12" s="278" t="s">
        <v>9</v>
      </c>
      <c r="C12" s="275"/>
      <c r="D12" s="183">
        <v>1298</v>
      </c>
      <c r="E12" s="183">
        <v>1525</v>
      </c>
      <c r="F12" s="183">
        <v>2823</v>
      </c>
      <c r="G12" s="184"/>
      <c r="H12" s="184"/>
      <c r="I12" s="184"/>
      <c r="J12" s="73"/>
    </row>
    <row r="13" spans="1:10" ht="16" customHeight="1" x14ac:dyDescent="0.3">
      <c r="A13" s="282" t="s">
        <v>360</v>
      </c>
      <c r="B13" s="283"/>
      <c r="C13" s="283"/>
      <c r="D13" s="283"/>
      <c r="E13" s="283"/>
      <c r="F13" s="283"/>
      <c r="G13" s="73"/>
      <c r="H13" s="73"/>
      <c r="I13" s="73"/>
      <c r="J13" s="73"/>
    </row>
    <row r="14" spans="1:10" ht="16" customHeight="1" x14ac:dyDescent="0.3">
      <c r="A14" s="280" t="s">
        <v>10</v>
      </c>
      <c r="B14" s="281"/>
      <c r="C14" s="281"/>
      <c r="D14" s="281"/>
      <c r="E14" s="281"/>
      <c r="F14" s="281"/>
    </row>
    <row r="15" spans="1:10" ht="14.25" customHeight="1" x14ac:dyDescent="0.3">
      <c r="A15" s="84" t="s">
        <v>174</v>
      </c>
    </row>
    <row r="16" spans="1:10" ht="14.25" customHeight="1" x14ac:dyDescent="0.3"/>
    <row r="17" spans="1:1" ht="14.25" customHeight="1" x14ac:dyDescent="0.3">
      <c r="A17" s="198" t="str">
        <f>HYPERLINK("#'Index'!A1","Back To Index")</f>
        <v>Back To Index</v>
      </c>
    </row>
    <row r="18" spans="1:1" ht="14.1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5" customHeight="1" x14ac:dyDescent="0.3"/>
    <row r="24" spans="1:1" ht="14.15" customHeight="1" x14ac:dyDescent="0.3"/>
    <row r="25" spans="1:1" ht="15" customHeight="1" x14ac:dyDescent="0.3"/>
    <row r="26" spans="1:1" ht="15" customHeight="1" x14ac:dyDescent="0.3"/>
    <row r="27" spans="1:1" ht="36.75" customHeight="1" x14ac:dyDescent="0.3"/>
    <row r="28" spans="1:1" ht="15" customHeight="1" x14ac:dyDescent="0.3"/>
    <row r="29" spans="1:1" ht="14.25" customHeight="1" x14ac:dyDescent="0.3"/>
    <row r="30" spans="1:1" ht="14.15" customHeight="1" x14ac:dyDescent="0.3"/>
    <row r="31" spans="1:1" ht="14.25" customHeight="1" x14ac:dyDescent="0.3"/>
    <row r="32" spans="1:1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F13"/>
    <mergeCell ref="A14:F14"/>
    <mergeCell ref="A1:F1"/>
    <mergeCell ref="B2:C2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 enableFormatConditionsCalculation="0">
    <tabColor rgb="FF1F497D"/>
  </sheetPr>
  <dimension ref="A1:N392"/>
  <sheetViews>
    <sheetView workbookViewId="0">
      <selection activeCell="H2" sqref="H2"/>
    </sheetView>
  </sheetViews>
  <sheetFormatPr defaultColWidth="8.75" defaultRowHeight="14" x14ac:dyDescent="0.3"/>
  <cols>
    <col min="1" max="1" width="18.58203125" style="116" customWidth="1"/>
    <col min="2" max="5" width="10.58203125" style="116" customWidth="1"/>
    <col min="6" max="6" width="11.33203125" style="116" customWidth="1"/>
    <col min="7" max="8" width="10.58203125" style="116" customWidth="1"/>
    <col min="9" max="16384" width="8.75" style="116"/>
  </cols>
  <sheetData>
    <row r="1" spans="1:14" s="93" customFormat="1" ht="31.5" customHeight="1" thickBot="1" x14ac:dyDescent="0.35">
      <c r="A1" s="290" t="s">
        <v>378</v>
      </c>
      <c r="B1" s="290"/>
      <c r="C1" s="290"/>
      <c r="D1" s="290"/>
      <c r="E1" s="290"/>
      <c r="F1" s="290"/>
      <c r="G1" s="292"/>
    </row>
    <row r="2" spans="1:14" ht="54" customHeight="1" thickBot="1" x14ac:dyDescent="0.35">
      <c r="A2" s="181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5" t="s">
        <v>383</v>
      </c>
      <c r="I2" s="202"/>
      <c r="J2" s="202"/>
      <c r="K2" s="202"/>
      <c r="L2" s="203"/>
      <c r="M2" s="203"/>
      <c r="N2" s="73"/>
    </row>
    <row r="3" spans="1:14" x14ac:dyDescent="0.3">
      <c r="A3" s="319" t="s">
        <v>172</v>
      </c>
      <c r="B3" s="273" t="s">
        <v>120</v>
      </c>
      <c r="C3" s="276"/>
      <c r="D3" s="199">
        <v>341455.21000000014</v>
      </c>
      <c r="E3" s="199">
        <v>17863.259999999998</v>
      </c>
      <c r="F3" s="199">
        <v>16292.089999999998</v>
      </c>
      <c r="G3" s="199">
        <v>20615.46</v>
      </c>
      <c r="H3" s="199">
        <v>396226.02000000025</v>
      </c>
      <c r="I3" s="73"/>
      <c r="J3" s="73"/>
      <c r="K3" s="73"/>
      <c r="L3" s="73"/>
      <c r="M3" s="73"/>
      <c r="N3" s="73"/>
    </row>
    <row r="4" spans="1:14" x14ac:dyDescent="0.3">
      <c r="A4" s="320"/>
      <c r="B4" s="277" t="s">
        <v>5</v>
      </c>
      <c r="C4" s="274"/>
      <c r="D4" s="117">
        <v>0.16826520359729746</v>
      </c>
      <c r="E4" s="117">
        <v>0.15579864197333812</v>
      </c>
      <c r="F4" s="117">
        <v>0.16915202064531992</v>
      </c>
      <c r="G4" s="117">
        <v>0.13727189336299378</v>
      </c>
      <c r="H4" s="117">
        <v>0.16575580379447913</v>
      </c>
      <c r="I4" s="73"/>
      <c r="J4" s="73"/>
      <c r="K4" s="73"/>
      <c r="L4" s="73"/>
      <c r="M4" s="73"/>
      <c r="N4" s="73"/>
    </row>
    <row r="5" spans="1:14" x14ac:dyDescent="0.3">
      <c r="A5" s="320"/>
      <c r="B5" s="277" t="s">
        <v>6</v>
      </c>
      <c r="C5" s="196" t="s">
        <v>7</v>
      </c>
      <c r="D5" s="117">
        <v>0.15128763427149533</v>
      </c>
      <c r="E5" s="117">
        <v>9.813321303018957E-2</v>
      </c>
      <c r="F5" s="117">
        <v>8.1141012268113433E-2</v>
      </c>
      <c r="G5" s="117">
        <v>8.5691545658872381E-2</v>
      </c>
      <c r="H5" s="117">
        <v>0.14982787123573979</v>
      </c>
      <c r="I5" s="73"/>
      <c r="J5" s="73"/>
      <c r="K5" s="73"/>
      <c r="L5" s="73"/>
      <c r="M5" s="73"/>
      <c r="N5" s="73"/>
    </row>
    <row r="6" spans="1:14" x14ac:dyDescent="0.3">
      <c r="A6" s="320"/>
      <c r="B6" s="277"/>
      <c r="C6" s="196" t="s">
        <v>8</v>
      </c>
      <c r="D6" s="117">
        <v>0.18672882577116443</v>
      </c>
      <c r="E6" s="117">
        <v>0.23839260105654822</v>
      </c>
      <c r="F6" s="117">
        <v>0.31943840474679164</v>
      </c>
      <c r="G6" s="117">
        <v>0.21267797383090364</v>
      </c>
      <c r="H6" s="117">
        <v>0.1830125041660127</v>
      </c>
      <c r="I6" s="73"/>
      <c r="J6" s="73"/>
      <c r="K6" s="73"/>
      <c r="L6" s="73"/>
      <c r="M6" s="73"/>
      <c r="N6" s="73"/>
    </row>
    <row r="7" spans="1:14" ht="14.5" thickBot="1" x14ac:dyDescent="0.35">
      <c r="A7" s="321"/>
      <c r="B7" s="278" t="s">
        <v>9</v>
      </c>
      <c r="C7" s="275"/>
      <c r="D7" s="183">
        <v>2443</v>
      </c>
      <c r="E7" s="183">
        <v>120</v>
      </c>
      <c r="F7" s="183">
        <v>83</v>
      </c>
      <c r="G7" s="183">
        <v>177</v>
      </c>
      <c r="H7" s="183">
        <v>2823</v>
      </c>
      <c r="I7" s="184"/>
      <c r="J7" s="184"/>
      <c r="K7" s="184"/>
      <c r="L7" s="184"/>
      <c r="M7" s="184"/>
      <c r="N7" s="73"/>
    </row>
    <row r="8" spans="1:14" ht="25.5" customHeight="1" x14ac:dyDescent="0.3">
      <c r="A8" s="322" t="s">
        <v>173</v>
      </c>
      <c r="B8" s="273" t="s">
        <v>120</v>
      </c>
      <c r="C8" s="276"/>
      <c r="D8" s="184">
        <v>1687812.8899999971</v>
      </c>
      <c r="E8" s="184">
        <v>96792.810000000041</v>
      </c>
      <c r="F8" s="184">
        <v>80024.169999999984</v>
      </c>
      <c r="G8" s="184">
        <v>129564.29999999997</v>
      </c>
      <c r="H8" s="184">
        <v>1994194.1699999957</v>
      </c>
      <c r="I8" s="73"/>
      <c r="J8" s="73"/>
      <c r="K8" s="73"/>
      <c r="L8" s="73"/>
      <c r="M8" s="73"/>
      <c r="N8" s="73"/>
    </row>
    <row r="9" spans="1:14" ht="14.25" customHeight="1" x14ac:dyDescent="0.3">
      <c r="A9" s="325"/>
      <c r="B9" s="277" t="s">
        <v>5</v>
      </c>
      <c r="C9" s="274"/>
      <c r="D9" s="117">
        <v>0.83173479640270342</v>
      </c>
      <c r="E9" s="117">
        <v>0.84420135802666196</v>
      </c>
      <c r="F9" s="117">
        <v>0.83084797935468013</v>
      </c>
      <c r="G9" s="117">
        <v>0.86272810663700594</v>
      </c>
      <c r="H9" s="117">
        <v>0.83424419620552248</v>
      </c>
      <c r="I9" s="73"/>
      <c r="J9" s="73"/>
      <c r="K9" s="73"/>
      <c r="L9" s="73"/>
      <c r="M9" s="73"/>
      <c r="N9" s="73"/>
    </row>
    <row r="10" spans="1:14" x14ac:dyDescent="0.3">
      <c r="A10" s="325"/>
      <c r="B10" s="277" t="s">
        <v>6</v>
      </c>
      <c r="C10" s="196" t="s">
        <v>7</v>
      </c>
      <c r="D10" s="117">
        <v>0.81327117422883644</v>
      </c>
      <c r="E10" s="117">
        <v>0.76160739894345186</v>
      </c>
      <c r="F10" s="117">
        <v>0.68056159525320836</v>
      </c>
      <c r="G10" s="117">
        <v>0.78732202616909608</v>
      </c>
      <c r="H10" s="117">
        <v>0.81698749583398877</v>
      </c>
      <c r="I10" s="73"/>
      <c r="J10" s="73"/>
      <c r="K10" s="73"/>
      <c r="L10" s="73"/>
      <c r="M10" s="73"/>
      <c r="N10" s="73"/>
    </row>
    <row r="11" spans="1:14" x14ac:dyDescent="0.3">
      <c r="A11" s="325"/>
      <c r="B11" s="277"/>
      <c r="C11" s="196" t="s">
        <v>8</v>
      </c>
      <c r="D11" s="117">
        <v>0.8487123657285055</v>
      </c>
      <c r="E11" s="117">
        <v>0.9018667869698106</v>
      </c>
      <c r="F11" s="117">
        <v>0.91885898773188668</v>
      </c>
      <c r="G11" s="117">
        <v>0.9143084543411274</v>
      </c>
      <c r="H11" s="117">
        <v>0.85017212876426174</v>
      </c>
      <c r="I11" s="73"/>
      <c r="J11" s="73"/>
      <c r="K11" s="73"/>
      <c r="L11" s="73"/>
      <c r="M11" s="73"/>
      <c r="N11" s="73"/>
    </row>
    <row r="12" spans="1:14" ht="14.5" thickBot="1" x14ac:dyDescent="0.35">
      <c r="A12" s="324"/>
      <c r="B12" s="278" t="s">
        <v>9</v>
      </c>
      <c r="C12" s="275"/>
      <c r="D12" s="183">
        <v>2443</v>
      </c>
      <c r="E12" s="183">
        <v>120</v>
      </c>
      <c r="F12" s="183">
        <v>83</v>
      </c>
      <c r="G12" s="183">
        <v>177</v>
      </c>
      <c r="H12" s="183">
        <v>2823</v>
      </c>
      <c r="I12" s="184"/>
      <c r="J12" s="184"/>
      <c r="K12" s="184"/>
      <c r="L12" s="184"/>
      <c r="M12" s="184"/>
      <c r="N12" s="73"/>
    </row>
    <row r="13" spans="1:14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I13" s="73"/>
      <c r="J13" s="73"/>
      <c r="K13" s="73"/>
      <c r="L13" s="73"/>
      <c r="M13" s="73"/>
      <c r="N13" s="73"/>
    </row>
    <row r="14" spans="1:14" ht="16" customHeight="1" x14ac:dyDescent="0.3">
      <c r="A14" s="280" t="s">
        <v>10</v>
      </c>
      <c r="B14" s="281"/>
      <c r="C14" s="281"/>
      <c r="D14" s="281"/>
      <c r="E14" s="281"/>
      <c r="F14" s="281"/>
      <c r="G14" s="281"/>
      <c r="I14" s="73"/>
      <c r="J14" s="73"/>
      <c r="K14" s="73"/>
      <c r="L14" s="73"/>
      <c r="M14" s="73"/>
      <c r="N14" s="73"/>
    </row>
    <row r="15" spans="1:14" ht="14.25" customHeight="1" x14ac:dyDescent="0.3">
      <c r="A15" s="84" t="s">
        <v>174</v>
      </c>
      <c r="I15" s="73"/>
      <c r="J15" s="73"/>
      <c r="K15" s="73"/>
      <c r="L15" s="73"/>
      <c r="M15" s="73"/>
      <c r="N15" s="73"/>
    </row>
    <row r="16" spans="1:14" ht="14.25" customHeight="1" x14ac:dyDescent="0.3">
      <c r="I16" s="73"/>
      <c r="J16" s="73"/>
      <c r="K16" s="73"/>
      <c r="L16" s="73"/>
      <c r="M16" s="73"/>
      <c r="N16" s="73"/>
    </row>
    <row r="17" spans="1:1" ht="14.25" customHeight="1" x14ac:dyDescent="0.3">
      <c r="A17" s="198" t="str">
        <f>HYPERLINK("#'Index'!A1","Back To Index")</f>
        <v>Back To Index</v>
      </c>
    </row>
    <row r="18" spans="1:1" ht="14.1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5" customHeight="1" x14ac:dyDescent="0.3"/>
    <row r="24" spans="1:1" ht="14.15" customHeight="1" x14ac:dyDescent="0.3"/>
    <row r="25" spans="1:1" ht="15" customHeight="1" x14ac:dyDescent="0.3"/>
    <row r="26" spans="1:1" ht="15" customHeight="1" x14ac:dyDescent="0.3"/>
    <row r="27" spans="1:1" ht="36.75" customHeight="1" x14ac:dyDescent="0.3"/>
    <row r="28" spans="1:1" ht="15" customHeight="1" x14ac:dyDescent="0.3"/>
    <row r="29" spans="1:1" ht="14.25" customHeight="1" x14ac:dyDescent="0.3"/>
    <row r="30" spans="1:1" ht="14.15" customHeight="1" x14ac:dyDescent="0.3"/>
    <row r="31" spans="1:1" ht="14.25" customHeight="1" x14ac:dyDescent="0.3"/>
    <row r="32" spans="1:1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1:G1"/>
    <mergeCell ref="B2:C2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 enableFormatConditionsCalculation="0">
    <tabColor rgb="FF1F497D"/>
  </sheetPr>
  <dimension ref="A1:L392"/>
  <sheetViews>
    <sheetView workbookViewId="0">
      <selection activeCell="G2" sqref="G2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2" s="93" customFormat="1" ht="31.5" customHeight="1" thickBot="1" x14ac:dyDescent="0.35">
      <c r="A1" s="290" t="s">
        <v>379</v>
      </c>
      <c r="B1" s="290"/>
      <c r="C1" s="290"/>
      <c r="D1" s="290"/>
      <c r="E1" s="290"/>
      <c r="F1" s="290"/>
      <c r="G1" s="292"/>
    </row>
    <row r="2" spans="1:12" ht="75" customHeight="1" thickBot="1" x14ac:dyDescent="0.35">
      <c r="A2" s="181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5" t="s">
        <v>383</v>
      </c>
      <c r="H2" s="202"/>
      <c r="I2" s="202"/>
      <c r="J2" s="203"/>
      <c r="K2" s="203"/>
      <c r="L2" s="73"/>
    </row>
    <row r="3" spans="1:12" x14ac:dyDescent="0.3">
      <c r="A3" s="319" t="s">
        <v>172</v>
      </c>
      <c r="B3" s="273" t="s">
        <v>120</v>
      </c>
      <c r="C3" s="276"/>
      <c r="D3" s="199">
        <v>231891.51000000007</v>
      </c>
      <c r="E3" s="199">
        <v>105701.43</v>
      </c>
      <c r="F3" s="199">
        <v>58633.079999999987</v>
      </c>
      <c r="G3" s="199">
        <v>396226.02000000025</v>
      </c>
      <c r="H3" s="73"/>
      <c r="I3" s="73"/>
      <c r="J3" s="73"/>
      <c r="K3" s="73"/>
      <c r="L3" s="73"/>
    </row>
    <row r="4" spans="1:12" x14ac:dyDescent="0.3">
      <c r="A4" s="320"/>
      <c r="B4" s="277" t="s">
        <v>5</v>
      </c>
      <c r="C4" s="274"/>
      <c r="D4" s="117">
        <v>0.17625406049041931</v>
      </c>
      <c r="E4" s="117">
        <v>0.16768754797353708</v>
      </c>
      <c r="F4" s="117">
        <v>0.13193570291629644</v>
      </c>
      <c r="G4" s="117">
        <v>0.16575580379447913</v>
      </c>
      <c r="H4" s="73"/>
      <c r="I4" s="73"/>
      <c r="J4" s="73"/>
      <c r="K4" s="73"/>
      <c r="L4" s="73"/>
    </row>
    <row r="5" spans="1:12" x14ac:dyDescent="0.3">
      <c r="A5" s="320"/>
      <c r="B5" s="277" t="s">
        <v>6</v>
      </c>
      <c r="C5" s="196" t="s">
        <v>7</v>
      </c>
      <c r="D5" s="117">
        <v>0.1548042815189459</v>
      </c>
      <c r="E5" s="117">
        <v>0.13693025097685455</v>
      </c>
      <c r="F5" s="117">
        <v>0.10065115481901664</v>
      </c>
      <c r="G5" s="117">
        <v>0.14982787123573979</v>
      </c>
      <c r="H5" s="73"/>
      <c r="I5" s="73"/>
      <c r="J5" s="73"/>
      <c r="K5" s="73"/>
      <c r="L5" s="73"/>
    </row>
    <row r="6" spans="1:12" x14ac:dyDescent="0.3">
      <c r="A6" s="320"/>
      <c r="B6" s="277"/>
      <c r="C6" s="196" t="s">
        <v>8</v>
      </c>
      <c r="D6" s="117">
        <v>0.19997273871832785</v>
      </c>
      <c r="E6" s="117">
        <v>0.20372279215249894</v>
      </c>
      <c r="F6" s="117">
        <v>0.17109426269302994</v>
      </c>
      <c r="G6" s="117">
        <v>0.1830125041660127</v>
      </c>
      <c r="H6" s="73"/>
      <c r="I6" s="73"/>
      <c r="J6" s="73"/>
      <c r="K6" s="73"/>
      <c r="L6" s="73"/>
    </row>
    <row r="7" spans="1:12" ht="14.5" thickBot="1" x14ac:dyDescent="0.35">
      <c r="A7" s="321"/>
      <c r="B7" s="278" t="s">
        <v>9</v>
      </c>
      <c r="C7" s="275"/>
      <c r="D7" s="183">
        <v>1620</v>
      </c>
      <c r="E7" s="183">
        <v>739</v>
      </c>
      <c r="F7" s="183">
        <v>464</v>
      </c>
      <c r="G7" s="183">
        <v>2823</v>
      </c>
      <c r="H7" s="184"/>
      <c r="I7" s="184"/>
      <c r="J7" s="184"/>
      <c r="K7" s="184"/>
      <c r="L7" s="73"/>
    </row>
    <row r="8" spans="1:12" ht="25.5" customHeight="1" x14ac:dyDescent="0.3">
      <c r="A8" s="322" t="s">
        <v>173</v>
      </c>
      <c r="B8" s="273" t="s">
        <v>120</v>
      </c>
      <c r="C8" s="276"/>
      <c r="D8" s="184">
        <v>1083774.6900000009</v>
      </c>
      <c r="E8" s="184">
        <v>524646.08999999927</v>
      </c>
      <c r="F8" s="184">
        <v>385773.39</v>
      </c>
      <c r="G8" s="184">
        <v>1994194.1699999957</v>
      </c>
      <c r="H8" s="73"/>
      <c r="I8" s="73"/>
      <c r="J8" s="73"/>
      <c r="K8" s="73"/>
      <c r="L8" s="73"/>
    </row>
    <row r="9" spans="1:12" ht="14.25" customHeight="1" x14ac:dyDescent="0.3">
      <c r="A9" s="325"/>
      <c r="B9" s="277" t="s">
        <v>5</v>
      </c>
      <c r="C9" s="274"/>
      <c r="D9" s="117">
        <v>0.82374593950958153</v>
      </c>
      <c r="E9" s="117">
        <v>0.83231245202646287</v>
      </c>
      <c r="F9" s="117">
        <v>0.86806429708370403</v>
      </c>
      <c r="G9" s="117">
        <v>0.83424419620552248</v>
      </c>
      <c r="H9" s="73"/>
      <c r="I9" s="73"/>
      <c r="J9" s="73"/>
      <c r="K9" s="73"/>
      <c r="L9" s="73"/>
    </row>
    <row r="10" spans="1:12" x14ac:dyDescent="0.3">
      <c r="A10" s="325"/>
      <c r="B10" s="277" t="s">
        <v>6</v>
      </c>
      <c r="C10" s="196" t="s">
        <v>7</v>
      </c>
      <c r="D10" s="117">
        <v>0.80002726128167301</v>
      </c>
      <c r="E10" s="117">
        <v>0.79627720784750111</v>
      </c>
      <c r="F10" s="117">
        <v>0.82890573730697037</v>
      </c>
      <c r="G10" s="117">
        <v>0.81698749583398877</v>
      </c>
      <c r="H10" s="73"/>
      <c r="I10" s="73"/>
      <c r="J10" s="73"/>
      <c r="K10" s="73"/>
      <c r="L10" s="73"/>
    </row>
    <row r="11" spans="1:12" x14ac:dyDescent="0.3">
      <c r="A11" s="325"/>
      <c r="B11" s="277"/>
      <c r="C11" s="196" t="s">
        <v>8</v>
      </c>
      <c r="D11" s="117">
        <v>0.84519571848105501</v>
      </c>
      <c r="E11" s="117">
        <v>0.86306974902314548</v>
      </c>
      <c r="F11" s="117">
        <v>0.8993488451809839</v>
      </c>
      <c r="G11" s="117">
        <v>0.85017212876426174</v>
      </c>
      <c r="H11" s="73"/>
      <c r="I11" s="73"/>
      <c r="J11" s="73"/>
      <c r="K11" s="73"/>
      <c r="L11" s="73"/>
    </row>
    <row r="12" spans="1:12" ht="14.5" thickBot="1" x14ac:dyDescent="0.35">
      <c r="A12" s="324"/>
      <c r="B12" s="278" t="s">
        <v>9</v>
      </c>
      <c r="C12" s="275"/>
      <c r="D12" s="183">
        <v>1620</v>
      </c>
      <c r="E12" s="183">
        <v>739</v>
      </c>
      <c r="F12" s="183">
        <v>464</v>
      </c>
      <c r="G12" s="183">
        <v>2823</v>
      </c>
      <c r="H12" s="184"/>
      <c r="I12" s="184"/>
      <c r="J12" s="184"/>
      <c r="K12" s="184"/>
      <c r="L12" s="73"/>
    </row>
    <row r="13" spans="1:12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H13" s="199"/>
      <c r="I13" s="199"/>
      <c r="J13" s="199"/>
      <c r="K13" s="199"/>
      <c r="L13" s="73"/>
    </row>
    <row r="14" spans="1:12" ht="16" customHeight="1" x14ac:dyDescent="0.3">
      <c r="A14" s="280" t="s">
        <v>10</v>
      </c>
      <c r="B14" s="281"/>
      <c r="C14" s="281"/>
      <c r="D14" s="281"/>
      <c r="E14" s="281"/>
      <c r="F14" s="281"/>
      <c r="G14" s="281"/>
    </row>
    <row r="15" spans="1:12" ht="14.25" customHeight="1" x14ac:dyDescent="0.3">
      <c r="A15" s="84" t="s">
        <v>174</v>
      </c>
    </row>
    <row r="16" spans="1:12" ht="14.25" customHeight="1" x14ac:dyDescent="0.3"/>
    <row r="17" spans="1:1" ht="14.25" customHeight="1" x14ac:dyDescent="0.3">
      <c r="A17" s="198" t="str">
        <f>HYPERLINK("#'Index'!A1","Back To Index")</f>
        <v>Back To Index</v>
      </c>
    </row>
    <row r="18" spans="1:1" ht="14.1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5" customHeight="1" x14ac:dyDescent="0.3"/>
    <row r="24" spans="1:1" ht="14.15" customHeight="1" x14ac:dyDescent="0.3"/>
    <row r="25" spans="1:1" ht="15" customHeight="1" x14ac:dyDescent="0.3"/>
    <row r="26" spans="1:1" ht="15" customHeight="1" x14ac:dyDescent="0.3"/>
    <row r="27" spans="1:1" ht="36.75" customHeight="1" x14ac:dyDescent="0.3"/>
    <row r="28" spans="1:1" ht="15" customHeight="1" x14ac:dyDescent="0.3"/>
    <row r="29" spans="1:1" ht="14.25" customHeight="1" x14ac:dyDescent="0.3"/>
    <row r="30" spans="1:1" ht="14.15" customHeight="1" x14ac:dyDescent="0.3"/>
    <row r="31" spans="1:1" ht="14.25" customHeight="1" x14ac:dyDescent="0.3"/>
    <row r="32" spans="1:1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1:G1"/>
    <mergeCell ref="B2:C2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 enableFormatConditionsCalculation="0">
    <tabColor rgb="FF1F497D"/>
  </sheetPr>
  <dimension ref="A1:N392"/>
  <sheetViews>
    <sheetView workbookViewId="0">
      <selection activeCell="H2" sqref="H2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14" s="93" customFormat="1" ht="31.5" customHeight="1" thickBot="1" x14ac:dyDescent="0.35">
      <c r="A1" s="290" t="s">
        <v>380</v>
      </c>
      <c r="B1" s="290"/>
      <c r="C1" s="290"/>
      <c r="D1" s="290"/>
      <c r="E1" s="290"/>
      <c r="F1" s="290"/>
      <c r="G1" s="292"/>
    </row>
    <row r="2" spans="1:14" ht="75" customHeight="1" thickBot="1" x14ac:dyDescent="0.35">
      <c r="A2" s="181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5" t="s">
        <v>383</v>
      </c>
      <c r="I2" s="202"/>
      <c r="J2" s="202"/>
      <c r="K2" s="202"/>
      <c r="L2" s="203"/>
      <c r="M2" s="203"/>
      <c r="N2" s="73"/>
    </row>
    <row r="3" spans="1:14" x14ac:dyDescent="0.3">
      <c r="A3" s="319" t="s">
        <v>172</v>
      </c>
      <c r="B3" s="273" t="s">
        <v>120</v>
      </c>
      <c r="C3" s="276"/>
      <c r="D3" s="199">
        <v>95911.330000000016</v>
      </c>
      <c r="E3" s="199">
        <v>60222.699999999975</v>
      </c>
      <c r="F3" s="199">
        <v>37110.370000000003</v>
      </c>
      <c r="G3" s="199">
        <v>202981.62000000011</v>
      </c>
      <c r="H3" s="199">
        <v>396226.02000000025</v>
      </c>
      <c r="I3" s="73"/>
      <c r="J3" s="73"/>
      <c r="K3" s="73"/>
      <c r="L3" s="73"/>
      <c r="M3" s="73"/>
      <c r="N3" s="73"/>
    </row>
    <row r="4" spans="1:14" x14ac:dyDescent="0.3">
      <c r="A4" s="320"/>
      <c r="B4" s="277" t="s">
        <v>5</v>
      </c>
      <c r="C4" s="274"/>
      <c r="D4" s="117">
        <v>0.15084293863133483</v>
      </c>
      <c r="E4" s="117">
        <v>0.11756893033390733</v>
      </c>
      <c r="F4" s="117">
        <v>0.15801201492476952</v>
      </c>
      <c r="G4" s="117">
        <v>0.20147190238777099</v>
      </c>
      <c r="H4" s="117">
        <v>0.16575580379447913</v>
      </c>
      <c r="I4" s="73"/>
      <c r="J4" s="73"/>
      <c r="K4" s="73"/>
      <c r="L4" s="73"/>
      <c r="M4" s="73"/>
      <c r="N4" s="73"/>
    </row>
    <row r="5" spans="1:14" x14ac:dyDescent="0.3">
      <c r="A5" s="320"/>
      <c r="B5" s="277" t="s">
        <v>6</v>
      </c>
      <c r="C5" s="196" t="s">
        <v>7</v>
      </c>
      <c r="D5" s="117">
        <v>0.12086923847391109</v>
      </c>
      <c r="E5" s="117">
        <v>9.1148618709003482E-2</v>
      </c>
      <c r="F5" s="117">
        <v>0.10579524172180417</v>
      </c>
      <c r="G5" s="117">
        <v>0.17673069180800996</v>
      </c>
      <c r="H5" s="117">
        <v>0.14982787123573979</v>
      </c>
      <c r="I5" s="73"/>
      <c r="J5" s="73"/>
      <c r="K5" s="73"/>
      <c r="L5" s="73"/>
      <c r="M5" s="73"/>
      <c r="N5" s="73"/>
    </row>
    <row r="6" spans="1:14" x14ac:dyDescent="0.3">
      <c r="A6" s="320"/>
      <c r="B6" s="277"/>
      <c r="C6" s="196" t="s">
        <v>8</v>
      </c>
      <c r="D6" s="117">
        <v>0.18667135399514001</v>
      </c>
      <c r="E6" s="117">
        <v>0.15038028793833338</v>
      </c>
      <c r="F6" s="117">
        <v>0.22938976963627256</v>
      </c>
      <c r="G6" s="117">
        <v>0.22871449420956735</v>
      </c>
      <c r="H6" s="117">
        <v>0.1830125041660127</v>
      </c>
      <c r="I6" s="73"/>
      <c r="J6" s="73"/>
      <c r="K6" s="73"/>
      <c r="L6" s="73"/>
      <c r="M6" s="73"/>
      <c r="N6" s="73"/>
    </row>
    <row r="7" spans="1:14" ht="14.5" thickBot="1" x14ac:dyDescent="0.35">
      <c r="A7" s="321"/>
      <c r="B7" s="278" t="s">
        <v>9</v>
      </c>
      <c r="C7" s="275"/>
      <c r="D7" s="183">
        <v>613</v>
      </c>
      <c r="E7" s="183">
        <v>571</v>
      </c>
      <c r="F7" s="183">
        <v>290</v>
      </c>
      <c r="G7" s="183">
        <v>1349</v>
      </c>
      <c r="H7" s="183">
        <v>2823</v>
      </c>
      <c r="I7" s="184"/>
      <c r="J7" s="184"/>
      <c r="K7" s="184"/>
      <c r="L7" s="184"/>
      <c r="M7" s="184"/>
      <c r="N7" s="73"/>
    </row>
    <row r="8" spans="1:14" ht="25.5" customHeight="1" x14ac:dyDescent="0.3">
      <c r="A8" s="322" t="s">
        <v>173</v>
      </c>
      <c r="B8" s="273" t="s">
        <v>120</v>
      </c>
      <c r="C8" s="276"/>
      <c r="D8" s="184">
        <v>539924.40000000014</v>
      </c>
      <c r="E8" s="184">
        <v>452010.41999999993</v>
      </c>
      <c r="F8" s="184">
        <v>197747.52999999991</v>
      </c>
      <c r="G8" s="184">
        <v>804511.82000000146</v>
      </c>
      <c r="H8" s="184">
        <v>1994194.1699999957</v>
      </c>
      <c r="I8" s="73"/>
      <c r="J8" s="73"/>
      <c r="K8" s="73"/>
      <c r="L8" s="73"/>
      <c r="M8" s="73"/>
      <c r="N8" s="73"/>
    </row>
    <row r="9" spans="1:14" ht="14.25" customHeight="1" x14ac:dyDescent="0.3">
      <c r="A9" s="325"/>
      <c r="B9" s="277" t="s">
        <v>5</v>
      </c>
      <c r="C9" s="274"/>
      <c r="D9" s="117">
        <v>0.84915706136866509</v>
      </c>
      <c r="E9" s="117">
        <v>0.88243106966609286</v>
      </c>
      <c r="F9" s="117">
        <v>0.84198798507523076</v>
      </c>
      <c r="G9" s="117">
        <v>0.7985280976122282</v>
      </c>
      <c r="H9" s="117">
        <v>0.83424419620552248</v>
      </c>
      <c r="I9" s="73"/>
      <c r="J9" s="73"/>
      <c r="K9" s="73"/>
      <c r="L9" s="73"/>
      <c r="M9" s="73"/>
      <c r="N9" s="73"/>
    </row>
    <row r="10" spans="1:14" x14ac:dyDescent="0.3">
      <c r="A10" s="325"/>
      <c r="B10" s="277" t="s">
        <v>6</v>
      </c>
      <c r="C10" s="196" t="s">
        <v>7</v>
      </c>
      <c r="D10" s="117">
        <v>0.8133286460048601</v>
      </c>
      <c r="E10" s="117">
        <v>0.84961971206166675</v>
      </c>
      <c r="F10" s="117">
        <v>0.77061023036372756</v>
      </c>
      <c r="G10" s="117">
        <v>0.77128550579043176</v>
      </c>
      <c r="H10" s="117">
        <v>0.81698749583398877</v>
      </c>
      <c r="I10" s="73"/>
      <c r="J10" s="73"/>
      <c r="K10" s="73"/>
      <c r="L10" s="73"/>
      <c r="M10" s="73"/>
      <c r="N10" s="73"/>
    </row>
    <row r="11" spans="1:14" x14ac:dyDescent="0.3">
      <c r="A11" s="325"/>
      <c r="B11" s="277"/>
      <c r="C11" s="196" t="s">
        <v>8</v>
      </c>
      <c r="D11" s="117">
        <v>0.87913076152608871</v>
      </c>
      <c r="E11" s="117">
        <v>0.90885138129099674</v>
      </c>
      <c r="F11" s="117">
        <v>0.89420475827819612</v>
      </c>
      <c r="G11" s="117">
        <v>0.82326930819198907</v>
      </c>
      <c r="H11" s="117">
        <v>0.85017212876426174</v>
      </c>
      <c r="I11" s="73"/>
      <c r="J11" s="73"/>
      <c r="K11" s="73"/>
      <c r="L11" s="73"/>
      <c r="M11" s="73"/>
      <c r="N11" s="73"/>
    </row>
    <row r="12" spans="1:14" ht="14.5" thickBot="1" x14ac:dyDescent="0.35">
      <c r="A12" s="324"/>
      <c r="B12" s="278" t="s">
        <v>9</v>
      </c>
      <c r="C12" s="275"/>
      <c r="D12" s="183">
        <v>613</v>
      </c>
      <c r="E12" s="183">
        <v>571</v>
      </c>
      <c r="F12" s="183">
        <v>290</v>
      </c>
      <c r="G12" s="183">
        <v>1349</v>
      </c>
      <c r="H12" s="183">
        <v>2823</v>
      </c>
      <c r="I12" s="184"/>
      <c r="J12" s="184"/>
      <c r="K12" s="184"/>
      <c r="L12" s="184"/>
      <c r="M12" s="184"/>
      <c r="N12" s="73"/>
    </row>
    <row r="13" spans="1:14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I13" s="73"/>
      <c r="J13" s="73"/>
      <c r="K13" s="73"/>
      <c r="L13" s="73"/>
      <c r="M13" s="73"/>
      <c r="N13" s="73"/>
    </row>
    <row r="14" spans="1:14" ht="16" customHeight="1" x14ac:dyDescent="0.3">
      <c r="A14" s="280" t="s">
        <v>10</v>
      </c>
      <c r="B14" s="281"/>
      <c r="C14" s="281"/>
      <c r="D14" s="281"/>
      <c r="E14" s="281"/>
      <c r="F14" s="281"/>
      <c r="G14" s="281"/>
    </row>
    <row r="15" spans="1:14" ht="14.25" customHeight="1" x14ac:dyDescent="0.3">
      <c r="A15" s="84" t="s">
        <v>174</v>
      </c>
    </row>
    <row r="16" spans="1:14" ht="14.25" customHeight="1" x14ac:dyDescent="0.3"/>
    <row r="17" spans="1:1" ht="14.25" customHeight="1" x14ac:dyDescent="0.3">
      <c r="A17" s="198" t="str">
        <f>HYPERLINK("#'Index'!A1","Back To Index")</f>
        <v>Back To Index</v>
      </c>
    </row>
    <row r="18" spans="1:1" ht="14.1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5" customHeight="1" x14ac:dyDescent="0.3"/>
    <row r="24" spans="1:1" ht="14.15" customHeight="1" x14ac:dyDescent="0.3"/>
    <row r="25" spans="1:1" ht="15" customHeight="1" x14ac:dyDescent="0.3"/>
    <row r="26" spans="1:1" ht="15" customHeight="1" x14ac:dyDescent="0.3"/>
    <row r="27" spans="1:1" ht="36.75" customHeight="1" x14ac:dyDescent="0.3"/>
    <row r="28" spans="1:1" ht="15" customHeight="1" x14ac:dyDescent="0.3"/>
    <row r="29" spans="1:1" ht="14.25" customHeight="1" x14ac:dyDescent="0.3"/>
    <row r="30" spans="1:1" ht="14.15" customHeight="1" x14ac:dyDescent="0.3"/>
    <row r="31" spans="1:1" ht="14.25" customHeight="1" x14ac:dyDescent="0.3"/>
    <row r="32" spans="1:1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1:G1"/>
    <mergeCell ref="B2:C2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 enableFormatConditionsCalculation="0">
    <tabColor rgb="FF1F497D"/>
  </sheetPr>
  <dimension ref="A1:L882"/>
  <sheetViews>
    <sheetView workbookViewId="0">
      <selection activeCell="J38" sqref="J38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7" s="93" customFormat="1" ht="15" customHeight="1" thickBot="1" x14ac:dyDescent="0.35">
      <c r="A1" s="266" t="s">
        <v>285</v>
      </c>
      <c r="B1" s="266"/>
      <c r="C1" s="266"/>
      <c r="D1" s="266"/>
      <c r="E1" s="266"/>
      <c r="F1" s="266"/>
      <c r="G1" s="270"/>
    </row>
    <row r="2" spans="1:7" ht="54" customHeight="1" thickBot="1" x14ac:dyDescent="0.35">
      <c r="A2" s="195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7" ht="21.65" customHeight="1" x14ac:dyDescent="0.3">
      <c r="A3" s="273" t="s">
        <v>11</v>
      </c>
      <c r="B3" s="273" t="s">
        <v>120</v>
      </c>
      <c r="C3" s="276"/>
      <c r="D3" s="83">
        <v>1467186.5799999996</v>
      </c>
      <c r="E3" s="83">
        <v>4039902.1099999994</v>
      </c>
      <c r="F3" s="83">
        <v>1055807.5500000012</v>
      </c>
      <c r="G3" s="83">
        <v>6562896.2400000039</v>
      </c>
    </row>
    <row r="4" spans="1:7" ht="16" customHeight="1" x14ac:dyDescent="0.3">
      <c r="A4" s="274"/>
      <c r="B4" s="277" t="s">
        <v>5</v>
      </c>
      <c r="C4" s="274"/>
      <c r="D4" s="117">
        <v>0.97893905975219253</v>
      </c>
      <c r="E4" s="117">
        <v>0.94957313079738881</v>
      </c>
      <c r="F4" s="117">
        <v>0.99737392511009093</v>
      </c>
      <c r="G4" s="117">
        <v>0.96346282876316114</v>
      </c>
    </row>
    <row r="5" spans="1:7" ht="16" customHeight="1" x14ac:dyDescent="0.3">
      <c r="A5" s="274"/>
      <c r="B5" s="277" t="s">
        <v>6</v>
      </c>
      <c r="C5" s="194" t="s">
        <v>7</v>
      </c>
      <c r="D5" s="117">
        <v>0.95146198504538415</v>
      </c>
      <c r="E5" s="117">
        <v>0.93776789414532058</v>
      </c>
      <c r="F5" s="117">
        <v>0.99337336596825676</v>
      </c>
      <c r="G5" s="117">
        <v>0.95486706049736858</v>
      </c>
    </row>
    <row r="6" spans="1:7" ht="16" customHeight="1" x14ac:dyDescent="0.3">
      <c r="A6" s="274"/>
      <c r="B6" s="277"/>
      <c r="C6" s="194" t="s">
        <v>8</v>
      </c>
      <c r="D6" s="117">
        <v>0.99100852342487267</v>
      </c>
      <c r="E6" s="117">
        <v>0.95923629572006353</v>
      </c>
      <c r="F6" s="117">
        <v>0.99896183444514208</v>
      </c>
      <c r="G6" s="117">
        <v>0.97047211989518933</v>
      </c>
    </row>
    <row r="7" spans="1:7" ht="16" customHeight="1" thickBot="1" x14ac:dyDescent="0.35">
      <c r="A7" s="275"/>
      <c r="B7" s="278" t="s">
        <v>9</v>
      </c>
      <c r="C7" s="275"/>
      <c r="D7" s="114">
        <v>562</v>
      </c>
      <c r="E7" s="114">
        <v>2937</v>
      </c>
      <c r="F7" s="114">
        <v>1502</v>
      </c>
      <c r="G7" s="114">
        <v>5001</v>
      </c>
    </row>
    <row r="8" spans="1:7" ht="16" customHeight="1" x14ac:dyDescent="0.3">
      <c r="A8" s="273" t="s">
        <v>58</v>
      </c>
      <c r="B8" s="273" t="s">
        <v>120</v>
      </c>
      <c r="C8" s="276"/>
      <c r="D8" s="83">
        <v>1486831.28</v>
      </c>
      <c r="E8" s="83">
        <v>4159167.9899999988</v>
      </c>
      <c r="F8" s="83">
        <v>1055853.3800000013</v>
      </c>
      <c r="G8" s="83">
        <v>6701852.6500000041</v>
      </c>
    </row>
    <row r="9" spans="1:7" ht="16" customHeight="1" x14ac:dyDescent="0.3">
      <c r="A9" s="274"/>
      <c r="B9" s="277" t="s">
        <v>5</v>
      </c>
      <c r="C9" s="274"/>
      <c r="D9" s="117">
        <v>0.99204643437602114</v>
      </c>
      <c r="E9" s="117">
        <v>0.97760640288796063</v>
      </c>
      <c r="F9" s="117">
        <v>0.99741721865064936</v>
      </c>
      <c r="G9" s="117">
        <v>0.98386225775876157</v>
      </c>
    </row>
    <row r="10" spans="1:7" ht="16" customHeight="1" x14ac:dyDescent="0.3">
      <c r="A10" s="274"/>
      <c r="B10" s="277" t="s">
        <v>6</v>
      </c>
      <c r="C10" s="194" t="s">
        <v>7</v>
      </c>
      <c r="D10" s="117">
        <v>0.95362147671182318</v>
      </c>
      <c r="E10" s="117">
        <v>0.97010941227651704</v>
      </c>
      <c r="F10" s="117">
        <v>0.99287251335617421</v>
      </c>
      <c r="G10" s="117">
        <v>0.97783980968095174</v>
      </c>
    </row>
    <row r="11" spans="1:7" ht="16" customHeight="1" x14ac:dyDescent="0.3">
      <c r="A11" s="274"/>
      <c r="B11" s="277"/>
      <c r="C11" s="194" t="s">
        <v>8</v>
      </c>
      <c r="D11" s="117">
        <v>0.99868008721994339</v>
      </c>
      <c r="E11" s="117">
        <v>0.98325549580575722</v>
      </c>
      <c r="F11" s="117">
        <v>0.99906680336293918</v>
      </c>
      <c r="G11" s="117">
        <v>0.98826763012058683</v>
      </c>
    </row>
    <row r="12" spans="1:7" ht="16" customHeight="1" thickBot="1" x14ac:dyDescent="0.35">
      <c r="A12" s="275"/>
      <c r="B12" s="278" t="s">
        <v>9</v>
      </c>
      <c r="C12" s="275"/>
      <c r="D12" s="114">
        <v>562</v>
      </c>
      <c r="E12" s="114">
        <v>2937</v>
      </c>
      <c r="F12" s="114">
        <v>1502</v>
      </c>
      <c r="G12" s="114">
        <v>5001</v>
      </c>
    </row>
    <row r="13" spans="1:7" ht="16" customHeight="1" x14ac:dyDescent="0.3">
      <c r="A13" s="273" t="s">
        <v>59</v>
      </c>
      <c r="B13" s="273" t="s">
        <v>120</v>
      </c>
      <c r="C13" s="276"/>
      <c r="D13" s="83">
        <v>18591.89</v>
      </c>
      <c r="E13" s="83">
        <v>157275.41</v>
      </c>
      <c r="F13" s="83">
        <v>6387.07</v>
      </c>
      <c r="G13" s="83">
        <v>182254.36999999997</v>
      </c>
    </row>
    <row r="14" spans="1:7" ht="16" customHeight="1" x14ac:dyDescent="0.3">
      <c r="A14" s="274"/>
      <c r="B14" s="277" t="s">
        <v>5</v>
      </c>
      <c r="C14" s="274"/>
      <c r="D14" s="117">
        <v>1.2404916705015251E-2</v>
      </c>
      <c r="E14" s="117">
        <v>3.6967356981613346E-2</v>
      </c>
      <c r="F14" s="117">
        <v>6.033577876813725E-3</v>
      </c>
      <c r="G14" s="117">
        <v>2.675576520689403E-2</v>
      </c>
    </row>
    <row r="15" spans="1:7" ht="16" customHeight="1" x14ac:dyDescent="0.3">
      <c r="A15" s="274"/>
      <c r="B15" s="277" t="s">
        <v>6</v>
      </c>
      <c r="C15" s="194" t="s">
        <v>7</v>
      </c>
      <c r="D15" s="117">
        <v>3.6083311864532038E-3</v>
      </c>
      <c r="E15" s="117">
        <v>2.8525959604535925E-2</v>
      </c>
      <c r="F15" s="117">
        <v>2.9136618527611084E-3</v>
      </c>
      <c r="G15" s="117">
        <v>2.0669801374126662E-2</v>
      </c>
    </row>
    <row r="16" spans="1:7" ht="16" customHeight="1" x14ac:dyDescent="0.3">
      <c r="A16" s="274"/>
      <c r="B16" s="277"/>
      <c r="C16" s="194" t="s">
        <v>8</v>
      </c>
      <c r="D16" s="117">
        <v>4.1747780940729007E-2</v>
      </c>
      <c r="E16" s="117">
        <v>4.7783863397806971E-2</v>
      </c>
      <c r="F16" s="117">
        <v>1.2452541897123257E-2</v>
      </c>
      <c r="G16" s="117">
        <v>3.4570409348241071E-2</v>
      </c>
    </row>
    <row r="17" spans="1:12" ht="16" customHeight="1" thickBot="1" x14ac:dyDescent="0.35">
      <c r="A17" s="275"/>
      <c r="B17" s="278" t="s">
        <v>9</v>
      </c>
      <c r="C17" s="275"/>
      <c r="D17" s="114">
        <v>562</v>
      </c>
      <c r="E17" s="114">
        <v>2937</v>
      </c>
      <c r="F17" s="114">
        <v>1502</v>
      </c>
      <c r="G17" s="114">
        <v>5001</v>
      </c>
    </row>
    <row r="18" spans="1:12" ht="16" customHeight="1" x14ac:dyDescent="0.3">
      <c r="A18" s="273" t="s">
        <v>60</v>
      </c>
      <c r="B18" s="273" t="s">
        <v>120</v>
      </c>
      <c r="C18" s="276"/>
      <c r="D18" s="83">
        <v>1480159.8099999998</v>
      </c>
      <c r="E18" s="83">
        <v>4097164.8</v>
      </c>
      <c r="F18" s="83">
        <v>1052200.4100000015</v>
      </c>
      <c r="G18" s="83">
        <v>6629525.0200000051</v>
      </c>
    </row>
    <row r="19" spans="1:12" ht="16" customHeight="1" x14ac:dyDescent="0.3">
      <c r="A19" s="274"/>
      <c r="B19" s="277" t="s">
        <v>5</v>
      </c>
      <c r="C19" s="279"/>
      <c r="D19" s="117">
        <v>0.98759508329498502</v>
      </c>
      <c r="E19" s="117">
        <v>0.96303264301838676</v>
      </c>
      <c r="F19" s="117">
        <v>0.99396642212318642</v>
      </c>
      <c r="G19" s="117">
        <v>0.97324423479310607</v>
      </c>
    </row>
    <row r="20" spans="1:12" ht="16" customHeight="1" x14ac:dyDescent="0.3">
      <c r="A20" s="274"/>
      <c r="B20" s="277" t="s">
        <v>6</v>
      </c>
      <c r="C20" s="194" t="s">
        <v>7</v>
      </c>
      <c r="D20" s="117">
        <v>0.95825221905927083</v>
      </c>
      <c r="E20" s="117">
        <v>0.95221613660219329</v>
      </c>
      <c r="F20" s="117">
        <v>0.98754745810287692</v>
      </c>
      <c r="G20" s="117">
        <v>0.96542959065175904</v>
      </c>
    </row>
    <row r="21" spans="1:12" ht="16" customHeight="1" x14ac:dyDescent="0.3">
      <c r="A21" s="274"/>
      <c r="B21" s="277"/>
      <c r="C21" s="194" t="s">
        <v>8</v>
      </c>
      <c r="D21" s="117">
        <v>0.99639166881354702</v>
      </c>
      <c r="E21" s="117">
        <v>0.97147404039546426</v>
      </c>
      <c r="F21" s="117">
        <v>0.99708633814723902</v>
      </c>
      <c r="G21" s="117">
        <v>0.97933019862587345</v>
      </c>
    </row>
    <row r="22" spans="1:12" ht="16" customHeight="1" thickBot="1" x14ac:dyDescent="0.35">
      <c r="A22" s="275"/>
      <c r="B22" s="278" t="s">
        <v>9</v>
      </c>
      <c r="C22" s="275"/>
      <c r="D22" s="118">
        <v>562</v>
      </c>
      <c r="E22" s="118">
        <v>2937</v>
      </c>
      <c r="F22" s="118">
        <v>1502</v>
      </c>
      <c r="G22" s="118">
        <v>5001</v>
      </c>
    </row>
    <row r="23" spans="1:12" ht="15.65" customHeight="1" x14ac:dyDescent="0.3">
      <c r="A23" s="273" t="s">
        <v>61</v>
      </c>
      <c r="B23" s="273" t="s">
        <v>120</v>
      </c>
      <c r="C23" s="276"/>
      <c r="D23" s="114">
        <v>1430736.7100000002</v>
      </c>
      <c r="E23" s="114">
        <v>3772540.6199999964</v>
      </c>
      <c r="F23" s="114">
        <v>1026384.7000000007</v>
      </c>
      <c r="G23" s="114">
        <v>6229662.0300000049</v>
      </c>
    </row>
    <row r="24" spans="1:12" ht="16" customHeight="1" x14ac:dyDescent="0.3">
      <c r="A24" s="274"/>
      <c r="B24" s="277" t="s">
        <v>5</v>
      </c>
      <c r="C24" s="279"/>
      <c r="D24" s="82">
        <v>0.95461890718789522</v>
      </c>
      <c r="E24" s="82">
        <v>0.88673020039926564</v>
      </c>
      <c r="F24" s="82">
        <v>0.96957948151814488</v>
      </c>
      <c r="G24" s="82">
        <v>0.9145425406972858</v>
      </c>
    </row>
    <row r="25" spans="1:12" ht="16" customHeight="1" x14ac:dyDescent="0.3">
      <c r="A25" s="274"/>
      <c r="B25" s="277" t="s">
        <v>6</v>
      </c>
      <c r="C25" s="194" t="s">
        <v>7</v>
      </c>
      <c r="D25" s="82">
        <v>0.92352201540534162</v>
      </c>
      <c r="E25" s="82">
        <v>0.87016818295016751</v>
      </c>
      <c r="F25" s="82">
        <v>0.95707863661660264</v>
      </c>
      <c r="G25" s="82">
        <v>0.90259008646381289</v>
      </c>
    </row>
    <row r="26" spans="1:12" ht="16" customHeight="1" x14ac:dyDescent="0.3">
      <c r="A26" s="274"/>
      <c r="B26" s="277"/>
      <c r="C26" s="194" t="s">
        <v>8</v>
      </c>
      <c r="D26" s="82">
        <v>0.973435131502012</v>
      </c>
      <c r="E26" s="82">
        <v>0.90141883279212853</v>
      </c>
      <c r="F26" s="82">
        <v>0.9785211646838341</v>
      </c>
      <c r="G26" s="82">
        <v>0.92515001916240569</v>
      </c>
    </row>
    <row r="27" spans="1:12" ht="16" customHeight="1" thickBot="1" x14ac:dyDescent="0.35">
      <c r="A27" s="279"/>
      <c r="B27" s="277" t="s">
        <v>9</v>
      </c>
      <c r="C27" s="279"/>
      <c r="D27" s="118">
        <v>562</v>
      </c>
      <c r="E27" s="118">
        <v>2937</v>
      </c>
      <c r="F27" s="118">
        <v>1502</v>
      </c>
      <c r="G27" s="118">
        <v>5001</v>
      </c>
    </row>
    <row r="28" spans="1:12" ht="16" customHeight="1" x14ac:dyDescent="0.3">
      <c r="A28" s="273" t="s">
        <v>88</v>
      </c>
      <c r="B28" s="273" t="s">
        <v>120</v>
      </c>
      <c r="C28" s="276"/>
      <c r="D28" s="114">
        <v>36449.869999999995</v>
      </c>
      <c r="E28" s="114">
        <v>267361.49000000011</v>
      </c>
      <c r="F28" s="114">
        <v>28517.67</v>
      </c>
      <c r="G28" s="114">
        <v>332329.0299999998</v>
      </c>
      <c r="H28" s="114"/>
      <c r="I28" s="114"/>
      <c r="J28" s="114"/>
      <c r="K28" s="114"/>
    </row>
    <row r="29" spans="1:12" ht="16" customHeight="1" x14ac:dyDescent="0.3">
      <c r="A29" s="274"/>
      <c r="B29" s="277" t="s">
        <v>5</v>
      </c>
      <c r="C29" s="279"/>
      <c r="D29" s="82">
        <v>2.4320152564297336E-2</v>
      </c>
      <c r="E29" s="82">
        <v>6.2842930398121624E-2</v>
      </c>
      <c r="F29" s="82">
        <v>2.6939360741353155E-2</v>
      </c>
      <c r="G29" s="82">
        <v>4.8787403550953803E-2</v>
      </c>
      <c r="H29" s="259"/>
      <c r="I29" s="82"/>
      <c r="J29" s="82"/>
      <c r="K29" s="82"/>
      <c r="L29" s="259"/>
    </row>
    <row r="30" spans="1:12" ht="16" customHeight="1" x14ac:dyDescent="0.3">
      <c r="A30" s="274"/>
      <c r="B30" s="277" t="s">
        <v>6</v>
      </c>
      <c r="C30" s="194" t="s">
        <v>7</v>
      </c>
      <c r="D30" s="82">
        <v>1.2171877834643971E-2</v>
      </c>
      <c r="E30" s="82">
        <v>5.1747102245489486E-2</v>
      </c>
      <c r="F30" s="82">
        <v>1.8458251045549524E-2</v>
      </c>
      <c r="G30" s="82">
        <v>4.0875101345543813E-2</v>
      </c>
      <c r="H30" s="82"/>
      <c r="I30" s="82"/>
      <c r="J30" s="82"/>
      <c r="K30" s="82"/>
    </row>
    <row r="31" spans="1:12" ht="16" customHeight="1" x14ac:dyDescent="0.3">
      <c r="A31" s="274"/>
      <c r="B31" s="277"/>
      <c r="C31" s="194" t="s">
        <v>8</v>
      </c>
      <c r="D31" s="82">
        <v>4.8003938754713114E-2</v>
      </c>
      <c r="E31" s="82">
        <v>7.6126965689281498E-2</v>
      </c>
      <c r="F31" s="82">
        <v>3.916185240517657E-2</v>
      </c>
      <c r="G31" s="82">
        <v>5.8138471119497728E-2</v>
      </c>
      <c r="H31" s="82"/>
      <c r="I31" s="82"/>
      <c r="J31" s="82"/>
      <c r="K31" s="82"/>
    </row>
    <row r="32" spans="1:12" ht="16" customHeight="1" thickBot="1" x14ac:dyDescent="0.35">
      <c r="A32" s="275"/>
      <c r="B32" s="278" t="s">
        <v>9</v>
      </c>
      <c r="C32" s="275"/>
      <c r="D32" s="118">
        <v>562</v>
      </c>
      <c r="E32" s="118">
        <v>2937</v>
      </c>
      <c r="F32" s="118">
        <v>1502</v>
      </c>
      <c r="G32" s="118">
        <v>5001</v>
      </c>
    </row>
    <row r="33" spans="1:7" ht="16" customHeight="1" x14ac:dyDescent="0.3">
      <c r="A33" s="273" t="s">
        <v>86</v>
      </c>
      <c r="B33" s="273" t="s">
        <v>120</v>
      </c>
      <c r="C33" s="276"/>
      <c r="D33" s="114">
        <v>1404041.7199999997</v>
      </c>
      <c r="E33" s="114">
        <v>3660830.5799999954</v>
      </c>
      <c r="F33" s="114">
        <v>1021034.7600000019</v>
      </c>
      <c r="G33" s="114">
        <v>6085907.060000007</v>
      </c>
    </row>
    <row r="34" spans="1:7" ht="16" customHeight="1" x14ac:dyDescent="0.3">
      <c r="A34" s="279"/>
      <c r="B34" s="277" t="s">
        <v>5</v>
      </c>
      <c r="C34" s="279"/>
      <c r="D34" s="82">
        <v>0.93680742447197896</v>
      </c>
      <c r="E34" s="82">
        <v>0.86047291754042443</v>
      </c>
      <c r="F34" s="82">
        <v>0.96452563372466915</v>
      </c>
      <c r="G34" s="82">
        <v>0.89343866140679618</v>
      </c>
    </row>
    <row r="35" spans="1:7" ht="16" customHeight="1" x14ac:dyDescent="0.3">
      <c r="A35" s="279"/>
      <c r="B35" s="277" t="s">
        <v>6</v>
      </c>
      <c r="C35" s="194" t="s">
        <v>7</v>
      </c>
      <c r="D35" s="82">
        <v>0.90423247394761563</v>
      </c>
      <c r="E35" s="82">
        <v>0.84243448272623989</v>
      </c>
      <c r="F35" s="82">
        <v>0.95129887046278783</v>
      </c>
      <c r="G35" s="82">
        <v>0.88037494488299572</v>
      </c>
    </row>
    <row r="36" spans="1:7" ht="16" customHeight="1" x14ac:dyDescent="0.3">
      <c r="A36" s="279"/>
      <c r="B36" s="277"/>
      <c r="C36" s="194" t="s">
        <v>8</v>
      </c>
      <c r="D36" s="82">
        <v>0.95880690269245539</v>
      </c>
      <c r="E36" s="82">
        <v>0.87674840342226146</v>
      </c>
      <c r="F36" s="82">
        <v>0.97425734253548091</v>
      </c>
      <c r="G36" s="82">
        <v>0.90522932194211403</v>
      </c>
    </row>
    <row r="37" spans="1:7" ht="16" customHeight="1" thickBot="1" x14ac:dyDescent="0.35">
      <c r="A37" s="275"/>
      <c r="B37" s="278" t="s">
        <v>9</v>
      </c>
      <c r="C37" s="275"/>
      <c r="D37" s="114">
        <v>562</v>
      </c>
      <c r="E37" s="114">
        <v>2937</v>
      </c>
      <c r="F37" s="114">
        <v>1502</v>
      </c>
      <c r="G37" s="114">
        <v>5001</v>
      </c>
    </row>
    <row r="38" spans="1:7" ht="16" customHeight="1" x14ac:dyDescent="0.3">
      <c r="A38" s="273" t="s">
        <v>87</v>
      </c>
      <c r="B38" s="273" t="s">
        <v>120</v>
      </c>
      <c r="C38" s="276"/>
      <c r="D38" s="87">
        <v>1360346.4399999995</v>
      </c>
      <c r="E38" s="87">
        <v>3315733.7699999958</v>
      </c>
      <c r="F38" s="87">
        <v>1000214.2000000017</v>
      </c>
      <c r="G38" s="87">
        <v>5676294.4100000067</v>
      </c>
    </row>
    <row r="39" spans="1:7" ht="16" customHeight="1" x14ac:dyDescent="0.3">
      <c r="A39" s="274"/>
      <c r="B39" s="277" t="s">
        <v>5</v>
      </c>
      <c r="C39" s="279"/>
      <c r="D39" s="82">
        <v>0.90765297547285517</v>
      </c>
      <c r="E39" s="82">
        <v>0.77935841293677433</v>
      </c>
      <c r="F39" s="82">
        <v>0.94485738675088105</v>
      </c>
      <c r="G39" s="82">
        <v>0.8333056731598002</v>
      </c>
    </row>
    <row r="40" spans="1:7" ht="16" customHeight="1" x14ac:dyDescent="0.3">
      <c r="A40" s="274"/>
      <c r="B40" s="277" t="s">
        <v>6</v>
      </c>
      <c r="C40" s="194" t="s">
        <v>7</v>
      </c>
      <c r="D40" s="82">
        <v>0.86928522091028848</v>
      </c>
      <c r="E40" s="82">
        <v>0.75765468705662986</v>
      </c>
      <c r="F40" s="82">
        <v>0.92949180568325995</v>
      </c>
      <c r="G40" s="82">
        <v>0.81740751339269968</v>
      </c>
    </row>
    <row r="41" spans="1:7" ht="16" customHeight="1" x14ac:dyDescent="0.3">
      <c r="A41" s="274"/>
      <c r="B41" s="277"/>
      <c r="C41" s="194" t="s">
        <v>8</v>
      </c>
      <c r="D41" s="82">
        <v>0.93559332771981929</v>
      </c>
      <c r="E41" s="82">
        <v>0.79963244950345225</v>
      </c>
      <c r="F41" s="82">
        <v>0.95702921093011606</v>
      </c>
      <c r="G41" s="82">
        <v>0.84807686889949085</v>
      </c>
    </row>
    <row r="42" spans="1:7" ht="16" customHeight="1" thickBot="1" x14ac:dyDescent="0.35">
      <c r="A42" s="275"/>
      <c r="B42" s="278" t="s">
        <v>9</v>
      </c>
      <c r="C42" s="275"/>
      <c r="D42" s="118">
        <v>562</v>
      </c>
      <c r="E42" s="118">
        <v>2937</v>
      </c>
      <c r="F42" s="118">
        <v>1502</v>
      </c>
      <c r="G42" s="118">
        <v>5001</v>
      </c>
    </row>
    <row r="43" spans="1:7" ht="16" customHeight="1" x14ac:dyDescent="0.3">
      <c r="A43" s="273" t="s">
        <v>160</v>
      </c>
      <c r="B43" s="273" t="s">
        <v>120</v>
      </c>
      <c r="C43" s="276"/>
      <c r="D43" s="114">
        <v>60560.609999999986</v>
      </c>
      <c r="E43" s="114">
        <v>755259.05000000063</v>
      </c>
      <c r="F43" s="114">
        <v>102693.81999999999</v>
      </c>
      <c r="G43" s="114">
        <v>918513.48000000045</v>
      </c>
    </row>
    <row r="44" spans="1:7" ht="15.75" customHeight="1" x14ac:dyDescent="0.3">
      <c r="A44" s="274"/>
      <c r="B44" s="277" t="s">
        <v>5</v>
      </c>
      <c r="C44" s="279"/>
      <c r="D44" s="82">
        <v>4.0407367010826416E-2</v>
      </c>
      <c r="E44" s="82">
        <v>0.17752254414688337</v>
      </c>
      <c r="F44" s="82">
        <v>9.701023480836922E-2</v>
      </c>
      <c r="G44" s="82">
        <v>0.13484193004670986</v>
      </c>
    </row>
    <row r="45" spans="1:7" ht="15.75" customHeight="1" x14ac:dyDescent="0.3">
      <c r="A45" s="274"/>
      <c r="B45" s="277" t="s">
        <v>6</v>
      </c>
      <c r="C45" s="194" t="s">
        <v>7</v>
      </c>
      <c r="D45" s="82">
        <v>2.400189393128303E-2</v>
      </c>
      <c r="E45" s="82">
        <v>0.15880753064675082</v>
      </c>
      <c r="F45" s="82">
        <v>7.9040985345362982E-2</v>
      </c>
      <c r="G45" s="82">
        <v>0.12174937663898454</v>
      </c>
    </row>
    <row r="46" spans="1:7" ht="15.75" customHeight="1" x14ac:dyDescent="0.3">
      <c r="A46" s="274"/>
      <c r="B46" s="277"/>
      <c r="C46" s="194" t="s">
        <v>8</v>
      </c>
      <c r="D46" s="82">
        <v>6.7253426952836648E-2</v>
      </c>
      <c r="E46" s="82">
        <v>0.19792413395199307</v>
      </c>
      <c r="F46" s="82">
        <v>0.11853882100383335</v>
      </c>
      <c r="G46" s="82">
        <v>0.14910338714359347</v>
      </c>
    </row>
    <row r="47" spans="1:7" ht="15.75" customHeight="1" thickBot="1" x14ac:dyDescent="0.35">
      <c r="A47" s="275"/>
      <c r="B47" s="278" t="s">
        <v>9</v>
      </c>
      <c r="C47" s="275"/>
      <c r="D47" s="118">
        <v>562</v>
      </c>
      <c r="E47" s="118">
        <v>2937</v>
      </c>
      <c r="F47" s="118">
        <v>1502</v>
      </c>
      <c r="G47" s="118">
        <v>5001</v>
      </c>
    </row>
    <row r="48" spans="1:7" ht="15.75" customHeight="1" x14ac:dyDescent="0.3">
      <c r="A48" s="273" t="s">
        <v>161</v>
      </c>
      <c r="B48" s="273" t="s">
        <v>120</v>
      </c>
      <c r="C48" s="276"/>
      <c r="D48" s="114">
        <v>109998.92999999996</v>
      </c>
      <c r="E48" s="114">
        <v>954590.20000000088</v>
      </c>
      <c r="F48" s="114">
        <v>242682.73000000021</v>
      </c>
      <c r="G48" s="114">
        <v>1307271.8600000015</v>
      </c>
    </row>
    <row r="49" spans="1:7" ht="15.75" customHeight="1" x14ac:dyDescent="0.3">
      <c r="A49" s="274"/>
      <c r="B49" s="277" t="s">
        <v>5</v>
      </c>
      <c r="C49" s="279"/>
      <c r="D49" s="82">
        <v>7.3393698235671725E-2</v>
      </c>
      <c r="E49" s="82">
        <v>0.22437504181073004</v>
      </c>
      <c r="F49" s="82">
        <v>0.22925146441369201</v>
      </c>
      <c r="G49" s="82">
        <v>0.19191341720771737</v>
      </c>
    </row>
    <row r="50" spans="1:7" ht="15.75" customHeight="1" x14ac:dyDescent="0.3">
      <c r="A50" s="274"/>
      <c r="B50" s="277" t="s">
        <v>6</v>
      </c>
      <c r="C50" s="194" t="s">
        <v>7</v>
      </c>
      <c r="D50" s="82">
        <v>4.9740729794634245E-2</v>
      </c>
      <c r="E50" s="82">
        <v>0.20555424587952903</v>
      </c>
      <c r="F50" s="82">
        <v>0.20414624945439236</v>
      </c>
      <c r="G50" s="82">
        <v>0.1779340175033973</v>
      </c>
    </row>
    <row r="51" spans="1:7" ht="15.75" customHeight="1" x14ac:dyDescent="0.3">
      <c r="A51" s="274"/>
      <c r="B51" s="277"/>
      <c r="C51" s="194" t="s">
        <v>8</v>
      </c>
      <c r="D51" s="82">
        <v>0.1070274362812734</v>
      </c>
      <c r="E51" s="82">
        <v>0.24438898153873762</v>
      </c>
      <c r="F51" s="82">
        <v>0.25644919075598077</v>
      </c>
      <c r="G51" s="82">
        <v>0.20671493523438117</v>
      </c>
    </row>
    <row r="52" spans="1:7" ht="15.75" customHeight="1" thickBot="1" x14ac:dyDescent="0.35">
      <c r="A52" s="275"/>
      <c r="B52" s="278" t="s">
        <v>9</v>
      </c>
      <c r="C52" s="275"/>
      <c r="D52" s="114">
        <v>562</v>
      </c>
      <c r="E52" s="114">
        <v>2937</v>
      </c>
      <c r="F52" s="114">
        <v>1502</v>
      </c>
      <c r="G52" s="114">
        <v>5001</v>
      </c>
    </row>
    <row r="53" spans="1:7" ht="15.75" customHeight="1" x14ac:dyDescent="0.3">
      <c r="A53" s="282" t="s">
        <v>360</v>
      </c>
      <c r="B53" s="283"/>
      <c r="C53" s="283"/>
      <c r="D53" s="283"/>
      <c r="E53" s="283"/>
      <c r="F53" s="283"/>
      <c r="G53" s="283"/>
    </row>
    <row r="54" spans="1:7" ht="15.75" customHeight="1" x14ac:dyDescent="0.3">
      <c r="A54" s="280" t="s">
        <v>10</v>
      </c>
      <c r="B54" s="281"/>
      <c r="C54" s="281"/>
      <c r="D54" s="281"/>
      <c r="E54" s="281"/>
      <c r="F54" s="281"/>
      <c r="G54" s="281"/>
    </row>
    <row r="55" spans="1:7" ht="14.25" customHeight="1" x14ac:dyDescent="0.3">
      <c r="A55" s="198" t="str">
        <f>HYPERLINK("#'Index'!A1","Back To Index")</f>
        <v>Back To Index</v>
      </c>
    </row>
    <row r="56" spans="1:7" ht="14.25" customHeight="1" x14ac:dyDescent="0.3"/>
    <row r="57" spans="1:7" ht="14.5" customHeight="1" x14ac:dyDescent="0.3"/>
    <row r="58" spans="1:7" ht="14.25" customHeight="1" x14ac:dyDescent="0.3"/>
    <row r="59" spans="1:7" ht="14.25" customHeight="1" x14ac:dyDescent="0.3"/>
    <row r="60" spans="1:7" ht="14.25" customHeight="1" x14ac:dyDescent="0.3"/>
    <row r="62" spans="1:7" ht="15" customHeight="1" x14ac:dyDescent="0.3"/>
    <row r="63" spans="1:7" ht="14.15" customHeight="1" x14ac:dyDescent="0.3"/>
    <row r="64" spans="1:7" ht="15" customHeight="1" x14ac:dyDescent="0.3"/>
    <row r="65" ht="15" customHeight="1" x14ac:dyDescent="0.3"/>
    <row r="66" ht="36.75" customHeight="1" x14ac:dyDescent="0.3"/>
    <row r="67" ht="15" customHeight="1" x14ac:dyDescent="0.3"/>
    <row r="68" ht="14.25" customHeight="1" x14ac:dyDescent="0.3"/>
    <row r="70" ht="14.25" customHeight="1" x14ac:dyDescent="0.3"/>
    <row r="71" ht="14.25" customHeight="1" x14ac:dyDescent="0.3"/>
    <row r="72" ht="14.25" customHeight="1" x14ac:dyDescent="0.3"/>
    <row r="74" ht="14.25" customHeight="1" x14ac:dyDescent="0.3"/>
    <row r="75" ht="14.25" customHeight="1" x14ac:dyDescent="0.3"/>
    <row r="76" ht="14.25" customHeight="1" x14ac:dyDescent="0.3"/>
    <row r="78" ht="14.25" customHeight="1" x14ac:dyDescent="0.3"/>
    <row r="79" ht="14.25" customHeight="1" x14ac:dyDescent="0.3"/>
    <row r="80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5" customHeight="1" x14ac:dyDescent="0.3"/>
    <row r="86" ht="14.25" customHeight="1" x14ac:dyDescent="0.3"/>
    <row r="87" ht="14.25" customHeight="1" x14ac:dyDescent="0.3"/>
    <row r="88" ht="14.25" customHeight="1" x14ac:dyDescent="0.3"/>
    <row r="90" ht="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54">
    <mergeCell ref="A54:G54"/>
    <mergeCell ref="A48:A52"/>
    <mergeCell ref="B48:C48"/>
    <mergeCell ref="B49:C49"/>
    <mergeCell ref="B50:B51"/>
    <mergeCell ref="B52:C52"/>
    <mergeCell ref="A53:G53"/>
    <mergeCell ref="A38:A42"/>
    <mergeCell ref="B38:C38"/>
    <mergeCell ref="B39:C39"/>
    <mergeCell ref="B40:B41"/>
    <mergeCell ref="B42:C42"/>
    <mergeCell ref="A43:A47"/>
    <mergeCell ref="B43:C43"/>
    <mergeCell ref="B44:C44"/>
    <mergeCell ref="B45:B46"/>
    <mergeCell ref="B47:C47"/>
    <mergeCell ref="A28:A32"/>
    <mergeCell ref="B28:C28"/>
    <mergeCell ref="B29:C29"/>
    <mergeCell ref="B30:B31"/>
    <mergeCell ref="B32:C32"/>
    <mergeCell ref="A33:A37"/>
    <mergeCell ref="B33:C33"/>
    <mergeCell ref="B34:C34"/>
    <mergeCell ref="B35:B36"/>
    <mergeCell ref="B37:C37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firstPageNumber="13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 enableFormatConditionsCalculation="0">
    <tabColor rgb="FF1F497D"/>
  </sheetPr>
  <dimension ref="A1:V392"/>
  <sheetViews>
    <sheetView workbookViewId="0">
      <selection activeCell="L2" sqref="L2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22" s="93" customFormat="1" ht="31.5" customHeight="1" thickBot="1" x14ac:dyDescent="0.35">
      <c r="A1" s="290" t="s">
        <v>381</v>
      </c>
      <c r="B1" s="290"/>
      <c r="C1" s="290"/>
      <c r="D1" s="290"/>
      <c r="E1" s="290"/>
      <c r="F1" s="290"/>
      <c r="G1" s="292"/>
    </row>
    <row r="2" spans="1:22" ht="54" customHeight="1" thickBot="1" x14ac:dyDescent="0.35">
      <c r="A2" s="181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5" t="s">
        <v>383</v>
      </c>
      <c r="M2" s="204"/>
      <c r="N2" s="204"/>
      <c r="O2" s="204"/>
      <c r="P2" s="204"/>
      <c r="Q2" s="204"/>
      <c r="R2" s="204"/>
      <c r="S2" s="204"/>
      <c r="T2" s="204"/>
      <c r="U2" s="204"/>
      <c r="V2" s="73"/>
    </row>
    <row r="3" spans="1:22" x14ac:dyDescent="0.3">
      <c r="A3" s="319" t="s">
        <v>172</v>
      </c>
      <c r="B3" s="273" t="s">
        <v>120</v>
      </c>
      <c r="C3" s="276"/>
      <c r="D3" s="199">
        <v>40185.660000000003</v>
      </c>
      <c r="E3" s="199">
        <v>46510.34</v>
      </c>
      <c r="F3" s="199">
        <v>98296.02</v>
      </c>
      <c r="G3" s="199">
        <v>42295.94999999999</v>
      </c>
      <c r="H3" s="199">
        <v>75599.960000000021</v>
      </c>
      <c r="I3" s="199">
        <v>55939.119999999988</v>
      </c>
      <c r="J3" s="199">
        <v>23961.309999999994</v>
      </c>
      <c r="K3" s="199">
        <v>13437.660000000002</v>
      </c>
      <c r="L3" s="199">
        <v>396226.02000000025</v>
      </c>
      <c r="M3" s="73"/>
      <c r="N3" s="73"/>
      <c r="O3" s="73"/>
      <c r="P3" s="73"/>
      <c r="Q3" s="73"/>
      <c r="R3" s="73"/>
      <c r="S3" s="73"/>
      <c r="T3" s="73"/>
      <c r="U3" s="73"/>
      <c r="V3" s="73"/>
    </row>
    <row r="4" spans="1:22" x14ac:dyDescent="0.3">
      <c r="A4" s="320"/>
      <c r="B4" s="277" t="s">
        <v>5</v>
      </c>
      <c r="C4" s="274"/>
      <c r="D4" s="117">
        <v>0.12608693087518741</v>
      </c>
      <c r="E4" s="117">
        <v>0.17904724464434768</v>
      </c>
      <c r="F4" s="117">
        <v>0.17629847108421187</v>
      </c>
      <c r="G4" s="117">
        <v>0.15935115790815707</v>
      </c>
      <c r="H4" s="117">
        <v>0.16305068510871559</v>
      </c>
      <c r="I4" s="117">
        <v>0.1882666627536381</v>
      </c>
      <c r="J4" s="117">
        <v>0.16765289128752195</v>
      </c>
      <c r="K4" s="117">
        <v>0.15762386625068933</v>
      </c>
      <c r="L4" s="117">
        <v>0.16575580379447913</v>
      </c>
      <c r="M4" s="73"/>
      <c r="N4" s="73"/>
      <c r="O4" s="73"/>
      <c r="P4" s="73"/>
      <c r="Q4" s="73"/>
      <c r="R4" s="73"/>
      <c r="S4" s="73"/>
      <c r="T4" s="73"/>
      <c r="U4" s="73"/>
      <c r="V4" s="73"/>
    </row>
    <row r="5" spans="1:22" x14ac:dyDescent="0.3">
      <c r="A5" s="320"/>
      <c r="B5" s="277" t="s">
        <v>6</v>
      </c>
      <c r="C5" s="196" t="s">
        <v>7</v>
      </c>
      <c r="D5" s="117">
        <v>9.4335559984529457E-2</v>
      </c>
      <c r="E5" s="117">
        <v>0.13360364865389532</v>
      </c>
      <c r="F5" s="117">
        <v>0.14172179214123859</v>
      </c>
      <c r="G5" s="117">
        <v>0.1128815254940827</v>
      </c>
      <c r="H5" s="117">
        <v>0.12958492263913218</v>
      </c>
      <c r="I5" s="117">
        <v>0.14413222150197672</v>
      </c>
      <c r="J5" s="117">
        <v>0.11146538601099704</v>
      </c>
      <c r="K5" s="117">
        <v>0.10772848660708899</v>
      </c>
      <c r="L5" s="117">
        <v>0.14982787123573979</v>
      </c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2" x14ac:dyDescent="0.3">
      <c r="A6" s="320"/>
      <c r="B6" s="277"/>
      <c r="C6" s="196" t="s">
        <v>8</v>
      </c>
      <c r="D6" s="117">
        <v>0.16655974136731222</v>
      </c>
      <c r="E6" s="117">
        <v>0.23574211625107747</v>
      </c>
      <c r="F6" s="117">
        <v>0.21717643055312416</v>
      </c>
      <c r="G6" s="117">
        <v>0.22020232441495818</v>
      </c>
      <c r="H6" s="117">
        <v>0.20314203138280088</v>
      </c>
      <c r="I6" s="117">
        <v>0.24209273201483378</v>
      </c>
      <c r="J6" s="117">
        <v>0.24437373064110993</v>
      </c>
      <c r="K6" s="117">
        <v>0.22480632797904809</v>
      </c>
      <c r="L6" s="117">
        <v>0.1830125041660127</v>
      </c>
      <c r="M6" s="73"/>
      <c r="N6" s="73"/>
      <c r="O6" s="73"/>
      <c r="P6" s="73"/>
      <c r="Q6" s="73"/>
      <c r="R6" s="73"/>
      <c r="S6" s="73"/>
      <c r="T6" s="73"/>
      <c r="U6" s="73"/>
      <c r="V6" s="73"/>
    </row>
    <row r="7" spans="1:22" ht="14.5" thickBot="1" x14ac:dyDescent="0.35">
      <c r="A7" s="321"/>
      <c r="B7" s="278" t="s">
        <v>9</v>
      </c>
      <c r="C7" s="275"/>
      <c r="D7" s="183">
        <v>350</v>
      </c>
      <c r="E7" s="183">
        <v>314</v>
      </c>
      <c r="F7" s="183">
        <v>661</v>
      </c>
      <c r="G7" s="183">
        <v>313</v>
      </c>
      <c r="H7" s="183">
        <v>523</v>
      </c>
      <c r="I7" s="183">
        <v>335</v>
      </c>
      <c r="J7" s="183">
        <v>152</v>
      </c>
      <c r="K7" s="183">
        <v>175</v>
      </c>
      <c r="L7" s="183">
        <v>2823</v>
      </c>
      <c r="M7" s="184"/>
      <c r="N7" s="184"/>
      <c r="O7" s="184"/>
      <c r="P7" s="184"/>
      <c r="Q7" s="184"/>
      <c r="R7" s="184"/>
      <c r="S7" s="184"/>
      <c r="T7" s="184"/>
      <c r="U7" s="184"/>
      <c r="V7" s="73"/>
    </row>
    <row r="8" spans="1:22" ht="25.5" customHeight="1" x14ac:dyDescent="0.3">
      <c r="A8" s="322" t="s">
        <v>173</v>
      </c>
      <c r="B8" s="273" t="s">
        <v>120</v>
      </c>
      <c r="C8" s="276"/>
      <c r="D8" s="184">
        <v>278528.26000000007</v>
      </c>
      <c r="E8" s="184">
        <v>213255.4</v>
      </c>
      <c r="F8" s="184">
        <v>459258.56000000017</v>
      </c>
      <c r="G8" s="184">
        <v>223130.11000000007</v>
      </c>
      <c r="H8" s="184">
        <v>388059.3</v>
      </c>
      <c r="I8" s="184">
        <v>241187.93999999997</v>
      </c>
      <c r="J8" s="184">
        <v>118960.82999999997</v>
      </c>
      <c r="K8" s="184">
        <v>71813.76999999999</v>
      </c>
      <c r="L8" s="184">
        <v>1994194.1699999957</v>
      </c>
      <c r="M8" s="73"/>
      <c r="N8" s="73"/>
      <c r="O8" s="73"/>
      <c r="P8" s="73"/>
      <c r="Q8" s="73"/>
      <c r="R8" s="73"/>
      <c r="S8" s="73"/>
      <c r="T8" s="73"/>
      <c r="U8" s="73"/>
      <c r="V8" s="73"/>
    </row>
    <row r="9" spans="1:22" ht="14.25" customHeight="1" x14ac:dyDescent="0.3">
      <c r="A9" s="325"/>
      <c r="B9" s="277" t="s">
        <v>5</v>
      </c>
      <c r="C9" s="274"/>
      <c r="D9" s="117">
        <v>0.87391306912481292</v>
      </c>
      <c r="E9" s="117">
        <v>0.8209527553556526</v>
      </c>
      <c r="F9" s="117">
        <v>0.8237015289157873</v>
      </c>
      <c r="G9" s="117">
        <v>0.84064884209184276</v>
      </c>
      <c r="H9" s="117">
        <v>0.83694931489128555</v>
      </c>
      <c r="I9" s="117">
        <v>0.81173333724636176</v>
      </c>
      <c r="J9" s="117">
        <v>0.83234710871247775</v>
      </c>
      <c r="K9" s="117">
        <v>0.84237613374931075</v>
      </c>
      <c r="L9" s="117">
        <v>0.83424419620552248</v>
      </c>
      <c r="M9" s="73"/>
      <c r="N9" s="73"/>
      <c r="O9" s="73"/>
      <c r="P9" s="73"/>
      <c r="Q9" s="73"/>
      <c r="R9" s="73"/>
      <c r="S9" s="73"/>
      <c r="T9" s="73"/>
      <c r="U9" s="73"/>
      <c r="V9" s="73"/>
    </row>
    <row r="10" spans="1:22" x14ac:dyDescent="0.3">
      <c r="A10" s="325"/>
      <c r="B10" s="277" t="s">
        <v>6</v>
      </c>
      <c r="C10" s="196" t="s">
        <v>7</v>
      </c>
      <c r="D10" s="117">
        <v>0.83344025863268811</v>
      </c>
      <c r="E10" s="117">
        <v>0.76425788374892278</v>
      </c>
      <c r="F10" s="117">
        <v>0.78282356944687503</v>
      </c>
      <c r="G10" s="117">
        <v>0.77979767558504154</v>
      </c>
      <c r="H10" s="117">
        <v>0.79685796861720026</v>
      </c>
      <c r="I10" s="117">
        <v>0.75790726798516606</v>
      </c>
      <c r="J10" s="117">
        <v>0.75562626935888988</v>
      </c>
      <c r="K10" s="117">
        <v>0.77519367202095202</v>
      </c>
      <c r="L10" s="117">
        <v>0.81698749583398877</v>
      </c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spans="1:22" x14ac:dyDescent="0.3">
      <c r="A11" s="325"/>
      <c r="B11" s="277"/>
      <c r="C11" s="196" t="s">
        <v>8</v>
      </c>
      <c r="D11" s="117">
        <v>0.90566444001547086</v>
      </c>
      <c r="E11" s="117">
        <v>0.86639635134610482</v>
      </c>
      <c r="F11" s="117">
        <v>0.85827820785876052</v>
      </c>
      <c r="G11" s="117">
        <v>0.88711847450591719</v>
      </c>
      <c r="H11" s="117">
        <v>0.87041507736086887</v>
      </c>
      <c r="I11" s="117">
        <v>0.8558677784980232</v>
      </c>
      <c r="J11" s="117">
        <v>0.88853461398900269</v>
      </c>
      <c r="K11" s="117">
        <v>0.89227151339291111</v>
      </c>
      <c r="L11" s="117">
        <v>0.85017212876426174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</row>
    <row r="12" spans="1:22" ht="14.5" thickBot="1" x14ac:dyDescent="0.35">
      <c r="A12" s="324"/>
      <c r="B12" s="278" t="s">
        <v>9</v>
      </c>
      <c r="C12" s="275"/>
      <c r="D12" s="183">
        <v>350</v>
      </c>
      <c r="E12" s="183">
        <v>314</v>
      </c>
      <c r="F12" s="183">
        <v>661</v>
      </c>
      <c r="G12" s="183">
        <v>313</v>
      </c>
      <c r="H12" s="183">
        <v>523</v>
      </c>
      <c r="I12" s="183">
        <v>335</v>
      </c>
      <c r="J12" s="183">
        <v>152</v>
      </c>
      <c r="K12" s="183">
        <v>175</v>
      </c>
      <c r="L12" s="183">
        <v>2823</v>
      </c>
      <c r="M12" s="184"/>
      <c r="N12" s="184"/>
      <c r="O12" s="184"/>
      <c r="P12" s="184"/>
      <c r="Q12" s="184"/>
      <c r="R12" s="184"/>
      <c r="S12" s="184"/>
      <c r="T12" s="184"/>
      <c r="U12" s="184"/>
      <c r="V12" s="73"/>
    </row>
    <row r="13" spans="1:22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ht="16" customHeight="1" x14ac:dyDescent="0.3">
      <c r="A14" s="280" t="s">
        <v>10</v>
      </c>
      <c r="B14" s="281"/>
      <c r="C14" s="281"/>
      <c r="D14" s="281"/>
      <c r="E14" s="281"/>
      <c r="F14" s="281"/>
      <c r="G14" s="281"/>
      <c r="M14" s="73"/>
      <c r="N14" s="73"/>
      <c r="O14" s="73"/>
      <c r="P14" s="73"/>
      <c r="Q14" s="73"/>
      <c r="R14" s="73"/>
      <c r="S14" s="73"/>
      <c r="T14" s="73"/>
      <c r="U14" s="73"/>
      <c r="V14" s="73"/>
    </row>
    <row r="15" spans="1:22" ht="14.25" customHeight="1" x14ac:dyDescent="0.3">
      <c r="A15" s="84" t="s">
        <v>174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</row>
    <row r="16" spans="1:22" ht="14.25" customHeight="1" x14ac:dyDescent="0.3"/>
    <row r="17" spans="1:1" ht="14.25" customHeight="1" x14ac:dyDescent="0.3">
      <c r="A17" s="198" t="str">
        <f>HYPERLINK("#'Index'!A1","Back To Index")</f>
        <v>Back To Index</v>
      </c>
    </row>
    <row r="18" spans="1:1" ht="14.1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5" customHeight="1" x14ac:dyDescent="0.3"/>
    <row r="24" spans="1:1" ht="14.15" customHeight="1" x14ac:dyDescent="0.3"/>
    <row r="25" spans="1:1" ht="15" customHeight="1" x14ac:dyDescent="0.3"/>
    <row r="26" spans="1:1" ht="15" customHeight="1" x14ac:dyDescent="0.3"/>
    <row r="27" spans="1:1" ht="36.75" customHeight="1" x14ac:dyDescent="0.3"/>
    <row r="28" spans="1:1" ht="15" customHeight="1" x14ac:dyDescent="0.3"/>
    <row r="29" spans="1:1" ht="14.25" customHeight="1" x14ac:dyDescent="0.3"/>
    <row r="30" spans="1:1" ht="14.15" customHeight="1" x14ac:dyDescent="0.3"/>
    <row r="31" spans="1:1" ht="14.25" customHeight="1" x14ac:dyDescent="0.3"/>
    <row r="32" spans="1:1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1:G1"/>
    <mergeCell ref="B2:C2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 enableFormatConditionsCalculation="0">
    <tabColor rgb="FF1F497D"/>
  </sheetPr>
  <dimension ref="A1:M392"/>
  <sheetViews>
    <sheetView workbookViewId="0">
      <selection activeCell="G24" sqref="G24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3" s="93" customFormat="1" ht="31.5" customHeight="1" thickBot="1" x14ac:dyDescent="0.35">
      <c r="A1" s="290" t="s">
        <v>382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  <c r="M1" s="228"/>
    </row>
    <row r="2" spans="1:13" ht="54" customHeight="1" thickBot="1" x14ac:dyDescent="0.35">
      <c r="A2" s="181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5" t="s">
        <v>383</v>
      </c>
      <c r="H2" s="202"/>
      <c r="I2" s="202"/>
      <c r="J2" s="203"/>
      <c r="K2" s="203"/>
      <c r="L2" s="73"/>
      <c r="M2" s="73"/>
    </row>
    <row r="3" spans="1:13" x14ac:dyDescent="0.3">
      <c r="A3" s="319" t="s">
        <v>172</v>
      </c>
      <c r="B3" s="273" t="s">
        <v>120</v>
      </c>
      <c r="C3" s="276"/>
      <c r="D3" s="199">
        <v>388693.73000000033</v>
      </c>
      <c r="E3" s="199">
        <v>7532.29</v>
      </c>
      <c r="F3" s="247"/>
      <c r="G3" s="199">
        <v>396226.02000000025</v>
      </c>
      <c r="H3" s="73"/>
      <c r="I3" s="73"/>
      <c r="J3" s="73"/>
      <c r="K3" s="73"/>
      <c r="L3" s="73"/>
      <c r="M3" s="73"/>
    </row>
    <row r="4" spans="1:13" x14ac:dyDescent="0.3">
      <c r="A4" s="320"/>
      <c r="B4" s="277" t="s">
        <v>5</v>
      </c>
      <c r="C4" s="274"/>
      <c r="D4" s="117">
        <v>0.17129692394547352</v>
      </c>
      <c r="E4" s="117">
        <v>8.9040907236588501E-2</v>
      </c>
      <c r="F4" s="175"/>
      <c r="G4" s="117">
        <v>0.16575580379447913</v>
      </c>
      <c r="H4" s="73"/>
      <c r="I4" s="73"/>
      <c r="J4" s="73"/>
      <c r="K4" s="73"/>
      <c r="L4" s="73"/>
      <c r="M4" s="73"/>
    </row>
    <row r="5" spans="1:13" x14ac:dyDescent="0.3">
      <c r="A5" s="320"/>
      <c r="B5" s="277" t="s">
        <v>6</v>
      </c>
      <c r="C5" s="196" t="s">
        <v>7</v>
      </c>
      <c r="D5" s="117">
        <v>0.15473174400586515</v>
      </c>
      <c r="E5" s="117">
        <v>4.0947823093750106E-2</v>
      </c>
      <c r="F5" s="175"/>
      <c r="G5" s="117">
        <v>0.14982787123573979</v>
      </c>
      <c r="H5" s="73"/>
      <c r="I5" s="73"/>
      <c r="J5" s="73"/>
      <c r="K5" s="73"/>
      <c r="L5" s="73"/>
      <c r="M5" s="73"/>
    </row>
    <row r="6" spans="1:13" x14ac:dyDescent="0.3">
      <c r="A6" s="320"/>
      <c r="B6" s="277"/>
      <c r="C6" s="196" t="s">
        <v>8</v>
      </c>
      <c r="D6" s="117">
        <v>0.18923849505345369</v>
      </c>
      <c r="E6" s="117">
        <v>0.18284987613668036</v>
      </c>
      <c r="F6" s="175"/>
      <c r="G6" s="117">
        <v>0.1830125041660127</v>
      </c>
      <c r="H6" s="73"/>
      <c r="I6" s="73"/>
      <c r="J6" s="73"/>
      <c r="K6" s="73"/>
      <c r="L6" s="73"/>
      <c r="M6" s="73"/>
    </row>
    <row r="7" spans="1:13" ht="14.5" thickBot="1" x14ac:dyDescent="0.35">
      <c r="A7" s="321"/>
      <c r="B7" s="278" t="s">
        <v>9</v>
      </c>
      <c r="C7" s="275"/>
      <c r="D7" s="183">
        <v>2703</v>
      </c>
      <c r="E7" s="183">
        <v>87</v>
      </c>
      <c r="F7" s="225"/>
      <c r="G7" s="183">
        <v>2823</v>
      </c>
      <c r="H7" s="184"/>
      <c r="I7" s="184"/>
      <c r="J7" s="184"/>
      <c r="K7" s="184"/>
      <c r="L7" s="73"/>
      <c r="M7" s="73"/>
    </row>
    <row r="8" spans="1:13" ht="25.5" customHeight="1" x14ac:dyDescent="0.3">
      <c r="A8" s="322" t="s">
        <v>173</v>
      </c>
      <c r="B8" s="273" t="s">
        <v>120</v>
      </c>
      <c r="C8" s="276"/>
      <c r="D8" s="184">
        <v>1880428.9199999969</v>
      </c>
      <c r="E8" s="184">
        <v>77061.300000000017</v>
      </c>
      <c r="F8" s="247"/>
      <c r="G8" s="184">
        <v>1994194.1699999957</v>
      </c>
      <c r="H8" s="73"/>
      <c r="I8" s="73"/>
      <c r="J8" s="73"/>
      <c r="K8" s="73"/>
      <c r="L8" s="73"/>
      <c r="M8" s="73"/>
    </row>
    <row r="9" spans="1:13" ht="14.25" customHeight="1" x14ac:dyDescent="0.3">
      <c r="A9" s="325"/>
      <c r="B9" s="277" t="s">
        <v>5</v>
      </c>
      <c r="C9" s="274"/>
      <c r="D9" s="117">
        <v>0.82870307605452775</v>
      </c>
      <c r="E9" s="117">
        <v>0.91095909276341169</v>
      </c>
      <c r="F9" s="175"/>
      <c r="G9" s="117">
        <v>0.83424419620552248</v>
      </c>
      <c r="H9" s="73"/>
      <c r="I9" s="73"/>
      <c r="J9" s="73"/>
      <c r="K9" s="73"/>
      <c r="L9" s="73"/>
      <c r="M9" s="73"/>
    </row>
    <row r="10" spans="1:13" x14ac:dyDescent="0.3">
      <c r="A10" s="325"/>
      <c r="B10" s="277" t="s">
        <v>6</v>
      </c>
      <c r="C10" s="196" t="s">
        <v>7</v>
      </c>
      <c r="D10" s="117">
        <v>0.81076150494654764</v>
      </c>
      <c r="E10" s="117">
        <v>0.81715012386331987</v>
      </c>
      <c r="F10" s="175"/>
      <c r="G10" s="117">
        <v>0.81698749583398877</v>
      </c>
      <c r="H10" s="73"/>
      <c r="I10" s="73"/>
      <c r="J10" s="73"/>
      <c r="K10" s="73"/>
      <c r="L10" s="73"/>
      <c r="M10" s="73"/>
    </row>
    <row r="11" spans="1:13" x14ac:dyDescent="0.3">
      <c r="A11" s="325"/>
      <c r="B11" s="277"/>
      <c r="C11" s="196" t="s">
        <v>8</v>
      </c>
      <c r="D11" s="117">
        <v>0.84526825599413613</v>
      </c>
      <c r="E11" s="117">
        <v>0.95905217690625011</v>
      </c>
      <c r="F11" s="175"/>
      <c r="G11" s="117">
        <v>0.85017212876426174</v>
      </c>
      <c r="H11" s="73"/>
      <c r="I11" s="73"/>
      <c r="J11" s="73"/>
      <c r="K11" s="73"/>
      <c r="L11" s="73"/>
      <c r="M11" s="73"/>
    </row>
    <row r="12" spans="1:13" ht="14.5" thickBot="1" x14ac:dyDescent="0.35">
      <c r="A12" s="324"/>
      <c r="B12" s="278" t="s">
        <v>9</v>
      </c>
      <c r="C12" s="275"/>
      <c r="D12" s="183">
        <v>2703</v>
      </c>
      <c r="E12" s="183">
        <v>87</v>
      </c>
      <c r="F12" s="225"/>
      <c r="G12" s="183">
        <v>2823</v>
      </c>
      <c r="H12" s="184"/>
      <c r="I12" s="184"/>
      <c r="J12" s="184"/>
      <c r="K12" s="184"/>
      <c r="L12" s="73"/>
      <c r="M12" s="73"/>
    </row>
    <row r="13" spans="1:13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H13" s="73"/>
      <c r="I13" s="73"/>
      <c r="J13" s="73"/>
      <c r="K13" s="73"/>
      <c r="L13" s="73"/>
      <c r="M13" s="73"/>
    </row>
    <row r="14" spans="1:13" ht="16" customHeight="1" x14ac:dyDescent="0.3">
      <c r="A14" s="280" t="s">
        <v>10</v>
      </c>
      <c r="B14" s="281"/>
      <c r="C14" s="281"/>
      <c r="D14" s="281"/>
      <c r="E14" s="281"/>
      <c r="F14" s="281"/>
      <c r="G14" s="281"/>
    </row>
    <row r="15" spans="1:13" ht="14.25" customHeight="1" x14ac:dyDescent="0.3">
      <c r="A15" s="84" t="s">
        <v>174</v>
      </c>
    </row>
    <row r="16" spans="1:13" ht="14.25" customHeight="1" x14ac:dyDescent="0.3"/>
    <row r="17" spans="1:1" ht="14.25" customHeight="1" x14ac:dyDescent="0.3">
      <c r="A17" s="198" t="str">
        <f>HYPERLINK("#'Index'!A1","Back To Index")</f>
        <v>Back To Index</v>
      </c>
    </row>
    <row r="18" spans="1:1" ht="14.1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5" customHeight="1" x14ac:dyDescent="0.3"/>
    <row r="24" spans="1:1" ht="14.15" customHeight="1" x14ac:dyDescent="0.3"/>
    <row r="25" spans="1:1" ht="15" customHeight="1" x14ac:dyDescent="0.3"/>
    <row r="26" spans="1:1" ht="15" customHeight="1" x14ac:dyDescent="0.3"/>
    <row r="27" spans="1:1" ht="36.75" customHeight="1" x14ac:dyDescent="0.3"/>
    <row r="28" spans="1:1" ht="15" customHeight="1" x14ac:dyDescent="0.3"/>
    <row r="29" spans="1:1" ht="14.25" customHeight="1" x14ac:dyDescent="0.3"/>
    <row r="30" spans="1:1" ht="14.15" customHeight="1" x14ac:dyDescent="0.3"/>
    <row r="31" spans="1:1" ht="14.25" customHeight="1" x14ac:dyDescent="0.3"/>
    <row r="32" spans="1:1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1:G1"/>
    <mergeCell ref="B2:C2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 enableFormatConditionsCalculation="0">
    <tabColor rgb="FF1F497D"/>
  </sheetPr>
  <dimension ref="A1:M383"/>
  <sheetViews>
    <sheetView workbookViewId="0">
      <selection activeCell="A32" sqref="A32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3" s="93" customFormat="1" ht="31.5" customHeight="1" thickBot="1" x14ac:dyDescent="0.35">
      <c r="A1" s="290" t="s">
        <v>471</v>
      </c>
      <c r="B1" s="290"/>
      <c r="C1" s="290"/>
      <c r="D1" s="290"/>
      <c r="E1" s="290"/>
      <c r="F1" s="290"/>
      <c r="G1" s="292"/>
    </row>
    <row r="2" spans="1:13" ht="54" customHeight="1" thickBot="1" x14ac:dyDescent="0.35">
      <c r="A2" s="207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13" x14ac:dyDescent="0.3">
      <c r="A3" s="319" t="s">
        <v>472</v>
      </c>
      <c r="B3" s="273" t="s">
        <v>120</v>
      </c>
      <c r="C3" s="276"/>
      <c r="D3" s="199">
        <v>159510.51</v>
      </c>
      <c r="E3" s="199">
        <v>807210.0899999995</v>
      </c>
      <c r="F3" s="199">
        <v>120401.32000000002</v>
      </c>
      <c r="G3" s="199">
        <v>1087121.9200000002</v>
      </c>
    </row>
    <row r="4" spans="1:13" x14ac:dyDescent="0.3">
      <c r="A4" s="320"/>
      <c r="B4" s="277" t="s">
        <v>5</v>
      </c>
      <c r="C4" s="274"/>
      <c r="D4" s="117">
        <v>0.77009723587103507</v>
      </c>
      <c r="E4" s="117">
        <v>0.64032993428315377</v>
      </c>
      <c r="F4" s="117">
        <v>0.60253960653594185</v>
      </c>
      <c r="G4" s="117">
        <v>0.65192007730149437</v>
      </c>
    </row>
    <row r="5" spans="1:13" ht="15" customHeight="1" x14ac:dyDescent="0.3">
      <c r="A5" s="320"/>
      <c r="B5" s="277" t="s">
        <v>6</v>
      </c>
      <c r="C5" s="206" t="s">
        <v>7</v>
      </c>
      <c r="D5" s="117">
        <v>0.62683470677389108</v>
      </c>
      <c r="E5" s="117">
        <v>0.59638734198541787</v>
      </c>
      <c r="F5" s="117">
        <v>0.5297922770560376</v>
      </c>
      <c r="G5" s="117">
        <v>0.61409779361884897</v>
      </c>
    </row>
    <row r="6" spans="1:13" ht="14.25" customHeight="1" x14ac:dyDescent="0.35">
      <c r="A6" s="320"/>
      <c r="B6" s="277"/>
      <c r="C6" s="206" t="s">
        <v>8</v>
      </c>
      <c r="D6" s="117">
        <v>0.86978501439372591</v>
      </c>
      <c r="E6" s="117">
        <v>0.68203901352911855</v>
      </c>
      <c r="F6" s="117">
        <v>0.67102083825962533</v>
      </c>
      <c r="G6" s="117">
        <v>0.68791925400122811</v>
      </c>
      <c r="M6" s="253"/>
    </row>
    <row r="7" spans="1:13" ht="14.5" thickBot="1" x14ac:dyDescent="0.35">
      <c r="A7" s="321"/>
      <c r="B7" s="278" t="s">
        <v>9</v>
      </c>
      <c r="C7" s="275"/>
      <c r="D7" s="234">
        <v>71</v>
      </c>
      <c r="E7" s="234">
        <v>817</v>
      </c>
      <c r="F7" s="234">
        <v>263</v>
      </c>
      <c r="G7" s="234">
        <v>1151</v>
      </c>
    </row>
    <row r="8" spans="1:13" ht="25.5" customHeight="1" x14ac:dyDescent="0.3">
      <c r="A8" s="322" t="s">
        <v>489</v>
      </c>
      <c r="B8" s="273" t="s">
        <v>120</v>
      </c>
      <c r="C8" s="276"/>
      <c r="D8" s="199">
        <v>72517.76999999999</v>
      </c>
      <c r="E8" s="199">
        <v>380922.81999999977</v>
      </c>
      <c r="F8" s="199">
        <v>51755.51999999999</v>
      </c>
      <c r="G8" s="199">
        <v>505196.11</v>
      </c>
    </row>
    <row r="9" spans="1:13" ht="14.25" customHeight="1" x14ac:dyDescent="0.3">
      <c r="A9" s="325"/>
      <c r="B9" s="277" t="s">
        <v>5</v>
      </c>
      <c r="C9" s="274"/>
      <c r="D9" s="117">
        <v>0.4717684235398083</v>
      </c>
      <c r="E9" s="117">
        <v>0.49912569135871776</v>
      </c>
      <c r="F9" s="117">
        <v>0.51099671051949513</v>
      </c>
      <c r="G9" s="117">
        <v>0.49617642637432552</v>
      </c>
    </row>
    <row r="10" spans="1:13" ht="14.25" customHeight="1" x14ac:dyDescent="0.3">
      <c r="A10" s="325"/>
      <c r="B10" s="277" t="s">
        <v>6</v>
      </c>
      <c r="C10" s="206" t="s">
        <v>7</v>
      </c>
      <c r="D10" s="117">
        <v>0.32165330857653446</v>
      </c>
      <c r="E10" s="117">
        <v>0.44365496843811009</v>
      </c>
      <c r="F10" s="117">
        <v>0.41619120672852689</v>
      </c>
      <c r="G10" s="117">
        <v>0.44733378225067466</v>
      </c>
    </row>
    <row r="11" spans="1:13" x14ac:dyDescent="0.3">
      <c r="A11" s="325"/>
      <c r="B11" s="277"/>
      <c r="C11" s="206" t="s">
        <v>8</v>
      </c>
      <c r="D11" s="117">
        <v>0.62716907600624849</v>
      </c>
      <c r="E11" s="117">
        <v>0.55461794468792092</v>
      </c>
      <c r="F11" s="117">
        <v>0.60501766345131469</v>
      </c>
      <c r="G11" s="117">
        <v>0.54509215622079854</v>
      </c>
    </row>
    <row r="12" spans="1:13" ht="15" customHeight="1" thickBot="1" x14ac:dyDescent="0.35">
      <c r="A12" s="324"/>
      <c r="B12" s="278" t="s">
        <v>9</v>
      </c>
      <c r="C12" s="275"/>
      <c r="D12" s="183">
        <v>52</v>
      </c>
      <c r="E12" s="183">
        <v>502</v>
      </c>
      <c r="F12" s="183">
        <v>140</v>
      </c>
      <c r="G12" s="183">
        <v>694</v>
      </c>
    </row>
    <row r="13" spans="1:13" ht="25.5" customHeight="1" x14ac:dyDescent="0.3">
      <c r="A13" s="322" t="s">
        <v>490</v>
      </c>
      <c r="B13" s="273" t="s">
        <v>120</v>
      </c>
      <c r="C13" s="276"/>
      <c r="D13" s="199">
        <v>31733.839999999993</v>
      </c>
      <c r="E13" s="199">
        <v>309565.14999999985</v>
      </c>
      <c r="F13" s="199">
        <v>31982.120000000003</v>
      </c>
      <c r="G13" s="199">
        <v>373281.10999999987</v>
      </c>
    </row>
    <row r="14" spans="1:13" ht="14.25" customHeight="1" x14ac:dyDescent="0.3">
      <c r="A14" s="325"/>
      <c r="B14" s="277" t="s">
        <v>5</v>
      </c>
      <c r="C14" s="274"/>
      <c r="D14" s="117">
        <v>0.20644627750776823</v>
      </c>
      <c r="E14" s="117">
        <v>0.40562526423151857</v>
      </c>
      <c r="F14" s="117">
        <v>0.3157684072238045</v>
      </c>
      <c r="G14" s="117">
        <v>0.36661661387860145</v>
      </c>
    </row>
    <row r="15" spans="1:13" x14ac:dyDescent="0.3">
      <c r="A15" s="325"/>
      <c r="B15" s="277" t="s">
        <v>6</v>
      </c>
      <c r="C15" s="206" t="s">
        <v>7</v>
      </c>
      <c r="D15" s="117">
        <v>0.1111660595902248</v>
      </c>
      <c r="E15" s="117">
        <v>0.35214361634081925</v>
      </c>
      <c r="F15" s="117">
        <v>0.23243907470969827</v>
      </c>
      <c r="G15" s="117">
        <v>0.32110779175557119</v>
      </c>
    </row>
    <row r="16" spans="1:13" ht="14.25" customHeight="1" x14ac:dyDescent="0.3">
      <c r="A16" s="325"/>
      <c r="B16" s="277"/>
      <c r="C16" s="206" t="s">
        <v>8</v>
      </c>
      <c r="D16" s="117">
        <v>0.3511298023564729</v>
      </c>
      <c r="E16" s="117">
        <v>0.46144405695030921</v>
      </c>
      <c r="F16" s="117">
        <v>0.4129011300784462</v>
      </c>
      <c r="G16" s="117">
        <v>0.4146359623455011</v>
      </c>
    </row>
    <row r="17" spans="1:7" ht="15" customHeight="1" thickBot="1" x14ac:dyDescent="0.35">
      <c r="A17" s="324"/>
      <c r="B17" s="278" t="s">
        <v>9</v>
      </c>
      <c r="C17" s="275"/>
      <c r="D17" s="183">
        <v>52</v>
      </c>
      <c r="E17" s="183">
        <v>502</v>
      </c>
      <c r="F17" s="183">
        <v>140</v>
      </c>
      <c r="G17" s="183">
        <v>694</v>
      </c>
    </row>
    <row r="18" spans="1:7" ht="25.5" customHeight="1" x14ac:dyDescent="0.3">
      <c r="A18" s="322" t="s">
        <v>491</v>
      </c>
      <c r="B18" s="273" t="s">
        <v>120</v>
      </c>
      <c r="C18" s="276"/>
      <c r="D18" s="199">
        <v>19416.799999999996</v>
      </c>
      <c r="E18" s="199">
        <v>192582.16999999987</v>
      </c>
      <c r="F18" s="199">
        <v>16169.38</v>
      </c>
      <c r="G18" s="199">
        <v>228168.34999999989</v>
      </c>
    </row>
    <row r="19" spans="1:7" ht="14.25" customHeight="1" x14ac:dyDescent="0.3">
      <c r="A19" s="325"/>
      <c r="B19" s="277" t="s">
        <v>5</v>
      </c>
      <c r="C19" s="274"/>
      <c r="D19" s="117">
        <v>0.12631708236736663</v>
      </c>
      <c r="E19" s="117">
        <v>0.25234169153901598</v>
      </c>
      <c r="F19" s="117">
        <v>0.15964480679818724</v>
      </c>
      <c r="G19" s="117">
        <v>0.22409467189825805</v>
      </c>
    </row>
    <row r="20" spans="1:7" ht="14.25" customHeight="1" x14ac:dyDescent="0.3">
      <c r="A20" s="325"/>
      <c r="B20" s="277" t="s">
        <v>6</v>
      </c>
      <c r="C20" s="206" t="s">
        <v>7</v>
      </c>
      <c r="D20" s="117">
        <v>5.937046782738728E-2</v>
      </c>
      <c r="E20" s="117">
        <v>0.20608829251596139</v>
      </c>
      <c r="F20" s="117">
        <v>0.10355352094274489</v>
      </c>
      <c r="G20" s="117">
        <v>0.18592957575173755</v>
      </c>
    </row>
    <row r="21" spans="1:7" ht="14.25" customHeight="1" x14ac:dyDescent="0.3">
      <c r="A21" s="325"/>
      <c r="B21" s="277"/>
      <c r="C21" s="206" t="s">
        <v>8</v>
      </c>
      <c r="D21" s="117">
        <v>0.2487870144083672</v>
      </c>
      <c r="E21" s="117">
        <v>0.30498806281706448</v>
      </c>
      <c r="F21" s="117">
        <v>0.23805066744628736</v>
      </c>
      <c r="G21" s="117">
        <v>0.26751937149551946</v>
      </c>
    </row>
    <row r="22" spans="1:7" ht="15" customHeight="1" thickBot="1" x14ac:dyDescent="0.35">
      <c r="A22" s="324"/>
      <c r="B22" s="278" t="s">
        <v>9</v>
      </c>
      <c r="C22" s="275"/>
      <c r="D22" s="183">
        <v>52</v>
      </c>
      <c r="E22" s="183">
        <v>502</v>
      </c>
      <c r="F22" s="183">
        <v>140</v>
      </c>
      <c r="G22" s="183">
        <v>694</v>
      </c>
    </row>
    <row r="23" spans="1:7" ht="25.5" customHeight="1" x14ac:dyDescent="0.3">
      <c r="A23" s="322" t="s">
        <v>492</v>
      </c>
      <c r="B23" s="273" t="s">
        <v>120</v>
      </c>
      <c r="C23" s="276"/>
      <c r="D23" s="199">
        <v>9793.2100000000009</v>
      </c>
      <c r="E23" s="199">
        <v>29583.15</v>
      </c>
      <c r="F23" s="199">
        <v>5741.89</v>
      </c>
      <c r="G23" s="199">
        <v>45118.249999999993</v>
      </c>
    </row>
    <row r="24" spans="1:7" ht="14.25" customHeight="1" x14ac:dyDescent="0.3">
      <c r="A24" s="325"/>
      <c r="B24" s="277" t="s">
        <v>5</v>
      </c>
      <c r="C24" s="274"/>
      <c r="D24" s="117">
        <v>6.3710277399515833E-2</v>
      </c>
      <c r="E24" s="117">
        <v>3.8762997177009928E-2</v>
      </c>
      <c r="F24" s="117">
        <v>5.6691284372464706E-2</v>
      </c>
      <c r="G24" s="117">
        <v>4.4312716598834082E-2</v>
      </c>
    </row>
    <row r="25" spans="1:7" ht="14.25" customHeight="1" x14ac:dyDescent="0.3">
      <c r="A25" s="325"/>
      <c r="B25" s="277" t="s">
        <v>6</v>
      </c>
      <c r="C25" s="206" t="s">
        <v>7</v>
      </c>
      <c r="D25" s="117">
        <v>1.6258290586571474E-2</v>
      </c>
      <c r="E25" s="117">
        <v>2.1942746933107094E-2</v>
      </c>
      <c r="F25" s="117">
        <v>2.7191577390833804E-2</v>
      </c>
      <c r="G25" s="117">
        <v>2.733946243416328E-2</v>
      </c>
    </row>
    <row r="26" spans="1:7" ht="14.25" customHeight="1" x14ac:dyDescent="0.3">
      <c r="A26" s="325"/>
      <c r="B26" s="277"/>
      <c r="C26" s="206" t="s">
        <v>8</v>
      </c>
      <c r="D26" s="117">
        <v>0.21884707509044263</v>
      </c>
      <c r="E26" s="117">
        <v>6.7585864084202862E-2</v>
      </c>
      <c r="F26" s="117">
        <v>0.11443019050012319</v>
      </c>
      <c r="G26" s="117">
        <v>7.1053756654983383E-2</v>
      </c>
    </row>
    <row r="27" spans="1:7" ht="14.5" thickBot="1" x14ac:dyDescent="0.35">
      <c r="A27" s="324"/>
      <c r="B27" s="278" t="s">
        <v>9</v>
      </c>
      <c r="C27" s="275"/>
      <c r="D27" s="183">
        <v>52</v>
      </c>
      <c r="E27" s="183">
        <v>502</v>
      </c>
      <c r="F27" s="183">
        <v>140</v>
      </c>
      <c r="G27" s="183">
        <v>694</v>
      </c>
    </row>
    <row r="28" spans="1:7" ht="16" customHeight="1" x14ac:dyDescent="0.3">
      <c r="A28" s="282" t="s">
        <v>360</v>
      </c>
      <c r="B28" s="283"/>
      <c r="C28" s="283"/>
      <c r="D28" s="283"/>
      <c r="E28" s="283"/>
      <c r="F28" s="283"/>
      <c r="G28" s="185"/>
    </row>
    <row r="29" spans="1:7" ht="14.25" customHeight="1" x14ac:dyDescent="0.3">
      <c r="A29" s="312" t="s">
        <v>10</v>
      </c>
      <c r="B29" s="312"/>
      <c r="C29" s="312"/>
      <c r="D29" s="312"/>
      <c r="E29" s="312"/>
      <c r="F29" s="312"/>
      <c r="G29" s="312"/>
    </row>
    <row r="30" spans="1:7" ht="15" customHeight="1" x14ac:dyDescent="0.3">
      <c r="A30" s="84" t="s">
        <v>487</v>
      </c>
    </row>
    <row r="31" spans="1:7" ht="14.25" customHeight="1" x14ac:dyDescent="0.3"/>
    <row r="32" spans="1:7" ht="14.25" customHeight="1" x14ac:dyDescent="0.3">
      <c r="A32" s="198" t="str">
        <f>HYPERLINK("#'Index'!A1","Back To Index")</f>
        <v>Back To Index</v>
      </c>
    </row>
    <row r="33" ht="14.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4.25" customHeight="1" x14ac:dyDescent="0.3"/>
    <row r="39" ht="14.25" customHeight="1" x14ac:dyDescent="0.3"/>
    <row r="40" ht="14.25" customHeight="1" x14ac:dyDescent="0.3"/>
    <row r="41" ht="14.15" customHeight="1" x14ac:dyDescent="0.3"/>
    <row r="42" ht="15" customHeight="1" x14ac:dyDescent="0.3"/>
    <row r="43" ht="14.15" customHeight="1" x14ac:dyDescent="0.3"/>
    <row r="44" ht="14.15" customHeight="1" x14ac:dyDescent="0.3"/>
    <row r="45" ht="14.15" customHeight="1" x14ac:dyDescent="0.3"/>
    <row r="46" ht="14.25" customHeight="1" x14ac:dyDescent="0.3"/>
    <row r="47" ht="14.15" customHeight="1" x14ac:dyDescent="0.3"/>
    <row r="48" ht="14.15" customHeight="1" x14ac:dyDescent="0.3"/>
    <row r="49" ht="14.15" customHeight="1" x14ac:dyDescent="0.3"/>
    <row r="50" ht="14.25" customHeight="1" x14ac:dyDescent="0.3"/>
    <row r="51" ht="14.15" customHeight="1" x14ac:dyDescent="0.3"/>
    <row r="52" ht="14.15" customHeight="1" x14ac:dyDescent="0.3"/>
    <row r="53" ht="14.15" customHeight="1" x14ac:dyDescent="0.3"/>
    <row r="54" ht="14.25" customHeight="1" x14ac:dyDescent="0.3"/>
    <row r="55" ht="14.15" customHeight="1" x14ac:dyDescent="0.3"/>
    <row r="56" ht="14.15" customHeight="1" x14ac:dyDescent="0.3"/>
    <row r="57" ht="14.15" customHeight="1" x14ac:dyDescent="0.3"/>
    <row r="58" ht="14.25" customHeight="1" x14ac:dyDescent="0.3"/>
    <row r="59" ht="14.5" customHeight="1" x14ac:dyDescent="0.3"/>
    <row r="60" ht="14.25" customHeight="1" x14ac:dyDescent="0.3"/>
    <row r="61" ht="14.5" customHeight="1" x14ac:dyDescent="0.3"/>
    <row r="62" ht="14.5" customHeight="1" x14ac:dyDescent="0.3"/>
    <row r="64" ht="14.5" customHeight="1" x14ac:dyDescent="0.3"/>
    <row r="65" ht="14.15" customHeight="1" x14ac:dyDescent="0.3"/>
    <row r="66" ht="14.25" customHeight="1" x14ac:dyDescent="0.3"/>
    <row r="67" ht="14.15" customHeight="1" x14ac:dyDescent="0.3"/>
    <row r="68" ht="14.15" customHeight="1" x14ac:dyDescent="0.3"/>
    <row r="69" ht="14.15" customHeight="1" x14ac:dyDescent="0.3"/>
    <row r="70" ht="14.25" customHeight="1" x14ac:dyDescent="0.3"/>
    <row r="71" ht="14.15" customHeight="1" x14ac:dyDescent="0.3"/>
    <row r="72" ht="14.15" customHeight="1" x14ac:dyDescent="0.3"/>
    <row r="73" ht="14.15" customHeight="1" x14ac:dyDescent="0.3"/>
    <row r="74" ht="14.25" customHeight="1" x14ac:dyDescent="0.3"/>
    <row r="75" ht="14.15" customHeight="1" x14ac:dyDescent="0.3"/>
    <row r="76" ht="14.15" customHeight="1" x14ac:dyDescent="0.3"/>
    <row r="77" ht="14.15" customHeight="1" x14ac:dyDescent="0.3"/>
    <row r="78" ht="14.25" customHeight="1" x14ac:dyDescent="0.3"/>
    <row r="79" ht="14.15" customHeight="1" x14ac:dyDescent="0.3"/>
    <row r="80" ht="14.15" customHeight="1" x14ac:dyDescent="0.3"/>
    <row r="81" ht="14.15" customHeight="1" x14ac:dyDescent="0.3"/>
    <row r="82" ht="15" customHeight="1" x14ac:dyDescent="0.3"/>
    <row r="83" ht="14.15" customHeight="1" x14ac:dyDescent="0.3"/>
    <row r="84" ht="14.15" customHeight="1" x14ac:dyDescent="0.3"/>
    <row r="85" ht="14.15" customHeight="1" x14ac:dyDescent="0.3"/>
    <row r="86" ht="14.25" customHeight="1" x14ac:dyDescent="0.3"/>
    <row r="87" ht="14.5" customHeight="1" x14ac:dyDescent="0.3"/>
    <row r="88" ht="14.25" customHeight="1" x14ac:dyDescent="0.3"/>
    <row r="89" ht="14.5" customHeight="1" x14ac:dyDescent="0.3"/>
    <row r="90" ht="14.5" customHeight="1" x14ac:dyDescent="0.3"/>
    <row r="92" ht="14.5" customHeight="1" x14ac:dyDescent="0.3"/>
    <row r="93" ht="14.15" customHeight="1" x14ac:dyDescent="0.3"/>
    <row r="94" ht="14.25" customHeight="1" x14ac:dyDescent="0.3"/>
    <row r="95" ht="14.15" customHeight="1" x14ac:dyDescent="0.3"/>
    <row r="96" ht="14.15" customHeight="1" x14ac:dyDescent="0.3"/>
    <row r="97" ht="14.15" customHeight="1" x14ac:dyDescent="0.3"/>
    <row r="98" ht="14.25" customHeight="1" x14ac:dyDescent="0.3"/>
    <row r="99" ht="14.15" customHeight="1" x14ac:dyDescent="0.3"/>
    <row r="100" ht="14.15" customHeight="1" x14ac:dyDescent="0.3"/>
    <row r="101" ht="14.15" customHeight="1" x14ac:dyDescent="0.3"/>
    <row r="102" ht="14.25" customHeight="1" x14ac:dyDescent="0.3"/>
    <row r="103" ht="14.15" customHeight="1" x14ac:dyDescent="0.3"/>
    <row r="104" ht="14.15" customHeight="1" x14ac:dyDescent="0.3"/>
    <row r="105" ht="14.15" customHeight="1" x14ac:dyDescent="0.3"/>
    <row r="106" ht="14.25" customHeight="1" x14ac:dyDescent="0.3"/>
    <row r="107" ht="14.15" customHeight="1" x14ac:dyDescent="0.3"/>
    <row r="108" ht="14.15" customHeight="1" x14ac:dyDescent="0.3"/>
    <row r="109" ht="14.15" customHeight="1" x14ac:dyDescent="0.3"/>
    <row r="110" ht="15" customHeight="1" x14ac:dyDescent="0.3"/>
    <row r="111" ht="14.15" customHeight="1" x14ac:dyDescent="0.3"/>
    <row r="112" ht="14.15" customHeight="1" x14ac:dyDescent="0.3"/>
    <row r="113" ht="14.15" customHeight="1" x14ac:dyDescent="0.3"/>
    <row r="114" ht="14.25" customHeight="1" x14ac:dyDescent="0.3"/>
    <row r="115" ht="14.5" customHeight="1" x14ac:dyDescent="0.3"/>
    <row r="116" ht="14.25" customHeight="1" x14ac:dyDescent="0.3"/>
    <row r="117" ht="14.5" customHeight="1" x14ac:dyDescent="0.3"/>
    <row r="118" ht="14.25" customHeight="1" x14ac:dyDescent="0.3"/>
    <row r="120" ht="14.5" customHeight="1" x14ac:dyDescent="0.3"/>
    <row r="121" ht="14.15" customHeight="1" x14ac:dyDescent="0.3"/>
    <row r="122" ht="14.25" customHeight="1" x14ac:dyDescent="0.3"/>
    <row r="123" ht="14.15" customHeight="1" x14ac:dyDescent="0.3"/>
    <row r="124" ht="14.15" customHeight="1" x14ac:dyDescent="0.3"/>
    <row r="125" ht="14.15" customHeight="1" x14ac:dyDescent="0.3"/>
    <row r="126" ht="14.25" customHeight="1" x14ac:dyDescent="0.3"/>
    <row r="127" ht="14.15" customHeight="1" x14ac:dyDescent="0.3"/>
    <row r="128" ht="14.15" customHeight="1" x14ac:dyDescent="0.3"/>
    <row r="129" ht="14.15" customHeight="1" x14ac:dyDescent="0.3"/>
    <row r="130" ht="14.25" customHeight="1" x14ac:dyDescent="0.3"/>
    <row r="131" ht="14.15" customHeight="1" x14ac:dyDescent="0.3"/>
    <row r="132" ht="14.15" customHeight="1" x14ac:dyDescent="0.3"/>
    <row r="133" ht="14.15" customHeight="1" x14ac:dyDescent="0.3"/>
    <row r="134" ht="14.25" customHeight="1" x14ac:dyDescent="0.3"/>
    <row r="135" ht="14.15" customHeight="1" x14ac:dyDescent="0.3"/>
    <row r="136" ht="14.15" customHeight="1" x14ac:dyDescent="0.3"/>
    <row r="137" ht="14.15" customHeight="1" x14ac:dyDescent="0.3"/>
    <row r="138" ht="15" customHeight="1" x14ac:dyDescent="0.3"/>
    <row r="139" ht="14.15" customHeight="1" x14ac:dyDescent="0.3"/>
    <row r="140" ht="14.15" customHeight="1" x14ac:dyDescent="0.3"/>
    <row r="141" ht="14.15" customHeight="1" x14ac:dyDescent="0.3"/>
    <row r="142" ht="14.25" customHeight="1" x14ac:dyDescent="0.3"/>
    <row r="143" ht="14.5" customHeight="1" x14ac:dyDescent="0.3"/>
    <row r="144" ht="14.25" customHeight="1" x14ac:dyDescent="0.3"/>
    <row r="145" ht="14.5" customHeight="1" x14ac:dyDescent="0.3"/>
    <row r="146" ht="14.25" customHeight="1" x14ac:dyDescent="0.3"/>
    <row r="148" ht="14.5" customHeight="1" x14ac:dyDescent="0.3"/>
    <row r="149" ht="14.15" customHeight="1" x14ac:dyDescent="0.3"/>
    <row r="150" ht="14.25" customHeight="1" x14ac:dyDescent="0.3"/>
    <row r="151" ht="14.15" customHeight="1" x14ac:dyDescent="0.3"/>
    <row r="152" ht="14.15" customHeight="1" x14ac:dyDescent="0.3"/>
    <row r="153" ht="14.15" customHeight="1" x14ac:dyDescent="0.3"/>
    <row r="154" ht="14.25" customHeight="1" x14ac:dyDescent="0.3"/>
    <row r="155" ht="14.15" customHeight="1" x14ac:dyDescent="0.3"/>
    <row r="156" ht="14.15" customHeight="1" x14ac:dyDescent="0.3"/>
    <row r="157" ht="14.15" customHeight="1" x14ac:dyDescent="0.3"/>
    <row r="158" ht="14.25" customHeight="1" x14ac:dyDescent="0.3"/>
    <row r="159" ht="14.15" customHeight="1" x14ac:dyDescent="0.3"/>
    <row r="160" ht="14.15" customHeight="1" x14ac:dyDescent="0.3"/>
    <row r="161" ht="14.15" customHeight="1" x14ac:dyDescent="0.3"/>
    <row r="162" ht="14.25" customHeight="1" x14ac:dyDescent="0.3"/>
    <row r="163" ht="14.15" customHeight="1" x14ac:dyDescent="0.3"/>
    <row r="164" ht="14.15" customHeight="1" x14ac:dyDescent="0.3"/>
    <row r="165" ht="14.15" customHeight="1" x14ac:dyDescent="0.3"/>
    <row r="166" ht="15" customHeight="1" x14ac:dyDescent="0.3"/>
    <row r="167" ht="14.15" customHeight="1" x14ac:dyDescent="0.3"/>
    <row r="168" ht="14.15" customHeight="1" x14ac:dyDescent="0.3"/>
    <row r="169" ht="14.15" customHeight="1" x14ac:dyDescent="0.3"/>
    <row r="170" ht="14.25" customHeight="1" x14ac:dyDescent="0.3"/>
    <row r="171" ht="14.5" customHeight="1" x14ac:dyDescent="0.3"/>
    <row r="172" ht="14.25" customHeight="1" x14ac:dyDescent="0.3"/>
    <row r="173" ht="14.5" customHeight="1" x14ac:dyDescent="0.3"/>
    <row r="174" ht="14.5" customHeight="1" x14ac:dyDescent="0.3"/>
    <row r="176" ht="14.5" customHeight="1" x14ac:dyDescent="0.3"/>
    <row r="177" ht="14.15" customHeight="1" x14ac:dyDescent="0.3"/>
    <row r="178" ht="14.25" customHeight="1" x14ac:dyDescent="0.3"/>
    <row r="179" ht="14.15" customHeight="1" x14ac:dyDescent="0.3"/>
    <row r="180" ht="14.15" customHeight="1" x14ac:dyDescent="0.3"/>
    <row r="181" ht="14.15" customHeight="1" x14ac:dyDescent="0.3"/>
    <row r="182" ht="14.25" customHeight="1" x14ac:dyDescent="0.3"/>
    <row r="183" ht="14.15" customHeight="1" x14ac:dyDescent="0.3"/>
    <row r="184" ht="14.15" customHeight="1" x14ac:dyDescent="0.3"/>
    <row r="185" ht="14.15" customHeight="1" x14ac:dyDescent="0.3"/>
    <row r="186" ht="14.25" customHeight="1" x14ac:dyDescent="0.3"/>
    <row r="187" ht="14.15" customHeight="1" x14ac:dyDescent="0.3"/>
    <row r="188" ht="14.15" customHeight="1" x14ac:dyDescent="0.3"/>
    <row r="189" ht="14.15" customHeight="1" x14ac:dyDescent="0.3"/>
    <row r="190" ht="14.2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9" ht="14.15" customHeight="1" x14ac:dyDescent="0.3"/>
    <row r="200" ht="14.1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5" customHeight="1" x14ac:dyDescent="0.3"/>
    <row r="217" ht="60" customHeight="1" x14ac:dyDescent="0.3"/>
    <row r="218" ht="14.5" customHeight="1" x14ac:dyDescent="0.3"/>
    <row r="219" ht="59.5" customHeight="1" x14ac:dyDescent="0.3"/>
    <row r="220" ht="14.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5" customHeight="1" x14ac:dyDescent="0.3"/>
    <row r="245" ht="14.5" customHeight="1" x14ac:dyDescent="0.3"/>
    <row r="246" ht="14.5" customHeight="1" x14ac:dyDescent="0.3"/>
    <row r="248" ht="14.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5" customHeight="1" x14ac:dyDescent="0.3"/>
    <row r="273" ht="14.5" customHeight="1" x14ac:dyDescent="0.3"/>
    <row r="274" ht="14.5" customHeight="1" x14ac:dyDescent="0.3"/>
    <row r="276" ht="14.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5" customHeight="1" x14ac:dyDescent="0.3"/>
    <row r="301" ht="14.5" customHeight="1" x14ac:dyDescent="0.3"/>
    <row r="302" ht="14.5" customHeight="1" x14ac:dyDescent="0.3"/>
    <row r="304" ht="14.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5" customHeight="1" x14ac:dyDescent="0.3"/>
    <row r="329" ht="14.5" customHeight="1" x14ac:dyDescent="0.3"/>
    <row r="330" ht="14.5" customHeight="1" x14ac:dyDescent="0.3"/>
    <row r="332" ht="14.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5" customHeight="1" x14ac:dyDescent="0.3"/>
    <row r="357" ht="14.5" customHeight="1" x14ac:dyDescent="0.3"/>
    <row r="358" ht="14.5" customHeight="1" x14ac:dyDescent="0.3"/>
    <row r="360" ht="14.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5" customHeight="1" x14ac:dyDescent="0.3"/>
  </sheetData>
  <mergeCells count="29">
    <mergeCell ref="A29:G29"/>
    <mergeCell ref="A28:F28"/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 enableFormatConditionsCalculation="0">
    <tabColor rgb="FF1F497D"/>
  </sheetPr>
  <dimension ref="A1:I407"/>
  <sheetViews>
    <sheetView workbookViewId="0">
      <selection activeCell="A8" sqref="A8:A27"/>
    </sheetView>
  </sheetViews>
  <sheetFormatPr defaultColWidth="8.75" defaultRowHeight="14" x14ac:dyDescent="0.3"/>
  <cols>
    <col min="1" max="1" width="18.58203125" style="116" customWidth="1"/>
    <col min="2" max="6" width="10.58203125" style="116" customWidth="1"/>
    <col min="7" max="16384" width="8.75" style="116"/>
  </cols>
  <sheetData>
    <row r="1" spans="1:9" s="93" customFormat="1" ht="31.5" customHeight="1" thickBot="1" x14ac:dyDescent="0.35">
      <c r="A1" s="290" t="s">
        <v>473</v>
      </c>
      <c r="B1" s="290"/>
      <c r="C1" s="290"/>
      <c r="D1" s="290"/>
      <c r="E1" s="290"/>
      <c r="F1" s="292"/>
    </row>
    <row r="2" spans="1:9" ht="54" customHeight="1" thickBot="1" x14ac:dyDescent="0.35">
      <c r="A2" s="207" t="s">
        <v>0</v>
      </c>
      <c r="B2" s="271"/>
      <c r="C2" s="272"/>
      <c r="D2" s="95" t="s">
        <v>105</v>
      </c>
      <c r="E2" s="95" t="s">
        <v>79</v>
      </c>
      <c r="F2" s="95" t="s">
        <v>4</v>
      </c>
    </row>
    <row r="3" spans="1:9" ht="14.25" customHeight="1" x14ac:dyDescent="0.3">
      <c r="A3" s="319" t="s">
        <v>472</v>
      </c>
      <c r="B3" s="273" t="s">
        <v>120</v>
      </c>
      <c r="C3" s="276"/>
      <c r="D3" s="199">
        <v>465637.57</v>
      </c>
      <c r="E3" s="199">
        <v>621484.35000000033</v>
      </c>
      <c r="F3" s="199">
        <v>1087121.9200000002</v>
      </c>
      <c r="G3" s="73"/>
      <c r="H3" s="73"/>
      <c r="I3" s="73"/>
    </row>
    <row r="4" spans="1:9" x14ac:dyDescent="0.3">
      <c r="A4" s="320"/>
      <c r="B4" s="277" t="s">
        <v>5</v>
      </c>
      <c r="C4" s="274"/>
      <c r="D4" s="117">
        <v>0.61188544935798872</v>
      </c>
      <c r="E4" s="117">
        <v>0.68552531611123935</v>
      </c>
      <c r="F4" s="117">
        <v>0.65192007730149437</v>
      </c>
      <c r="G4" s="73"/>
      <c r="H4" s="73"/>
      <c r="I4" s="73"/>
    </row>
    <row r="5" spans="1:9" x14ac:dyDescent="0.3">
      <c r="A5" s="320"/>
      <c r="B5" s="277" t="s">
        <v>6</v>
      </c>
      <c r="C5" s="206" t="s">
        <v>7</v>
      </c>
      <c r="D5" s="117">
        <v>0.55292504201482762</v>
      </c>
      <c r="E5" s="117">
        <v>0.63644514074541148</v>
      </c>
      <c r="F5" s="117">
        <v>0.61409779361884897</v>
      </c>
      <c r="G5" s="73"/>
      <c r="H5" s="73"/>
      <c r="I5" s="73"/>
    </row>
    <row r="6" spans="1:9" x14ac:dyDescent="0.3">
      <c r="A6" s="320"/>
      <c r="B6" s="277"/>
      <c r="C6" s="206" t="s">
        <v>8</v>
      </c>
      <c r="D6" s="117">
        <v>0.66774263312505089</v>
      </c>
      <c r="E6" s="117">
        <v>0.73078238399202922</v>
      </c>
      <c r="F6" s="117">
        <v>0.68791925400122811</v>
      </c>
      <c r="G6" s="73"/>
      <c r="H6" s="73"/>
      <c r="I6" s="73"/>
    </row>
    <row r="7" spans="1:9" ht="14.5" thickBot="1" x14ac:dyDescent="0.35">
      <c r="A7" s="321"/>
      <c r="B7" s="278" t="s">
        <v>9</v>
      </c>
      <c r="C7" s="275"/>
      <c r="D7" s="183">
        <v>503</v>
      </c>
      <c r="E7" s="183">
        <v>648</v>
      </c>
      <c r="F7" s="183">
        <v>1151</v>
      </c>
      <c r="G7" s="184"/>
      <c r="H7" s="184"/>
      <c r="I7" s="184"/>
    </row>
    <row r="8" spans="1:9" ht="14.25" customHeight="1" x14ac:dyDescent="0.3">
      <c r="A8" s="322" t="s">
        <v>489</v>
      </c>
      <c r="B8" s="273" t="s">
        <v>120</v>
      </c>
      <c r="C8" s="276"/>
      <c r="D8" s="199">
        <v>201332.8299999999</v>
      </c>
      <c r="E8" s="199">
        <v>303863.28000000003</v>
      </c>
      <c r="F8" s="199">
        <v>505196.11</v>
      </c>
      <c r="G8" s="73"/>
      <c r="H8" s="73"/>
      <c r="I8" s="73"/>
    </row>
    <row r="9" spans="1:9" x14ac:dyDescent="0.3">
      <c r="A9" s="325"/>
      <c r="B9" s="277" t="s">
        <v>5</v>
      </c>
      <c r="C9" s="274"/>
      <c r="D9" s="117">
        <v>0.47099921524628258</v>
      </c>
      <c r="E9" s="117">
        <v>0.51439526883346276</v>
      </c>
      <c r="F9" s="117">
        <v>0.49617642637432552</v>
      </c>
      <c r="G9" s="73"/>
      <c r="H9" s="73"/>
      <c r="I9" s="73"/>
    </row>
    <row r="10" spans="1:9" x14ac:dyDescent="0.3">
      <c r="A10" s="325"/>
      <c r="B10" s="277" t="s">
        <v>6</v>
      </c>
      <c r="C10" s="206" t="s">
        <v>7</v>
      </c>
      <c r="D10" s="117">
        <v>0.39549664848155969</v>
      </c>
      <c r="E10" s="117">
        <v>0.45094376217803078</v>
      </c>
      <c r="F10" s="117">
        <v>0.44733378225067466</v>
      </c>
      <c r="G10" s="73"/>
      <c r="H10" s="73"/>
      <c r="I10" s="73"/>
    </row>
    <row r="11" spans="1:9" x14ac:dyDescent="0.3">
      <c r="A11" s="325"/>
      <c r="B11" s="277"/>
      <c r="C11" s="206" t="s">
        <v>8</v>
      </c>
      <c r="D11" s="117">
        <v>0.54785257190376624</v>
      </c>
      <c r="E11" s="117">
        <v>0.57738610624135289</v>
      </c>
      <c r="F11" s="117">
        <v>0.54509215622079854</v>
      </c>
      <c r="G11" s="73"/>
      <c r="H11" s="73"/>
      <c r="I11" s="73"/>
    </row>
    <row r="12" spans="1:9" ht="14.5" thickBot="1" x14ac:dyDescent="0.35">
      <c r="A12" s="324"/>
      <c r="B12" s="278" t="s">
        <v>9</v>
      </c>
      <c r="C12" s="275"/>
      <c r="D12" s="183">
        <v>278</v>
      </c>
      <c r="E12" s="183">
        <v>416</v>
      </c>
      <c r="F12" s="183">
        <v>694</v>
      </c>
      <c r="G12" s="184"/>
      <c r="H12" s="184"/>
      <c r="I12" s="184"/>
    </row>
    <row r="13" spans="1:9" ht="25.5" customHeight="1" x14ac:dyDescent="0.3">
      <c r="A13" s="322" t="s">
        <v>490</v>
      </c>
      <c r="B13" s="273" t="s">
        <v>120</v>
      </c>
      <c r="C13" s="276"/>
      <c r="D13" s="184">
        <v>141600.52999999997</v>
      </c>
      <c r="E13" s="184">
        <v>231680.58000000002</v>
      </c>
      <c r="F13" s="184">
        <v>373281.10999999987</v>
      </c>
      <c r="G13" s="73"/>
      <c r="H13" s="73"/>
      <c r="I13" s="73"/>
    </row>
    <row r="14" spans="1:9" ht="14.25" customHeight="1" x14ac:dyDescent="0.3">
      <c r="A14" s="325"/>
      <c r="B14" s="277" t="s">
        <v>5</v>
      </c>
      <c r="C14" s="274"/>
      <c r="D14" s="117">
        <v>0.33126111875771935</v>
      </c>
      <c r="E14" s="117">
        <v>0.39220071024242409</v>
      </c>
      <c r="F14" s="117">
        <v>0.36661661387860145</v>
      </c>
      <c r="G14" s="73"/>
      <c r="H14" s="73"/>
      <c r="I14" s="73"/>
    </row>
    <row r="15" spans="1:9" x14ac:dyDescent="0.3">
      <c r="A15" s="325"/>
      <c r="B15" s="277" t="s">
        <v>6</v>
      </c>
      <c r="C15" s="206" t="s">
        <v>7</v>
      </c>
      <c r="D15" s="117">
        <v>0.26673827404512257</v>
      </c>
      <c r="E15" s="117">
        <v>0.33127101288783317</v>
      </c>
      <c r="F15" s="117">
        <v>0.32110779175557119</v>
      </c>
      <c r="G15" s="73"/>
      <c r="H15" s="73"/>
      <c r="I15" s="73"/>
    </row>
    <row r="16" spans="1:9" x14ac:dyDescent="0.3">
      <c r="A16" s="325"/>
      <c r="B16" s="277"/>
      <c r="C16" s="206" t="s">
        <v>8</v>
      </c>
      <c r="D16" s="117">
        <v>0.40281761227102264</v>
      </c>
      <c r="E16" s="117">
        <v>0.45668387811845201</v>
      </c>
      <c r="F16" s="117">
        <v>0.4146359623455011</v>
      </c>
      <c r="G16" s="73"/>
      <c r="H16" s="73"/>
      <c r="I16" s="73"/>
    </row>
    <row r="17" spans="1:9" ht="14.5" thickBot="1" x14ac:dyDescent="0.35">
      <c r="A17" s="324"/>
      <c r="B17" s="278" t="s">
        <v>9</v>
      </c>
      <c r="C17" s="275"/>
      <c r="D17" s="183">
        <v>278</v>
      </c>
      <c r="E17" s="183">
        <v>416</v>
      </c>
      <c r="F17" s="183">
        <v>694</v>
      </c>
      <c r="G17" s="184"/>
      <c r="H17" s="184"/>
      <c r="I17" s="184"/>
    </row>
    <row r="18" spans="1:9" ht="14.25" customHeight="1" x14ac:dyDescent="0.3">
      <c r="A18" s="322" t="s">
        <v>491</v>
      </c>
      <c r="B18" s="273" t="s">
        <v>120</v>
      </c>
      <c r="C18" s="276"/>
      <c r="D18" s="199">
        <v>100238.93000000004</v>
      </c>
      <c r="E18" s="199">
        <v>127929.42000000001</v>
      </c>
      <c r="F18" s="199">
        <v>228168.34999999989</v>
      </c>
      <c r="G18" s="73"/>
      <c r="H18" s="73"/>
      <c r="I18" s="73"/>
    </row>
    <row r="19" spans="1:9" x14ac:dyDescent="0.3">
      <c r="A19" s="325"/>
      <c r="B19" s="277" t="s">
        <v>5</v>
      </c>
      <c r="C19" s="274"/>
      <c r="D19" s="117">
        <v>0.23449954668161721</v>
      </c>
      <c r="E19" s="117">
        <v>0.21656545138527095</v>
      </c>
      <c r="F19" s="117">
        <v>0.22409467189825805</v>
      </c>
      <c r="G19" s="73"/>
      <c r="H19" s="73"/>
      <c r="I19" s="73"/>
    </row>
    <row r="20" spans="1:9" x14ac:dyDescent="0.3">
      <c r="A20" s="325"/>
      <c r="B20" s="277" t="s">
        <v>6</v>
      </c>
      <c r="C20" s="206" t="s">
        <v>7</v>
      </c>
      <c r="D20" s="117">
        <v>0.1766645505347654</v>
      </c>
      <c r="E20" s="117">
        <v>0.16821493237951318</v>
      </c>
      <c r="F20" s="117">
        <v>0.18592957575173755</v>
      </c>
      <c r="G20" s="73"/>
      <c r="H20" s="73"/>
      <c r="I20" s="73"/>
    </row>
    <row r="21" spans="1:9" x14ac:dyDescent="0.3">
      <c r="A21" s="325"/>
      <c r="B21" s="277"/>
      <c r="C21" s="206" t="s">
        <v>8</v>
      </c>
      <c r="D21" s="117">
        <v>0.3042710278204489</v>
      </c>
      <c r="E21" s="117">
        <v>0.27423161949917035</v>
      </c>
      <c r="F21" s="117">
        <v>0.26751937149551946</v>
      </c>
      <c r="G21" s="73"/>
      <c r="H21" s="73"/>
      <c r="I21" s="73"/>
    </row>
    <row r="22" spans="1:9" ht="14.5" thickBot="1" x14ac:dyDescent="0.35">
      <c r="A22" s="324"/>
      <c r="B22" s="278" t="s">
        <v>9</v>
      </c>
      <c r="C22" s="275"/>
      <c r="D22" s="183">
        <v>278</v>
      </c>
      <c r="E22" s="183">
        <v>416</v>
      </c>
      <c r="F22" s="183">
        <v>694</v>
      </c>
      <c r="G22" s="184"/>
      <c r="H22" s="184"/>
      <c r="I22" s="184"/>
    </row>
    <row r="23" spans="1:9" ht="25.5" customHeight="1" x14ac:dyDescent="0.3">
      <c r="A23" s="322" t="s">
        <v>492</v>
      </c>
      <c r="B23" s="273" t="s">
        <v>120</v>
      </c>
      <c r="C23" s="276"/>
      <c r="D23" s="184">
        <v>19649.309999999998</v>
      </c>
      <c r="E23" s="184">
        <v>25468.94</v>
      </c>
      <c r="F23" s="184">
        <v>45118.249999999993</v>
      </c>
      <c r="G23" s="73"/>
      <c r="H23" s="73"/>
      <c r="I23" s="73"/>
    </row>
    <row r="24" spans="1:9" ht="14.25" customHeight="1" x14ac:dyDescent="0.3">
      <c r="A24" s="325"/>
      <c r="B24" s="277" t="s">
        <v>5</v>
      </c>
      <c r="C24" s="274"/>
      <c r="D24" s="117">
        <v>4.5967712221255404E-2</v>
      </c>
      <c r="E24" s="117">
        <v>4.3115121505314269E-2</v>
      </c>
      <c r="F24" s="117">
        <v>4.4312716598834082E-2</v>
      </c>
      <c r="G24" s="73"/>
      <c r="H24" s="73"/>
      <c r="I24" s="73"/>
    </row>
    <row r="25" spans="1:9" x14ac:dyDescent="0.3">
      <c r="A25" s="325"/>
      <c r="B25" s="277" t="s">
        <v>6</v>
      </c>
      <c r="C25" s="206" t="s">
        <v>7</v>
      </c>
      <c r="D25" s="117">
        <v>2.1231022981722338E-2</v>
      </c>
      <c r="E25" s="117">
        <v>2.3249315859000294E-2</v>
      </c>
      <c r="F25" s="117">
        <v>2.733946243416328E-2</v>
      </c>
      <c r="G25" s="73"/>
      <c r="H25" s="73"/>
      <c r="I25" s="73"/>
    </row>
    <row r="26" spans="1:9" x14ac:dyDescent="0.3">
      <c r="A26" s="325"/>
      <c r="B26" s="277"/>
      <c r="C26" s="206" t="s">
        <v>8</v>
      </c>
      <c r="D26" s="117">
        <v>9.6678771898736748E-2</v>
      </c>
      <c r="E26" s="117">
        <v>7.8589837345044766E-2</v>
      </c>
      <c r="F26" s="117">
        <v>7.1053756654983383E-2</v>
      </c>
      <c r="G26" s="73"/>
      <c r="H26" s="73"/>
      <c r="I26" s="73"/>
    </row>
    <row r="27" spans="1:9" ht="14.5" thickBot="1" x14ac:dyDescent="0.35">
      <c r="A27" s="324"/>
      <c r="B27" s="278" t="s">
        <v>9</v>
      </c>
      <c r="C27" s="275"/>
      <c r="D27" s="183">
        <v>278</v>
      </c>
      <c r="E27" s="183">
        <v>416</v>
      </c>
      <c r="F27" s="183">
        <v>694</v>
      </c>
      <c r="G27" s="184"/>
      <c r="H27" s="184"/>
      <c r="I27" s="184"/>
    </row>
    <row r="28" spans="1:9" ht="16" customHeight="1" x14ac:dyDescent="0.3">
      <c r="A28" s="282" t="s">
        <v>360</v>
      </c>
      <c r="B28" s="283"/>
      <c r="C28" s="283"/>
      <c r="D28" s="283"/>
      <c r="E28" s="283"/>
      <c r="F28" s="283"/>
    </row>
    <row r="29" spans="1:9" ht="16" customHeight="1" x14ac:dyDescent="0.3">
      <c r="A29" s="280" t="s">
        <v>10</v>
      </c>
      <c r="B29" s="281"/>
      <c r="C29" s="281"/>
      <c r="D29" s="281"/>
      <c r="E29" s="281"/>
      <c r="F29" s="281"/>
    </row>
    <row r="30" spans="1:9" ht="14.25" customHeight="1" x14ac:dyDescent="0.3">
      <c r="A30" s="84" t="s">
        <v>487</v>
      </c>
    </row>
    <row r="31" spans="1:9" ht="14.25" customHeight="1" x14ac:dyDescent="0.3"/>
    <row r="32" spans="1:9" ht="14.25" customHeight="1" x14ac:dyDescent="0.3">
      <c r="A32" s="198" t="str">
        <f>HYPERLINK("#'Index'!A1","Back To Index")</f>
        <v>Back To Index</v>
      </c>
    </row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15" customHeight="1" x14ac:dyDescent="0.3"/>
    <row r="46" ht="14.25" customHeight="1" x14ac:dyDescent="0.3"/>
    <row r="47" ht="14.25" customHeight="1" x14ac:dyDescent="0.3"/>
    <row r="48" ht="14.25" customHeight="1" x14ac:dyDescent="0.3"/>
    <row r="49" ht="14.1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60" customHeight="1" x14ac:dyDescent="0.3"/>
    <row r="242" ht="14.5" customHeight="1" x14ac:dyDescent="0.3"/>
    <row r="243" ht="59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9:F29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A23:A27"/>
    <mergeCell ref="B23:C23"/>
    <mergeCell ref="B24:C24"/>
    <mergeCell ref="B25:B26"/>
    <mergeCell ref="B27:C27"/>
    <mergeCell ref="A28:F28"/>
    <mergeCell ref="A1:F1"/>
    <mergeCell ref="B2:C2"/>
    <mergeCell ref="A18:A22"/>
    <mergeCell ref="B18:C18"/>
    <mergeCell ref="B19:C19"/>
    <mergeCell ref="B20:B21"/>
    <mergeCell ref="B22:C22"/>
    <mergeCell ref="B17:C17"/>
    <mergeCell ref="A8:A12"/>
    <mergeCell ref="B8:C8"/>
    <mergeCell ref="B9:C9"/>
    <mergeCell ref="B10:B11"/>
    <mergeCell ref="B12:C1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 enableFormatConditionsCalculation="0">
    <tabColor rgb="FF1F497D"/>
  </sheetPr>
  <dimension ref="A1:H407"/>
  <sheetViews>
    <sheetView workbookViewId="0">
      <selection activeCell="N20" sqref="N20"/>
    </sheetView>
  </sheetViews>
  <sheetFormatPr defaultColWidth="8.75" defaultRowHeight="14" x14ac:dyDescent="0.3"/>
  <cols>
    <col min="1" max="1" width="18.58203125" style="116" customWidth="1"/>
    <col min="2" max="5" width="10.58203125" style="116" customWidth="1"/>
    <col min="6" max="6" width="11.33203125" style="116" customWidth="1"/>
    <col min="7" max="8" width="10.58203125" style="116" customWidth="1"/>
    <col min="9" max="16384" width="8.75" style="116"/>
  </cols>
  <sheetData>
    <row r="1" spans="1:8" s="93" customFormat="1" ht="31.5" customHeight="1" thickBot="1" x14ac:dyDescent="0.35">
      <c r="A1" s="290" t="s">
        <v>474</v>
      </c>
      <c r="B1" s="290"/>
      <c r="C1" s="290"/>
      <c r="D1" s="290"/>
      <c r="E1" s="290"/>
      <c r="F1" s="290"/>
      <c r="G1" s="292"/>
    </row>
    <row r="2" spans="1:8" ht="54" customHeight="1" thickBot="1" x14ac:dyDescent="0.35">
      <c r="A2" s="207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</row>
    <row r="3" spans="1:8" ht="14.25" customHeight="1" x14ac:dyDescent="0.3">
      <c r="A3" s="319" t="s">
        <v>472</v>
      </c>
      <c r="B3" s="273" t="s">
        <v>120</v>
      </c>
      <c r="C3" s="273"/>
      <c r="D3" s="184">
        <v>779283.46</v>
      </c>
      <c r="E3" s="184">
        <v>80037.479999999981</v>
      </c>
      <c r="F3" s="184">
        <v>87578.610000000015</v>
      </c>
      <c r="G3" s="184">
        <v>140222.37000000002</v>
      </c>
      <c r="H3" s="184">
        <v>1087121.9200000002</v>
      </c>
    </row>
    <row r="4" spans="1:8" x14ac:dyDescent="0.3">
      <c r="A4" s="320"/>
      <c r="B4" s="277" t="s">
        <v>5</v>
      </c>
      <c r="C4" s="277"/>
      <c r="D4" s="117">
        <v>0.66923147580686693</v>
      </c>
      <c r="E4" s="117">
        <v>0.62711762680687877</v>
      </c>
      <c r="F4" s="117">
        <v>0.73268900631136502</v>
      </c>
      <c r="G4" s="117">
        <v>0.54781626126526317</v>
      </c>
      <c r="H4" s="117">
        <v>0.65192007730149437</v>
      </c>
    </row>
    <row r="5" spans="1:8" x14ac:dyDescent="0.3">
      <c r="A5" s="320"/>
      <c r="B5" s="277" t="s">
        <v>6</v>
      </c>
      <c r="C5" s="206" t="s">
        <v>7</v>
      </c>
      <c r="D5" s="117">
        <v>0.62586973621723641</v>
      </c>
      <c r="E5" s="117">
        <v>0.49019144604462617</v>
      </c>
      <c r="F5" s="117">
        <v>0.58345800377280499</v>
      </c>
      <c r="G5" s="117">
        <v>0.44039595375374169</v>
      </c>
      <c r="H5" s="117">
        <v>0.61409779361884897</v>
      </c>
    </row>
    <row r="6" spans="1:8" x14ac:dyDescent="0.3">
      <c r="A6" s="320"/>
      <c r="B6" s="277"/>
      <c r="C6" s="206" t="s">
        <v>8</v>
      </c>
      <c r="D6" s="117">
        <v>0.70989706351690562</v>
      </c>
      <c r="E6" s="117">
        <v>0.74630118721630145</v>
      </c>
      <c r="F6" s="117">
        <v>0.8428557934658556</v>
      </c>
      <c r="G6" s="117">
        <v>0.65095915319820852</v>
      </c>
      <c r="H6" s="117">
        <v>0.68791925400122811</v>
      </c>
    </row>
    <row r="7" spans="1:8" ht="14.5" thickBot="1" x14ac:dyDescent="0.35">
      <c r="A7" s="321"/>
      <c r="B7" s="278" t="s">
        <v>9</v>
      </c>
      <c r="C7" s="278"/>
      <c r="D7" s="183">
        <v>850</v>
      </c>
      <c r="E7" s="183">
        <v>81</v>
      </c>
      <c r="F7" s="183">
        <v>60</v>
      </c>
      <c r="G7" s="183">
        <v>160</v>
      </c>
      <c r="H7" s="183">
        <v>1151</v>
      </c>
    </row>
    <row r="8" spans="1:8" ht="14.25" customHeight="1" x14ac:dyDescent="0.3">
      <c r="A8" s="322" t="s">
        <v>489</v>
      </c>
      <c r="B8" s="273" t="s">
        <v>120</v>
      </c>
      <c r="C8" s="273"/>
      <c r="D8" s="199">
        <v>370812.83999999985</v>
      </c>
      <c r="E8" s="199">
        <v>26956.629999999994</v>
      </c>
      <c r="F8" s="199">
        <v>47352.34</v>
      </c>
      <c r="G8" s="199">
        <v>60074.299999999996</v>
      </c>
      <c r="H8" s="199">
        <v>505196.11</v>
      </c>
    </row>
    <row r="9" spans="1:8" x14ac:dyDescent="0.3">
      <c r="A9" s="325"/>
      <c r="B9" s="277" t="s">
        <v>5</v>
      </c>
      <c r="C9" s="277"/>
      <c r="D9" s="117">
        <v>0.50633595789615438</v>
      </c>
      <c r="E9" s="117">
        <v>0.39259776229165938</v>
      </c>
      <c r="F9" s="117">
        <v>0.54641726653240186</v>
      </c>
      <c r="G9" s="117">
        <v>0.4603005232354288</v>
      </c>
      <c r="H9" s="117">
        <v>0.49617642637432552</v>
      </c>
    </row>
    <row r="10" spans="1:8" x14ac:dyDescent="0.3">
      <c r="A10" s="325"/>
      <c r="B10" s="277" t="s">
        <v>6</v>
      </c>
      <c r="C10" s="206" t="s">
        <v>7</v>
      </c>
      <c r="D10" s="117">
        <v>0.45034491899984919</v>
      </c>
      <c r="E10" s="117">
        <v>0.23994974597583096</v>
      </c>
      <c r="F10" s="117">
        <v>0.34266975576974557</v>
      </c>
      <c r="G10" s="117">
        <v>0.33265773581875691</v>
      </c>
      <c r="H10" s="117">
        <v>0.44733378225067466</v>
      </c>
    </row>
    <row r="11" spans="1:8" x14ac:dyDescent="0.3">
      <c r="A11" s="325"/>
      <c r="B11" s="277"/>
      <c r="C11" s="206" t="s">
        <v>8</v>
      </c>
      <c r="D11" s="117">
        <v>0.56216851547918567</v>
      </c>
      <c r="E11" s="117">
        <v>0.5695814623868396</v>
      </c>
      <c r="F11" s="117">
        <v>0.73571793017198506</v>
      </c>
      <c r="G11" s="117">
        <v>0.59337209876482178</v>
      </c>
      <c r="H11" s="117">
        <v>0.54509215622079854</v>
      </c>
    </row>
    <row r="12" spans="1:8" ht="14.5" thickBot="1" x14ac:dyDescent="0.35">
      <c r="A12" s="324"/>
      <c r="B12" s="278" t="s">
        <v>9</v>
      </c>
      <c r="C12" s="278"/>
      <c r="D12" s="183">
        <v>528</v>
      </c>
      <c r="E12" s="183">
        <v>42</v>
      </c>
      <c r="F12" s="183">
        <v>40</v>
      </c>
      <c r="G12" s="183">
        <v>84</v>
      </c>
      <c r="H12" s="183">
        <v>694</v>
      </c>
    </row>
    <row r="13" spans="1:8" ht="25.5" customHeight="1" x14ac:dyDescent="0.3">
      <c r="A13" s="322" t="s">
        <v>490</v>
      </c>
      <c r="B13" s="273" t="s">
        <v>120</v>
      </c>
      <c r="C13" s="276"/>
      <c r="D13" s="184">
        <v>269673.52999999997</v>
      </c>
      <c r="E13" s="184">
        <v>25595.23</v>
      </c>
      <c r="F13" s="184">
        <v>22827.26</v>
      </c>
      <c r="G13" s="184">
        <v>55185.090000000011</v>
      </c>
      <c r="H13" s="184">
        <v>373281.10999999987</v>
      </c>
    </row>
    <row r="14" spans="1:8" ht="14.25" customHeight="1" x14ac:dyDescent="0.3">
      <c r="A14" s="325"/>
      <c r="B14" s="277" t="s">
        <v>5</v>
      </c>
      <c r="C14" s="274"/>
      <c r="D14" s="117">
        <v>0.36823267805879473</v>
      </c>
      <c r="E14" s="117">
        <v>0.37277026183689693</v>
      </c>
      <c r="F14" s="117">
        <v>0.26341272705054147</v>
      </c>
      <c r="G14" s="117">
        <v>0.422838481710053</v>
      </c>
      <c r="H14" s="117">
        <v>0.36661661387860145</v>
      </c>
    </row>
    <row r="15" spans="1:8" x14ac:dyDescent="0.3">
      <c r="A15" s="325"/>
      <c r="B15" s="277" t="s">
        <v>6</v>
      </c>
      <c r="C15" s="206" t="s">
        <v>7</v>
      </c>
      <c r="D15" s="117">
        <v>0.31592004077593733</v>
      </c>
      <c r="E15" s="117">
        <v>0.22297511784445573</v>
      </c>
      <c r="F15" s="117">
        <v>0.12814124480162761</v>
      </c>
      <c r="G15" s="117">
        <v>0.29629701311663781</v>
      </c>
      <c r="H15" s="117">
        <v>0.32110779175557119</v>
      </c>
    </row>
    <row r="16" spans="1:8" x14ac:dyDescent="0.3">
      <c r="A16" s="325"/>
      <c r="B16" s="277"/>
      <c r="C16" s="206" t="s">
        <v>8</v>
      </c>
      <c r="D16" s="117">
        <v>0.4238406691611693</v>
      </c>
      <c r="E16" s="117">
        <v>0.55174186559601612</v>
      </c>
      <c r="F16" s="117">
        <v>0.46527674930217577</v>
      </c>
      <c r="G16" s="117">
        <v>0.56038635944009818</v>
      </c>
      <c r="H16" s="117">
        <v>0.4146359623455011</v>
      </c>
    </row>
    <row r="17" spans="1:8" ht="14.5" thickBot="1" x14ac:dyDescent="0.35">
      <c r="A17" s="324"/>
      <c r="B17" s="278" t="s">
        <v>9</v>
      </c>
      <c r="C17" s="275"/>
      <c r="D17" s="183">
        <v>528</v>
      </c>
      <c r="E17" s="183">
        <v>42</v>
      </c>
      <c r="F17" s="183">
        <v>40</v>
      </c>
      <c r="G17" s="183">
        <v>84</v>
      </c>
      <c r="H17" s="183">
        <v>694</v>
      </c>
    </row>
    <row r="18" spans="1:8" ht="14.25" customHeight="1" x14ac:dyDescent="0.3">
      <c r="A18" s="322" t="s">
        <v>491</v>
      </c>
      <c r="B18" s="273" t="s">
        <v>120</v>
      </c>
      <c r="C18" s="276"/>
      <c r="D18" s="199">
        <v>189003.59999999986</v>
      </c>
      <c r="E18" s="199">
        <v>10256.519999999999</v>
      </c>
      <c r="F18" s="199">
        <v>13656.39</v>
      </c>
      <c r="G18" s="199">
        <v>15251.84</v>
      </c>
      <c r="H18" s="199">
        <v>228168.34999999989</v>
      </c>
    </row>
    <row r="19" spans="1:8" x14ac:dyDescent="0.3">
      <c r="A19" s="325"/>
      <c r="B19" s="277" t="s">
        <v>5</v>
      </c>
      <c r="C19" s="274"/>
      <c r="D19" s="117">
        <v>0.25807984117222471</v>
      </c>
      <c r="E19" s="117">
        <v>0.14937649108585349</v>
      </c>
      <c r="F19" s="117">
        <v>0.15758645284478925</v>
      </c>
      <c r="G19" s="117">
        <v>0.11686245087005663</v>
      </c>
      <c r="H19" s="117">
        <v>0.22409467189825805</v>
      </c>
    </row>
    <row r="20" spans="1:8" x14ac:dyDescent="0.3">
      <c r="A20" s="325"/>
      <c r="B20" s="277" t="s">
        <v>6</v>
      </c>
      <c r="C20" s="206" t="s">
        <v>7</v>
      </c>
      <c r="D20" s="117">
        <v>0.21164675416307957</v>
      </c>
      <c r="E20" s="117">
        <v>6.7553838821194007E-2</v>
      </c>
      <c r="F20" s="117">
        <v>4.8629745140064122E-2</v>
      </c>
      <c r="G20" s="117">
        <v>6.3016943943908693E-2</v>
      </c>
      <c r="H20" s="117">
        <v>0.18592957575173755</v>
      </c>
    </row>
    <row r="21" spans="1:8" x14ac:dyDescent="0.3">
      <c r="A21" s="325"/>
      <c r="B21" s="277"/>
      <c r="C21" s="206" t="s">
        <v>8</v>
      </c>
      <c r="D21" s="117">
        <v>0.31068525316522677</v>
      </c>
      <c r="E21" s="117">
        <v>0.29857079321596136</v>
      </c>
      <c r="F21" s="117">
        <v>0.4063860264299935</v>
      </c>
      <c r="G21" s="117">
        <v>0.20657341422841544</v>
      </c>
      <c r="H21" s="117">
        <v>0.26751937149551946</v>
      </c>
    </row>
    <row r="22" spans="1:8" ht="14.5" thickBot="1" x14ac:dyDescent="0.35">
      <c r="A22" s="324"/>
      <c r="B22" s="278" t="s">
        <v>9</v>
      </c>
      <c r="C22" s="275"/>
      <c r="D22" s="183">
        <v>528</v>
      </c>
      <c r="E22" s="183">
        <v>42</v>
      </c>
      <c r="F22" s="183">
        <v>40</v>
      </c>
      <c r="G22" s="183">
        <v>84</v>
      </c>
      <c r="H22" s="183">
        <v>694</v>
      </c>
    </row>
    <row r="23" spans="1:8" ht="25.5" customHeight="1" x14ac:dyDescent="0.3">
      <c r="A23" s="322" t="s">
        <v>492</v>
      </c>
      <c r="B23" s="273" t="s">
        <v>120</v>
      </c>
      <c r="C23" s="276"/>
      <c r="D23" s="184">
        <v>38190.369999999995</v>
      </c>
      <c r="E23" s="184">
        <v>2692.35</v>
      </c>
      <c r="F23" s="184">
        <v>3792.03</v>
      </c>
      <c r="G23" s="184">
        <v>443.5</v>
      </c>
      <c r="H23" s="184">
        <v>45118.249999999993</v>
      </c>
    </row>
    <row r="24" spans="1:8" ht="14.25" customHeight="1" x14ac:dyDescent="0.3">
      <c r="A24" s="325"/>
      <c r="B24" s="277" t="s">
        <v>5</v>
      </c>
      <c r="C24" s="274"/>
      <c r="D24" s="117">
        <v>5.2148025878388043E-2</v>
      </c>
      <c r="E24" s="117">
        <v>3.9211525524739159E-2</v>
      </c>
      <c r="F24" s="117">
        <v>4.3757724902483461E-2</v>
      </c>
      <c r="G24" s="117">
        <v>3.3981799547379275E-3</v>
      </c>
      <c r="H24" s="117">
        <v>4.4312716598834082E-2</v>
      </c>
    </row>
    <row r="25" spans="1:8" x14ac:dyDescent="0.3">
      <c r="A25" s="325"/>
      <c r="B25" s="277" t="s">
        <v>6</v>
      </c>
      <c r="C25" s="206" t="s">
        <v>7</v>
      </c>
      <c r="D25" s="117">
        <v>3.0680319053057743E-2</v>
      </c>
      <c r="E25" s="117">
        <v>5.5146900781844251E-3</v>
      </c>
      <c r="F25" s="117">
        <v>9.0941843242823457E-3</v>
      </c>
      <c r="G25" s="117">
        <v>4.7080505724111476E-4</v>
      </c>
      <c r="H25" s="117">
        <v>2.733946243416328E-2</v>
      </c>
    </row>
    <row r="26" spans="1:8" x14ac:dyDescent="0.3">
      <c r="A26" s="325"/>
      <c r="B26" s="277"/>
      <c r="C26" s="206" t="s">
        <v>8</v>
      </c>
      <c r="D26" s="117">
        <v>8.7284529967712368E-2</v>
      </c>
      <c r="E26" s="117">
        <v>0.23098508312847987</v>
      </c>
      <c r="F26" s="117">
        <v>0.18577478248008478</v>
      </c>
      <c r="G26" s="117">
        <v>2.4088740263035698E-2</v>
      </c>
      <c r="H26" s="117">
        <v>7.1053756654983383E-2</v>
      </c>
    </row>
    <row r="27" spans="1:8" ht="14.5" thickBot="1" x14ac:dyDescent="0.35">
      <c r="A27" s="324"/>
      <c r="B27" s="278" t="s">
        <v>9</v>
      </c>
      <c r="C27" s="275"/>
      <c r="D27" s="183">
        <v>528</v>
      </c>
      <c r="E27" s="183">
        <v>42</v>
      </c>
      <c r="F27" s="183">
        <v>40</v>
      </c>
      <c r="G27" s="183">
        <v>84</v>
      </c>
      <c r="H27" s="183">
        <v>694</v>
      </c>
    </row>
    <row r="28" spans="1:8" ht="16" customHeight="1" x14ac:dyDescent="0.3">
      <c r="A28" s="282" t="s">
        <v>360</v>
      </c>
      <c r="B28" s="283"/>
      <c r="C28" s="283"/>
      <c r="D28" s="283"/>
      <c r="E28" s="283"/>
      <c r="F28" s="283"/>
      <c r="G28" s="283"/>
    </row>
    <row r="29" spans="1:8" ht="16" customHeight="1" x14ac:dyDescent="0.3">
      <c r="A29" s="280" t="s">
        <v>10</v>
      </c>
      <c r="B29" s="281"/>
      <c r="C29" s="281"/>
      <c r="D29" s="281"/>
      <c r="E29" s="281"/>
      <c r="F29" s="281"/>
      <c r="G29" s="281"/>
    </row>
    <row r="30" spans="1:8" ht="14.25" customHeight="1" x14ac:dyDescent="0.3">
      <c r="A30" s="84" t="s">
        <v>487</v>
      </c>
    </row>
    <row r="31" spans="1:8" ht="14.25" customHeight="1" x14ac:dyDescent="0.3"/>
    <row r="32" spans="1:8" ht="14.25" customHeight="1" x14ac:dyDescent="0.3">
      <c r="A32" s="198" t="str">
        <f>HYPERLINK("#'Index'!A1","Back To Index")</f>
        <v>Back To Index</v>
      </c>
    </row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15" customHeight="1" x14ac:dyDescent="0.3"/>
    <row r="46" ht="14.25" customHeight="1" x14ac:dyDescent="0.3"/>
    <row r="47" ht="14.25" customHeight="1" x14ac:dyDescent="0.3"/>
    <row r="48" ht="14.25" customHeight="1" x14ac:dyDescent="0.3"/>
    <row r="49" ht="14.1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60" customHeight="1" x14ac:dyDescent="0.3"/>
    <row r="242" ht="14.5" customHeight="1" x14ac:dyDescent="0.3"/>
    <row r="243" ht="59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9:G2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A23:A27"/>
    <mergeCell ref="B23:C23"/>
    <mergeCell ref="B24:C24"/>
    <mergeCell ref="B25:B26"/>
    <mergeCell ref="B27:C27"/>
    <mergeCell ref="A28:G28"/>
    <mergeCell ref="A1:G1"/>
    <mergeCell ref="B2:C2"/>
    <mergeCell ref="A18:A22"/>
    <mergeCell ref="B18:C18"/>
    <mergeCell ref="B19:C19"/>
    <mergeCell ref="B20:B21"/>
    <mergeCell ref="B22:C22"/>
    <mergeCell ref="B17:C17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5" enableFormatConditionsCalculation="0">
    <tabColor rgb="FF1F497D"/>
  </sheetPr>
  <dimension ref="A1:G407"/>
  <sheetViews>
    <sheetView workbookViewId="0">
      <selection activeCell="A13" sqref="A13:A27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7" s="93" customFormat="1" ht="31.5" customHeight="1" thickBot="1" x14ac:dyDescent="0.35">
      <c r="A1" s="290" t="s">
        <v>475</v>
      </c>
      <c r="B1" s="290"/>
      <c r="C1" s="290"/>
      <c r="D1" s="290"/>
      <c r="E1" s="290"/>
      <c r="F1" s="290"/>
      <c r="G1" s="292"/>
    </row>
    <row r="2" spans="1:7" ht="75" customHeight="1" thickBot="1" x14ac:dyDescent="0.35">
      <c r="A2" s="207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7" ht="14.25" customHeight="1" x14ac:dyDescent="0.3">
      <c r="A3" s="319" t="s">
        <v>472</v>
      </c>
      <c r="B3" s="273" t="s">
        <v>120</v>
      </c>
      <c r="C3" s="273"/>
      <c r="D3" s="199">
        <v>540437.09000000008</v>
      </c>
      <c r="E3" s="199">
        <v>307555.24999999994</v>
      </c>
      <c r="F3" s="199">
        <v>239129.57999999996</v>
      </c>
      <c r="G3" s="199">
        <v>1087121.9200000002</v>
      </c>
    </row>
    <row r="4" spans="1:7" x14ac:dyDescent="0.3">
      <c r="A4" s="320"/>
      <c r="B4" s="277" t="s">
        <v>5</v>
      </c>
      <c r="C4" s="277"/>
      <c r="D4" s="117">
        <v>0.67235511300053252</v>
      </c>
      <c r="E4" s="117">
        <v>0.58954434357816321</v>
      </c>
      <c r="F4" s="117">
        <v>0.69902689719208955</v>
      </c>
      <c r="G4" s="117">
        <v>0.65192007730149437</v>
      </c>
    </row>
    <row r="5" spans="1:7" x14ac:dyDescent="0.3">
      <c r="A5" s="320"/>
      <c r="B5" s="277" t="s">
        <v>6</v>
      </c>
      <c r="C5" s="206" t="s">
        <v>7</v>
      </c>
      <c r="D5" s="117">
        <v>0.61831845295760579</v>
      </c>
      <c r="E5" s="117">
        <v>0.51594175535685549</v>
      </c>
      <c r="F5" s="117">
        <v>0.62617385995935693</v>
      </c>
      <c r="G5" s="117">
        <v>0.61409779361884897</v>
      </c>
    </row>
    <row r="6" spans="1:7" x14ac:dyDescent="0.3">
      <c r="A6" s="320"/>
      <c r="B6" s="277"/>
      <c r="C6" s="206" t="s">
        <v>8</v>
      </c>
      <c r="D6" s="117">
        <v>0.72217890965403886</v>
      </c>
      <c r="E6" s="117">
        <v>0.65934472019192425</v>
      </c>
      <c r="F6" s="117">
        <v>0.76305451772328359</v>
      </c>
      <c r="G6" s="117">
        <v>0.68791925400122811</v>
      </c>
    </row>
    <row r="7" spans="1:7" ht="14.5" thickBot="1" x14ac:dyDescent="0.35">
      <c r="A7" s="321"/>
      <c r="B7" s="278" t="s">
        <v>9</v>
      </c>
      <c r="C7" s="278"/>
      <c r="D7" s="183">
        <v>518</v>
      </c>
      <c r="E7" s="183">
        <v>355</v>
      </c>
      <c r="F7" s="183">
        <v>278</v>
      </c>
      <c r="G7" s="183">
        <v>1151</v>
      </c>
    </row>
    <row r="8" spans="1:7" ht="14.25" customHeight="1" x14ac:dyDescent="0.3">
      <c r="A8" s="322" t="s">
        <v>489</v>
      </c>
      <c r="B8" s="273" t="s">
        <v>120</v>
      </c>
      <c r="C8" s="273"/>
      <c r="D8" s="199">
        <v>251251.57000000004</v>
      </c>
      <c r="E8" s="199">
        <v>146800.16000000003</v>
      </c>
      <c r="F8" s="199">
        <v>107144.38</v>
      </c>
      <c r="G8" s="199">
        <v>505196.11</v>
      </c>
    </row>
    <row r="9" spans="1:7" x14ac:dyDescent="0.3">
      <c r="A9" s="325"/>
      <c r="B9" s="277" t="s">
        <v>5</v>
      </c>
      <c r="C9" s="277"/>
      <c r="D9" s="117">
        <v>0.49073398462294443</v>
      </c>
      <c r="E9" s="117">
        <v>0.50005232149377898</v>
      </c>
      <c r="F9" s="117">
        <v>0.50393044031203493</v>
      </c>
      <c r="G9" s="117">
        <v>0.49617642637432552</v>
      </c>
    </row>
    <row r="10" spans="1:7" x14ac:dyDescent="0.3">
      <c r="A10" s="325"/>
      <c r="B10" s="277" t="s">
        <v>6</v>
      </c>
      <c r="C10" s="206" t="s">
        <v>7</v>
      </c>
      <c r="D10" s="117">
        <v>0.42093723297964375</v>
      </c>
      <c r="E10" s="117">
        <v>0.40876578108962053</v>
      </c>
      <c r="F10" s="117">
        <v>0.40446526004267425</v>
      </c>
      <c r="G10" s="117">
        <v>0.44733378225067466</v>
      </c>
    </row>
    <row r="11" spans="1:7" x14ac:dyDescent="0.3">
      <c r="A11" s="325"/>
      <c r="B11" s="277"/>
      <c r="C11" s="206" t="s">
        <v>8</v>
      </c>
      <c r="D11" s="117">
        <v>0.56089386131633112</v>
      </c>
      <c r="E11" s="117">
        <v>0.59133537397381064</v>
      </c>
      <c r="F11" s="117">
        <v>0.60308549046480364</v>
      </c>
      <c r="G11" s="117">
        <v>0.54509215622079854</v>
      </c>
    </row>
    <row r="12" spans="1:7" ht="14.5" thickBot="1" x14ac:dyDescent="0.35">
      <c r="A12" s="324"/>
      <c r="B12" s="278" t="s">
        <v>9</v>
      </c>
      <c r="C12" s="278"/>
      <c r="D12" s="183">
        <v>323</v>
      </c>
      <c r="E12" s="183">
        <v>205</v>
      </c>
      <c r="F12" s="183">
        <v>166</v>
      </c>
      <c r="G12" s="183">
        <v>694</v>
      </c>
    </row>
    <row r="13" spans="1:7" ht="25.5" customHeight="1" x14ac:dyDescent="0.3">
      <c r="A13" s="322" t="s">
        <v>490</v>
      </c>
      <c r="B13" s="273" t="s">
        <v>120</v>
      </c>
      <c r="C13" s="273"/>
      <c r="D13" s="184">
        <v>172715.70000000007</v>
      </c>
      <c r="E13" s="184">
        <v>127753.51000000001</v>
      </c>
      <c r="F13" s="184">
        <v>72811.899999999994</v>
      </c>
      <c r="G13" s="184">
        <v>373281.10999999987</v>
      </c>
    </row>
    <row r="14" spans="1:7" ht="14.25" customHeight="1" x14ac:dyDescent="0.3">
      <c r="A14" s="325"/>
      <c r="B14" s="277" t="s">
        <v>5</v>
      </c>
      <c r="C14" s="277"/>
      <c r="D14" s="117">
        <v>0.33734103101501456</v>
      </c>
      <c r="E14" s="117">
        <v>0.43517281762144333</v>
      </c>
      <c r="F14" s="117">
        <v>0.34245503895730095</v>
      </c>
      <c r="G14" s="117">
        <v>0.36661661387860145</v>
      </c>
    </row>
    <row r="15" spans="1:7" x14ac:dyDescent="0.3">
      <c r="A15" s="325"/>
      <c r="B15" s="277" t="s">
        <v>6</v>
      </c>
      <c r="C15" s="206" t="s">
        <v>7</v>
      </c>
      <c r="D15" s="117">
        <v>0.27562234600830565</v>
      </c>
      <c r="E15" s="117">
        <v>0.34617651487761703</v>
      </c>
      <c r="F15" s="117">
        <v>0.25597269937220368</v>
      </c>
      <c r="G15" s="117">
        <v>0.32110779175557119</v>
      </c>
    </row>
    <row r="16" spans="1:7" x14ac:dyDescent="0.3">
      <c r="A16" s="325"/>
      <c r="B16" s="277"/>
      <c r="C16" s="206" t="s">
        <v>8</v>
      </c>
      <c r="D16" s="117">
        <v>0.40515023148976004</v>
      </c>
      <c r="E16" s="117">
        <v>0.52855276544382201</v>
      </c>
      <c r="F16" s="117">
        <v>0.44084371167747166</v>
      </c>
      <c r="G16" s="117">
        <v>0.4146359623455011</v>
      </c>
    </row>
    <row r="17" spans="1:7" ht="14.5" thickBot="1" x14ac:dyDescent="0.35">
      <c r="A17" s="324"/>
      <c r="B17" s="278" t="s">
        <v>9</v>
      </c>
      <c r="C17" s="278"/>
      <c r="D17" s="183">
        <v>323</v>
      </c>
      <c r="E17" s="183">
        <v>205</v>
      </c>
      <c r="F17" s="183">
        <v>166</v>
      </c>
      <c r="G17" s="183">
        <v>694</v>
      </c>
    </row>
    <row r="18" spans="1:7" ht="14.25" customHeight="1" x14ac:dyDescent="0.3">
      <c r="A18" s="322" t="s">
        <v>491</v>
      </c>
      <c r="B18" s="273" t="s">
        <v>120</v>
      </c>
      <c r="C18" s="273"/>
      <c r="D18" s="199">
        <v>100501.34</v>
      </c>
      <c r="E18" s="199">
        <v>79269.900000000038</v>
      </c>
      <c r="F18" s="199">
        <v>48397.109999999993</v>
      </c>
      <c r="G18" s="199">
        <v>228168.34999999989</v>
      </c>
    </row>
    <row r="19" spans="1:7" x14ac:dyDescent="0.3">
      <c r="A19" s="325"/>
      <c r="B19" s="277" t="s">
        <v>5</v>
      </c>
      <c r="C19" s="277"/>
      <c r="D19" s="117">
        <v>0.19629498449759061</v>
      </c>
      <c r="E19" s="117">
        <v>0.27002080596901068</v>
      </c>
      <c r="F19" s="117">
        <v>0.22762534957157798</v>
      </c>
      <c r="G19" s="117">
        <v>0.22409467189825805</v>
      </c>
    </row>
    <row r="20" spans="1:7" x14ac:dyDescent="0.3">
      <c r="A20" s="325"/>
      <c r="B20" s="277" t="s">
        <v>6</v>
      </c>
      <c r="C20" s="206" t="s">
        <v>7</v>
      </c>
      <c r="D20" s="117">
        <v>0.15049040669332245</v>
      </c>
      <c r="E20" s="117">
        <v>0.19108354992794474</v>
      </c>
      <c r="F20" s="117">
        <v>0.1527316995607558</v>
      </c>
      <c r="G20" s="117">
        <v>0.18592957575173755</v>
      </c>
    </row>
    <row r="21" spans="1:7" x14ac:dyDescent="0.3">
      <c r="A21" s="325"/>
      <c r="B21" s="277"/>
      <c r="C21" s="206" t="s">
        <v>8</v>
      </c>
      <c r="D21" s="117">
        <v>0.25190694625389715</v>
      </c>
      <c r="E21" s="117">
        <v>0.36678151776026247</v>
      </c>
      <c r="F21" s="117">
        <v>0.32515025043099333</v>
      </c>
      <c r="G21" s="117">
        <v>0.26751937149551946</v>
      </c>
    </row>
    <row r="22" spans="1:7" ht="14.5" thickBot="1" x14ac:dyDescent="0.35">
      <c r="A22" s="324"/>
      <c r="B22" s="278" t="s">
        <v>9</v>
      </c>
      <c r="C22" s="278"/>
      <c r="D22" s="183">
        <v>323</v>
      </c>
      <c r="E22" s="183">
        <v>205</v>
      </c>
      <c r="F22" s="183">
        <v>166</v>
      </c>
      <c r="G22" s="183">
        <v>694</v>
      </c>
    </row>
    <row r="23" spans="1:7" ht="25.5" customHeight="1" x14ac:dyDescent="0.3">
      <c r="A23" s="322" t="s">
        <v>492</v>
      </c>
      <c r="B23" s="273" t="s">
        <v>120</v>
      </c>
      <c r="C23" s="273"/>
      <c r="D23" s="184">
        <v>15952.539999999999</v>
      </c>
      <c r="E23" s="184">
        <v>6743.42</v>
      </c>
      <c r="F23" s="184">
        <v>22422.29</v>
      </c>
      <c r="G23" s="184">
        <v>45118.249999999993</v>
      </c>
    </row>
    <row r="24" spans="1:7" ht="14.25" customHeight="1" x14ac:dyDescent="0.3">
      <c r="A24" s="325"/>
      <c r="B24" s="277" t="s">
        <v>5</v>
      </c>
      <c r="C24" s="277"/>
      <c r="D24" s="117">
        <v>3.1157829258766041E-2</v>
      </c>
      <c r="E24" s="117">
        <v>2.2970430180781667E-2</v>
      </c>
      <c r="F24" s="117">
        <v>0.10545839616136785</v>
      </c>
      <c r="G24" s="117">
        <v>4.4312716598834082E-2</v>
      </c>
    </row>
    <row r="25" spans="1:7" x14ac:dyDescent="0.3">
      <c r="A25" s="325"/>
      <c r="B25" s="277" t="s">
        <v>6</v>
      </c>
      <c r="C25" s="206" t="s">
        <v>7</v>
      </c>
      <c r="D25" s="117">
        <v>1.6350508464824921E-2</v>
      </c>
      <c r="E25" s="117">
        <v>9.2078130651492701E-3</v>
      </c>
      <c r="F25" s="117">
        <v>4.7770952455294433E-2</v>
      </c>
      <c r="G25" s="117">
        <v>2.733946243416328E-2</v>
      </c>
    </row>
    <row r="26" spans="1:7" x14ac:dyDescent="0.3">
      <c r="A26" s="325"/>
      <c r="B26" s="277"/>
      <c r="C26" s="206" t="s">
        <v>8</v>
      </c>
      <c r="D26" s="117">
        <v>5.8576378546859195E-2</v>
      </c>
      <c r="E26" s="117">
        <v>5.6138059341878793E-2</v>
      </c>
      <c r="F26" s="117">
        <v>0.21693771804922343</v>
      </c>
      <c r="G26" s="117">
        <v>7.1053756654983383E-2</v>
      </c>
    </row>
    <row r="27" spans="1:7" ht="14.5" thickBot="1" x14ac:dyDescent="0.35">
      <c r="A27" s="324"/>
      <c r="B27" s="278" t="s">
        <v>9</v>
      </c>
      <c r="C27" s="278"/>
      <c r="D27" s="183">
        <v>323</v>
      </c>
      <c r="E27" s="183">
        <v>205</v>
      </c>
      <c r="F27" s="183">
        <v>166</v>
      </c>
      <c r="G27" s="183">
        <v>694</v>
      </c>
    </row>
    <row r="28" spans="1:7" ht="16" customHeight="1" x14ac:dyDescent="0.3">
      <c r="A28" s="282" t="s">
        <v>360</v>
      </c>
      <c r="B28" s="283"/>
      <c r="C28" s="283"/>
      <c r="D28" s="283"/>
      <c r="E28" s="283"/>
      <c r="F28" s="283"/>
      <c r="G28" s="283"/>
    </row>
    <row r="29" spans="1:7" ht="16" customHeight="1" x14ac:dyDescent="0.3">
      <c r="A29" s="280" t="s">
        <v>10</v>
      </c>
      <c r="B29" s="281"/>
      <c r="C29" s="281"/>
      <c r="D29" s="281"/>
      <c r="E29" s="281"/>
      <c r="F29" s="281"/>
      <c r="G29" s="281"/>
    </row>
    <row r="30" spans="1:7" ht="14.25" customHeight="1" x14ac:dyDescent="0.3">
      <c r="A30" s="84" t="s">
        <v>487</v>
      </c>
    </row>
    <row r="31" spans="1:7" ht="14.25" customHeight="1" x14ac:dyDescent="0.3"/>
    <row r="32" spans="1:7" ht="14.25" customHeight="1" x14ac:dyDescent="0.3">
      <c r="A32" s="198" t="str">
        <f>HYPERLINK("#'Index'!A1","Back To Index")</f>
        <v>Back To Index</v>
      </c>
    </row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15" customHeight="1" x14ac:dyDescent="0.3"/>
    <row r="46" ht="14.25" customHeight="1" x14ac:dyDescent="0.3"/>
    <row r="47" ht="14.25" customHeight="1" x14ac:dyDescent="0.3"/>
    <row r="48" ht="14.25" customHeight="1" x14ac:dyDescent="0.3"/>
    <row r="49" ht="14.1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60" customHeight="1" x14ac:dyDescent="0.3"/>
    <row r="242" ht="14.5" customHeight="1" x14ac:dyDescent="0.3"/>
    <row r="243" ht="59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9:G2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A23:A27"/>
    <mergeCell ref="B23:C23"/>
    <mergeCell ref="B24:C24"/>
    <mergeCell ref="B25:B26"/>
    <mergeCell ref="B27:C27"/>
    <mergeCell ref="A28:G28"/>
    <mergeCell ref="A1:G1"/>
    <mergeCell ref="B2:C2"/>
    <mergeCell ref="A18:A22"/>
    <mergeCell ref="B18:C18"/>
    <mergeCell ref="B19:C19"/>
    <mergeCell ref="B20:B21"/>
    <mergeCell ref="B22:C22"/>
    <mergeCell ref="B17:C17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6" enableFormatConditionsCalculation="0">
    <tabColor rgb="FF1F497D"/>
  </sheetPr>
  <dimension ref="A1:H407"/>
  <sheetViews>
    <sheetView workbookViewId="0">
      <selection activeCell="A13" sqref="A13:A27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8" s="93" customFormat="1" ht="31.5" customHeight="1" thickBot="1" x14ac:dyDescent="0.35">
      <c r="A1" s="290" t="s">
        <v>476</v>
      </c>
      <c r="B1" s="290"/>
      <c r="C1" s="290"/>
      <c r="D1" s="290"/>
      <c r="E1" s="290"/>
      <c r="F1" s="290"/>
      <c r="G1" s="292"/>
    </row>
    <row r="2" spans="1:8" ht="75" customHeight="1" thickBot="1" x14ac:dyDescent="0.35">
      <c r="A2" s="207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</row>
    <row r="3" spans="1:8" ht="14.25" customHeight="1" x14ac:dyDescent="0.3">
      <c r="A3" s="319" t="s">
        <v>472</v>
      </c>
      <c r="B3" s="273" t="s">
        <v>120</v>
      </c>
      <c r="C3" s="276"/>
      <c r="D3" s="199">
        <v>561068.76000000024</v>
      </c>
      <c r="E3" s="199">
        <v>447297.81999999989</v>
      </c>
      <c r="F3" s="199">
        <v>161001.16999999995</v>
      </c>
      <c r="G3" s="199">
        <v>498201.5699999996</v>
      </c>
      <c r="H3" s="199">
        <v>1667569.3199999996</v>
      </c>
    </row>
    <row r="4" spans="1:8" x14ac:dyDescent="0.3">
      <c r="A4" s="320"/>
      <c r="B4" s="277" t="s">
        <v>5</v>
      </c>
      <c r="C4" s="274"/>
      <c r="D4" s="117">
        <v>0.62383084739916705</v>
      </c>
      <c r="E4" s="117">
        <v>0.63711924641170825</v>
      </c>
      <c r="F4" s="117">
        <v>0.61672806477120656</v>
      </c>
      <c r="G4" s="117">
        <v>0.70821521096370654</v>
      </c>
      <c r="H4" s="117">
        <v>0.65192007730149437</v>
      </c>
    </row>
    <row r="5" spans="1:8" x14ac:dyDescent="0.3">
      <c r="A5" s="320"/>
      <c r="B5" s="277" t="s">
        <v>6</v>
      </c>
      <c r="C5" s="206" t="s">
        <v>7</v>
      </c>
      <c r="D5" s="117">
        <v>0.55658573363713226</v>
      </c>
      <c r="E5" s="117">
        <v>0.56018166698992411</v>
      </c>
      <c r="F5" s="117">
        <v>0.49572327087368184</v>
      </c>
      <c r="G5" s="117">
        <v>0.64064105304727792</v>
      </c>
      <c r="H5" s="117">
        <v>0.61409779361884897</v>
      </c>
    </row>
    <row r="6" spans="1:8" x14ac:dyDescent="0.3">
      <c r="A6" s="320"/>
      <c r="B6" s="277"/>
      <c r="C6" s="206" t="s">
        <v>8</v>
      </c>
      <c r="D6" s="117">
        <v>0.68661987762471466</v>
      </c>
      <c r="E6" s="117">
        <v>0.70762265772859256</v>
      </c>
      <c r="F6" s="117">
        <v>0.72481527100250187</v>
      </c>
      <c r="G6" s="117">
        <v>0.76769037876216994</v>
      </c>
      <c r="H6" s="117">
        <v>0.68791925400122811</v>
      </c>
    </row>
    <row r="7" spans="1:8" ht="14.5" thickBot="1" x14ac:dyDescent="0.35">
      <c r="A7" s="321"/>
      <c r="B7" s="278" t="s">
        <v>9</v>
      </c>
      <c r="C7" s="275"/>
      <c r="D7" s="183">
        <v>360</v>
      </c>
      <c r="E7" s="183">
        <v>315</v>
      </c>
      <c r="F7" s="183">
        <v>112</v>
      </c>
      <c r="G7" s="183">
        <v>364</v>
      </c>
      <c r="H7" s="183">
        <v>1151</v>
      </c>
    </row>
    <row r="8" spans="1:8" ht="14.25" customHeight="1" x14ac:dyDescent="0.3">
      <c r="A8" s="322" t="s">
        <v>489</v>
      </c>
      <c r="B8" s="273" t="s">
        <v>120</v>
      </c>
      <c r="C8" s="276"/>
      <c r="D8" s="199">
        <v>186480.13000000003</v>
      </c>
      <c r="E8" s="199">
        <v>124763.10000000003</v>
      </c>
      <c r="F8" s="199">
        <v>43415.369999999995</v>
      </c>
      <c r="G8" s="199">
        <v>150537.51</v>
      </c>
      <c r="H8" s="199">
        <v>505196.11</v>
      </c>
    </row>
    <row r="9" spans="1:8" x14ac:dyDescent="0.3">
      <c r="A9" s="325"/>
      <c r="B9" s="277" t="s">
        <v>5</v>
      </c>
      <c r="C9" s="274"/>
      <c r="D9" s="117">
        <v>0.60166127829379701</v>
      </c>
      <c r="E9" s="117">
        <v>0.4587262859735094</v>
      </c>
      <c r="F9" s="117">
        <v>0.43987707255412339</v>
      </c>
      <c r="G9" s="117">
        <v>0.44595746821367399</v>
      </c>
      <c r="H9" s="117">
        <v>0.49617642637432552</v>
      </c>
    </row>
    <row r="10" spans="1:8" x14ac:dyDescent="0.3">
      <c r="A10" s="325"/>
      <c r="B10" s="277" t="s">
        <v>6</v>
      </c>
      <c r="C10" s="206" t="s">
        <v>7</v>
      </c>
      <c r="D10" s="117">
        <v>0.50522847179654462</v>
      </c>
      <c r="E10" s="117">
        <v>0.3691696691151744</v>
      </c>
      <c r="F10" s="117">
        <v>0.29485661222125448</v>
      </c>
      <c r="G10" s="117">
        <v>0.36861270133403923</v>
      </c>
      <c r="H10" s="117">
        <v>0.44733378225067466</v>
      </c>
    </row>
    <row r="11" spans="1:8" x14ac:dyDescent="0.3">
      <c r="A11" s="325"/>
      <c r="B11" s="277"/>
      <c r="C11" s="206" t="s">
        <v>8</v>
      </c>
      <c r="D11" s="117">
        <v>0.69080153099274799</v>
      </c>
      <c r="E11" s="117">
        <v>0.55103114647475071</v>
      </c>
      <c r="F11" s="117">
        <v>0.59594323889795475</v>
      </c>
      <c r="G11" s="117">
        <v>0.52601080151867785</v>
      </c>
      <c r="H11" s="117">
        <v>0.54509215622079854</v>
      </c>
    </row>
    <row r="12" spans="1:8" ht="14.5" thickBot="1" x14ac:dyDescent="0.35">
      <c r="A12" s="324"/>
      <c r="B12" s="278" t="s">
        <v>9</v>
      </c>
      <c r="C12" s="275"/>
      <c r="D12" s="183">
        <v>185</v>
      </c>
      <c r="E12" s="183">
        <v>192</v>
      </c>
      <c r="F12" s="183">
        <v>65</v>
      </c>
      <c r="G12" s="183">
        <v>252</v>
      </c>
      <c r="H12" s="183">
        <v>694</v>
      </c>
    </row>
    <row r="13" spans="1:8" ht="25.5" customHeight="1" x14ac:dyDescent="0.3">
      <c r="A13" s="322" t="s">
        <v>490</v>
      </c>
      <c r="B13" s="273" t="s">
        <v>120</v>
      </c>
      <c r="C13" s="276"/>
      <c r="D13" s="184">
        <v>87932.32</v>
      </c>
      <c r="E13" s="184">
        <v>100394.27000000002</v>
      </c>
      <c r="F13" s="184">
        <v>45659.899999999994</v>
      </c>
      <c r="G13" s="184">
        <v>139294.62</v>
      </c>
      <c r="H13" s="184">
        <v>373281.10999999987</v>
      </c>
    </row>
    <row r="14" spans="1:8" ht="14.25" customHeight="1" x14ac:dyDescent="0.3">
      <c r="A14" s="325"/>
      <c r="B14" s="277" t="s">
        <v>5</v>
      </c>
      <c r="C14" s="274"/>
      <c r="D14" s="117">
        <v>0.28370567981982425</v>
      </c>
      <c r="E14" s="117">
        <v>0.36912749531008537</v>
      </c>
      <c r="F14" s="117">
        <v>0.46261826503180825</v>
      </c>
      <c r="G14" s="117">
        <v>0.41265114635538874</v>
      </c>
      <c r="H14" s="117">
        <v>0.36661661387860145</v>
      </c>
    </row>
    <row r="15" spans="1:8" x14ac:dyDescent="0.3">
      <c r="A15" s="325"/>
      <c r="B15" s="277" t="s">
        <v>6</v>
      </c>
      <c r="C15" s="206" t="s">
        <v>7</v>
      </c>
      <c r="D15" s="117">
        <v>0.20761216748281902</v>
      </c>
      <c r="E15" s="117">
        <v>0.28514088803461662</v>
      </c>
      <c r="F15" s="117">
        <v>0.31647155486415884</v>
      </c>
      <c r="G15" s="117">
        <v>0.33642774979200835</v>
      </c>
      <c r="H15" s="117">
        <v>0.32110779175557119</v>
      </c>
    </row>
    <row r="16" spans="1:8" x14ac:dyDescent="0.3">
      <c r="A16" s="325"/>
      <c r="B16" s="277"/>
      <c r="C16" s="206" t="s">
        <v>8</v>
      </c>
      <c r="D16" s="117">
        <v>0.37450729983190845</v>
      </c>
      <c r="E16" s="117">
        <v>0.46186885593635085</v>
      </c>
      <c r="F16" s="117">
        <v>0.61548362330543549</v>
      </c>
      <c r="G16" s="117">
        <v>0.49330578710167283</v>
      </c>
      <c r="H16" s="117">
        <v>0.4146359623455011</v>
      </c>
    </row>
    <row r="17" spans="1:8" ht="14.5" thickBot="1" x14ac:dyDescent="0.35">
      <c r="A17" s="324"/>
      <c r="B17" s="278" t="s">
        <v>9</v>
      </c>
      <c r="C17" s="275"/>
      <c r="D17" s="183">
        <v>185</v>
      </c>
      <c r="E17" s="183">
        <v>192</v>
      </c>
      <c r="F17" s="183">
        <v>65</v>
      </c>
      <c r="G17" s="183">
        <v>252</v>
      </c>
      <c r="H17" s="183">
        <v>694</v>
      </c>
    </row>
    <row r="18" spans="1:8" ht="14.25" customHeight="1" x14ac:dyDescent="0.3">
      <c r="A18" s="322" t="s">
        <v>491</v>
      </c>
      <c r="B18" s="273" t="s">
        <v>120</v>
      </c>
      <c r="C18" s="276"/>
      <c r="D18" s="199">
        <v>40223.569999999992</v>
      </c>
      <c r="E18" s="199">
        <v>60588.479999999989</v>
      </c>
      <c r="F18" s="199">
        <v>29010.93</v>
      </c>
      <c r="G18" s="199">
        <v>98345.369999999981</v>
      </c>
      <c r="H18" s="199">
        <v>228168.34999999989</v>
      </c>
    </row>
    <row r="19" spans="1:8" x14ac:dyDescent="0.3">
      <c r="A19" s="325"/>
      <c r="B19" s="277" t="s">
        <v>5</v>
      </c>
      <c r="C19" s="274"/>
      <c r="D19" s="117">
        <v>0.12977771167223026</v>
      </c>
      <c r="E19" s="117">
        <v>0.22277042172870215</v>
      </c>
      <c r="F19" s="117">
        <v>0.29393376033585794</v>
      </c>
      <c r="G19" s="117">
        <v>0.29134168763477619</v>
      </c>
      <c r="H19" s="117">
        <v>0.22409467189825805</v>
      </c>
    </row>
    <row r="20" spans="1:8" x14ac:dyDescent="0.3">
      <c r="A20" s="325"/>
      <c r="B20" s="277" t="s">
        <v>6</v>
      </c>
      <c r="C20" s="206" t="s">
        <v>7</v>
      </c>
      <c r="D20" s="117">
        <v>8.0744224755271626E-2</v>
      </c>
      <c r="E20" s="117">
        <v>0.150576178964307</v>
      </c>
      <c r="F20" s="117">
        <v>0.17233343354187705</v>
      </c>
      <c r="G20" s="117">
        <v>0.22440631532933916</v>
      </c>
      <c r="H20" s="117">
        <v>0.18592957575173755</v>
      </c>
    </row>
    <row r="21" spans="1:8" x14ac:dyDescent="0.3">
      <c r="A21" s="325"/>
      <c r="B21" s="277"/>
      <c r="C21" s="206" t="s">
        <v>8</v>
      </c>
      <c r="D21" s="117">
        <v>0.2020431477058105</v>
      </c>
      <c r="E21" s="117">
        <v>0.31667405786132541</v>
      </c>
      <c r="F21" s="117">
        <v>0.45424584919533006</v>
      </c>
      <c r="G21" s="117">
        <v>0.36875002324466766</v>
      </c>
      <c r="H21" s="117">
        <v>0.26751937149551946</v>
      </c>
    </row>
    <row r="22" spans="1:8" ht="14.5" thickBot="1" x14ac:dyDescent="0.35">
      <c r="A22" s="324"/>
      <c r="B22" s="278" t="s">
        <v>9</v>
      </c>
      <c r="C22" s="275"/>
      <c r="D22" s="183">
        <v>185</v>
      </c>
      <c r="E22" s="183">
        <v>192</v>
      </c>
      <c r="F22" s="183">
        <v>65</v>
      </c>
      <c r="G22" s="183">
        <v>252</v>
      </c>
      <c r="H22" s="183">
        <v>694</v>
      </c>
    </row>
    <row r="23" spans="1:8" ht="25.5" customHeight="1" x14ac:dyDescent="0.3">
      <c r="A23" s="322" t="s">
        <v>492</v>
      </c>
      <c r="B23" s="273" t="s">
        <v>120</v>
      </c>
      <c r="C23" s="276"/>
      <c r="D23" s="184">
        <v>19572.260000000002</v>
      </c>
      <c r="E23" s="184">
        <v>9215.66</v>
      </c>
      <c r="F23" s="184">
        <v>4857.9699999999993</v>
      </c>
      <c r="G23" s="184">
        <v>11472.36</v>
      </c>
      <c r="H23" s="184">
        <v>45118.249999999993</v>
      </c>
    </row>
    <row r="24" spans="1:8" ht="14.25" customHeight="1" x14ac:dyDescent="0.3">
      <c r="A24" s="325"/>
      <c r="B24" s="277" t="s">
        <v>5</v>
      </c>
      <c r="C24" s="274"/>
      <c r="D24" s="117">
        <v>6.3148127206359997E-2</v>
      </c>
      <c r="E24" s="117">
        <v>3.3883940721211883E-2</v>
      </c>
      <c r="F24" s="117">
        <v>4.9220117717659766E-2</v>
      </c>
      <c r="G24" s="117">
        <v>3.3986111634474528E-2</v>
      </c>
      <c r="H24" s="117">
        <v>4.4312716598834082E-2</v>
      </c>
    </row>
    <row r="25" spans="1:8" x14ac:dyDescent="0.3">
      <c r="A25" s="325"/>
      <c r="B25" s="277" t="s">
        <v>6</v>
      </c>
      <c r="C25" s="206" t="s">
        <v>7</v>
      </c>
      <c r="D25" s="117">
        <v>2.5246989829100938E-2</v>
      </c>
      <c r="E25" s="117">
        <v>1.7993976170400116E-2</v>
      </c>
      <c r="F25" s="117">
        <v>1.3999314274402645E-2</v>
      </c>
      <c r="G25" s="117">
        <v>1.5312624032731583E-2</v>
      </c>
      <c r="H25" s="117">
        <v>2.733946243416328E-2</v>
      </c>
    </row>
    <row r="26" spans="1:8" x14ac:dyDescent="0.3">
      <c r="A26" s="325"/>
      <c r="B26" s="277"/>
      <c r="C26" s="206" t="s">
        <v>8</v>
      </c>
      <c r="D26" s="117">
        <v>0.14923587606760524</v>
      </c>
      <c r="E26" s="117">
        <v>6.2906993794254545E-2</v>
      </c>
      <c r="F26" s="117">
        <v>0.15878294455312261</v>
      </c>
      <c r="G26" s="117">
        <v>7.3726592992391732E-2</v>
      </c>
      <c r="H26" s="117">
        <v>7.1053756654983383E-2</v>
      </c>
    </row>
    <row r="27" spans="1:8" ht="14.5" thickBot="1" x14ac:dyDescent="0.35">
      <c r="A27" s="324"/>
      <c r="B27" s="278" t="s">
        <v>9</v>
      </c>
      <c r="C27" s="275"/>
      <c r="D27" s="183">
        <v>185</v>
      </c>
      <c r="E27" s="183">
        <v>192</v>
      </c>
      <c r="F27" s="183">
        <v>65</v>
      </c>
      <c r="G27" s="183">
        <v>252</v>
      </c>
      <c r="H27" s="183">
        <v>694</v>
      </c>
    </row>
    <row r="28" spans="1:8" ht="16" customHeight="1" x14ac:dyDescent="0.3">
      <c r="A28" s="282" t="s">
        <v>360</v>
      </c>
      <c r="B28" s="283"/>
      <c r="C28" s="283"/>
      <c r="D28" s="283"/>
      <c r="E28" s="283"/>
      <c r="F28" s="283"/>
      <c r="G28" s="283"/>
    </row>
    <row r="29" spans="1:8" ht="16" customHeight="1" x14ac:dyDescent="0.3">
      <c r="A29" s="280" t="s">
        <v>10</v>
      </c>
      <c r="B29" s="281"/>
      <c r="C29" s="281"/>
      <c r="D29" s="281"/>
      <c r="E29" s="281"/>
      <c r="F29" s="281"/>
      <c r="G29" s="281"/>
    </row>
    <row r="30" spans="1:8" ht="14.25" customHeight="1" x14ac:dyDescent="0.3">
      <c r="A30" s="84" t="s">
        <v>487</v>
      </c>
    </row>
    <row r="31" spans="1:8" ht="14.25" customHeight="1" x14ac:dyDescent="0.3"/>
    <row r="32" spans="1:8" ht="14.25" customHeight="1" x14ac:dyDescent="0.3">
      <c r="A32" s="198" t="str">
        <f>HYPERLINK("#'Index'!A1","Back To Index")</f>
        <v>Back To Index</v>
      </c>
    </row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15" customHeight="1" x14ac:dyDescent="0.3"/>
    <row r="46" ht="14.25" customHeight="1" x14ac:dyDescent="0.3"/>
    <row r="47" ht="14.25" customHeight="1" x14ac:dyDescent="0.3"/>
    <row r="48" ht="14.25" customHeight="1" x14ac:dyDescent="0.3"/>
    <row r="49" ht="14.1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60" customHeight="1" x14ac:dyDescent="0.3"/>
    <row r="242" ht="14.5" customHeight="1" x14ac:dyDescent="0.3"/>
    <row r="243" ht="59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9:G2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A23:A27"/>
    <mergeCell ref="B23:C23"/>
    <mergeCell ref="B24:C24"/>
    <mergeCell ref="B25:B26"/>
    <mergeCell ref="B27:C27"/>
    <mergeCell ref="A28:G28"/>
    <mergeCell ref="A1:G1"/>
    <mergeCell ref="B2:C2"/>
    <mergeCell ref="A18:A22"/>
    <mergeCell ref="B18:C18"/>
    <mergeCell ref="B19:C19"/>
    <mergeCell ref="B20:B21"/>
    <mergeCell ref="B22:C22"/>
    <mergeCell ref="B17:C17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" enableFormatConditionsCalculation="0">
    <tabColor rgb="FF1F497D"/>
  </sheetPr>
  <dimension ref="A1:L407"/>
  <sheetViews>
    <sheetView workbookViewId="0">
      <selection activeCell="A13" sqref="A13:A27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12" s="93" customFormat="1" ht="31.5" customHeight="1" thickBot="1" x14ac:dyDescent="0.35">
      <c r="A1" s="290" t="s">
        <v>477</v>
      </c>
      <c r="B1" s="290"/>
      <c r="C1" s="290"/>
      <c r="D1" s="290"/>
      <c r="E1" s="290"/>
      <c r="F1" s="290"/>
      <c r="G1" s="292"/>
    </row>
    <row r="2" spans="1:12" ht="54" customHeight="1" thickBot="1" x14ac:dyDescent="0.35">
      <c r="A2" s="207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</row>
    <row r="3" spans="1:12" ht="14.25" customHeight="1" x14ac:dyDescent="0.3">
      <c r="A3" s="319" t="s">
        <v>472</v>
      </c>
      <c r="B3" s="273" t="s">
        <v>120</v>
      </c>
      <c r="C3" s="276"/>
      <c r="D3" s="199">
        <v>123936.57000000002</v>
      </c>
      <c r="E3" s="199">
        <v>141579.77999999991</v>
      </c>
      <c r="F3" s="199">
        <v>242121.41999999998</v>
      </c>
      <c r="G3" s="199">
        <v>80392.480000000025</v>
      </c>
      <c r="H3" s="199">
        <v>249299.19999999995</v>
      </c>
      <c r="I3" s="199">
        <v>159378.28</v>
      </c>
      <c r="J3" s="199">
        <v>57819.48</v>
      </c>
      <c r="K3" s="199">
        <v>32594.71</v>
      </c>
      <c r="L3" s="199">
        <v>1087121.9200000002</v>
      </c>
    </row>
    <row r="4" spans="1:12" x14ac:dyDescent="0.3">
      <c r="A4" s="320"/>
      <c r="B4" s="277" t="s">
        <v>5</v>
      </c>
      <c r="C4" s="274"/>
      <c r="D4" s="117">
        <v>0.68892264114035928</v>
      </c>
      <c r="E4" s="117">
        <v>0.65040740567022126</v>
      </c>
      <c r="F4" s="117">
        <v>0.6392782482125553</v>
      </c>
      <c r="G4" s="117">
        <v>0.62356614848436775</v>
      </c>
      <c r="H4" s="117">
        <v>0.67568476995407478</v>
      </c>
      <c r="I4" s="117">
        <v>0.68961600937174838</v>
      </c>
      <c r="J4" s="117">
        <v>0.53654690266652849</v>
      </c>
      <c r="K4" s="117">
        <v>0.59813030089552444</v>
      </c>
      <c r="L4" s="117">
        <v>0.65192007730149437</v>
      </c>
    </row>
    <row r="5" spans="1:12" x14ac:dyDescent="0.3">
      <c r="A5" s="320"/>
      <c r="B5" s="277" t="s">
        <v>6</v>
      </c>
      <c r="C5" s="206" t="s">
        <v>7</v>
      </c>
      <c r="D5" s="117">
        <v>0.58777628117288316</v>
      </c>
      <c r="E5" s="117">
        <v>0.5387535730525993</v>
      </c>
      <c r="F5" s="117">
        <v>0.55141376931075059</v>
      </c>
      <c r="G5" s="117">
        <v>0.48592873951064919</v>
      </c>
      <c r="H5" s="117">
        <v>0.59179991623900352</v>
      </c>
      <c r="I5" s="117">
        <v>0.58994716844417283</v>
      </c>
      <c r="J5" s="117">
        <v>0.39375048594370277</v>
      </c>
      <c r="K5" s="117">
        <v>0.44409836296894462</v>
      </c>
      <c r="L5" s="117">
        <v>0.61409779361884897</v>
      </c>
    </row>
    <row r="6" spans="1:12" x14ac:dyDescent="0.3">
      <c r="A6" s="320"/>
      <c r="B6" s="277"/>
      <c r="C6" s="206" t="s">
        <v>8</v>
      </c>
      <c r="D6" s="117">
        <v>0.77476134932352647</v>
      </c>
      <c r="E6" s="117">
        <v>0.74769097728447642</v>
      </c>
      <c r="F6" s="117">
        <v>0.71871192254627203</v>
      </c>
      <c r="G6" s="117">
        <v>0.743783066792989</v>
      </c>
      <c r="H6" s="117">
        <v>0.74962442208238977</v>
      </c>
      <c r="I6" s="117">
        <v>0.77432617050082342</v>
      </c>
      <c r="J6" s="117">
        <v>0.67359097783434851</v>
      </c>
      <c r="K6" s="117">
        <v>0.7349544314088754</v>
      </c>
      <c r="L6" s="117">
        <v>0.68791925400122811</v>
      </c>
    </row>
    <row r="7" spans="1:12" ht="14.5" thickBot="1" x14ac:dyDescent="0.35">
      <c r="A7" s="321"/>
      <c r="B7" s="278" t="s">
        <v>9</v>
      </c>
      <c r="C7" s="275"/>
      <c r="D7" s="183">
        <v>142</v>
      </c>
      <c r="E7" s="183">
        <v>148</v>
      </c>
      <c r="F7" s="183">
        <v>245</v>
      </c>
      <c r="G7" s="183">
        <v>93</v>
      </c>
      <c r="H7" s="183">
        <v>233</v>
      </c>
      <c r="I7" s="183">
        <v>149</v>
      </c>
      <c r="J7" s="183">
        <v>76</v>
      </c>
      <c r="K7" s="183">
        <v>65</v>
      </c>
      <c r="L7" s="183">
        <v>1151</v>
      </c>
    </row>
    <row r="8" spans="1:12" ht="14.25" customHeight="1" x14ac:dyDescent="0.3">
      <c r="A8" s="322" t="s">
        <v>489</v>
      </c>
      <c r="B8" s="273" t="s">
        <v>120</v>
      </c>
      <c r="C8" s="276"/>
      <c r="D8" s="199">
        <v>46396.749999999993</v>
      </c>
      <c r="E8" s="199">
        <v>64847.500000000007</v>
      </c>
      <c r="F8" s="199">
        <v>136707.31000000003</v>
      </c>
      <c r="G8" s="199">
        <v>35232.920000000006</v>
      </c>
      <c r="H8" s="199">
        <v>107794.67000000006</v>
      </c>
      <c r="I8" s="199">
        <v>77186.940000000017</v>
      </c>
      <c r="J8" s="199">
        <v>27977.329999999994</v>
      </c>
      <c r="K8" s="199">
        <v>9052.69</v>
      </c>
      <c r="L8" s="199">
        <v>505196.11</v>
      </c>
    </row>
    <row r="9" spans="1:12" x14ac:dyDescent="0.3">
      <c r="A9" s="325"/>
      <c r="B9" s="277" t="s">
        <v>5</v>
      </c>
      <c r="C9" s="274"/>
      <c r="D9" s="117">
        <v>0.39013653969551565</v>
      </c>
      <c r="E9" s="117">
        <v>0.48758021041269389</v>
      </c>
      <c r="F9" s="117">
        <v>0.57989624611703461</v>
      </c>
      <c r="G9" s="117">
        <v>0.45767333639203001</v>
      </c>
      <c r="H9" s="117">
        <v>0.46954194745835909</v>
      </c>
      <c r="I9" s="117">
        <v>0.54580503317387297</v>
      </c>
      <c r="J9" s="117">
        <v>0.52131609285678482</v>
      </c>
      <c r="K9" s="117">
        <v>0.31357931892105351</v>
      </c>
      <c r="L9" s="117">
        <v>0.49617642637432552</v>
      </c>
    </row>
    <row r="10" spans="1:12" x14ac:dyDescent="0.3">
      <c r="A10" s="325"/>
      <c r="B10" s="277" t="s">
        <v>6</v>
      </c>
      <c r="C10" s="206" t="s">
        <v>7</v>
      </c>
      <c r="D10" s="117">
        <v>0.27745732836991638</v>
      </c>
      <c r="E10" s="117">
        <v>0.35466361925072415</v>
      </c>
      <c r="F10" s="117">
        <v>0.47311877616720383</v>
      </c>
      <c r="G10" s="117">
        <v>0.30850773453919766</v>
      </c>
      <c r="H10" s="117">
        <v>0.36498011818453008</v>
      </c>
      <c r="I10" s="117">
        <v>0.41028202589572133</v>
      </c>
      <c r="J10" s="117">
        <v>0.33138035912576119</v>
      </c>
      <c r="K10" s="117">
        <v>0.16088920309277363</v>
      </c>
      <c r="L10" s="117">
        <v>0.44733378225067466</v>
      </c>
    </row>
    <row r="11" spans="1:12" x14ac:dyDescent="0.3">
      <c r="A11" s="325"/>
      <c r="B11" s="277"/>
      <c r="C11" s="206" t="s">
        <v>8</v>
      </c>
      <c r="D11" s="117">
        <v>0.51590280827534574</v>
      </c>
      <c r="E11" s="117">
        <v>0.62227675201137156</v>
      </c>
      <c r="F11" s="117">
        <v>0.67968479938318827</v>
      </c>
      <c r="G11" s="117">
        <v>0.61483435262020036</v>
      </c>
      <c r="H11" s="117">
        <v>0.57684790035044331</v>
      </c>
      <c r="I11" s="117">
        <v>0.67486455995493888</v>
      </c>
      <c r="J11" s="117">
        <v>0.7052824000790533</v>
      </c>
      <c r="K11" s="117">
        <v>0.52117485995210866</v>
      </c>
      <c r="L11" s="117">
        <v>0.54509215622079854</v>
      </c>
    </row>
    <row r="12" spans="1:12" ht="14.5" thickBot="1" x14ac:dyDescent="0.35">
      <c r="A12" s="324"/>
      <c r="B12" s="278" t="s">
        <v>9</v>
      </c>
      <c r="C12" s="275"/>
      <c r="D12" s="183">
        <v>92</v>
      </c>
      <c r="E12" s="183">
        <v>91</v>
      </c>
      <c r="F12" s="183">
        <v>149</v>
      </c>
      <c r="G12" s="183">
        <v>60</v>
      </c>
      <c r="H12" s="183">
        <v>144</v>
      </c>
      <c r="I12" s="183">
        <v>88</v>
      </c>
      <c r="J12" s="183">
        <v>39</v>
      </c>
      <c r="K12" s="183">
        <v>31</v>
      </c>
      <c r="L12" s="183">
        <v>694</v>
      </c>
    </row>
    <row r="13" spans="1:12" ht="25.5" customHeight="1" x14ac:dyDescent="0.3">
      <c r="A13" s="322" t="s">
        <v>490</v>
      </c>
      <c r="B13" s="273" t="s">
        <v>120</v>
      </c>
      <c r="C13" s="276"/>
      <c r="D13" s="184">
        <v>47987.02</v>
      </c>
      <c r="E13" s="184">
        <v>48299.520000000011</v>
      </c>
      <c r="F13" s="184">
        <v>80617.899999999994</v>
      </c>
      <c r="G13" s="184">
        <v>32946.730000000003</v>
      </c>
      <c r="H13" s="184">
        <v>90143.560000000012</v>
      </c>
      <c r="I13" s="184">
        <v>44488.919999999991</v>
      </c>
      <c r="J13" s="184">
        <v>14799.339999999998</v>
      </c>
      <c r="K13" s="184">
        <v>13998.12</v>
      </c>
      <c r="L13" s="184">
        <v>373281.10999999987</v>
      </c>
    </row>
    <row r="14" spans="1:12" ht="14.25" customHeight="1" x14ac:dyDescent="0.3">
      <c r="A14" s="325"/>
      <c r="B14" s="277" t="s">
        <v>5</v>
      </c>
      <c r="C14" s="274"/>
      <c r="D14" s="117">
        <v>0.40350864948729182</v>
      </c>
      <c r="E14" s="117">
        <v>0.36315802651501011</v>
      </c>
      <c r="F14" s="117">
        <v>0.34197160034703683</v>
      </c>
      <c r="G14" s="117">
        <v>0.42797587717133256</v>
      </c>
      <c r="H14" s="117">
        <v>0.39265561751086048</v>
      </c>
      <c r="I14" s="117">
        <v>0.3145904793799284</v>
      </c>
      <c r="J14" s="117">
        <v>0.27576377394337237</v>
      </c>
      <c r="K14" s="117">
        <v>0.48488581137487058</v>
      </c>
      <c r="L14" s="117">
        <v>0.36661661387860145</v>
      </c>
    </row>
    <row r="15" spans="1:12" x14ac:dyDescent="0.3">
      <c r="A15" s="325"/>
      <c r="B15" s="277" t="s">
        <v>6</v>
      </c>
      <c r="C15" s="206" t="s">
        <v>7</v>
      </c>
      <c r="D15" s="117">
        <v>0.28982517033668315</v>
      </c>
      <c r="E15" s="117">
        <v>0.24675929160046139</v>
      </c>
      <c r="F15" s="117">
        <v>0.24981050630133639</v>
      </c>
      <c r="G15" s="117">
        <v>0.28417403664390795</v>
      </c>
      <c r="H15" s="117">
        <v>0.29139979453805354</v>
      </c>
      <c r="I15" s="117">
        <v>0.20222618772340847</v>
      </c>
      <c r="J15" s="117">
        <v>0.14825880184064133</v>
      </c>
      <c r="K15" s="117">
        <v>0.28017476490979565</v>
      </c>
      <c r="L15" s="117">
        <v>0.32110779175557119</v>
      </c>
    </row>
    <row r="16" spans="1:12" x14ac:dyDescent="0.3">
      <c r="A16" s="325"/>
      <c r="B16" s="277"/>
      <c r="C16" s="206" t="s">
        <v>8</v>
      </c>
      <c r="D16" s="117">
        <v>0.52859368371242599</v>
      </c>
      <c r="E16" s="117">
        <v>0.49815115008598065</v>
      </c>
      <c r="F16" s="117">
        <v>0.44783609701332094</v>
      </c>
      <c r="G16" s="117">
        <v>0.58506997207825551</v>
      </c>
      <c r="H16" s="117">
        <v>0.50406721096279339</v>
      </c>
      <c r="I16" s="117">
        <v>0.45386875723476988</v>
      </c>
      <c r="J16" s="117">
        <v>0.45442120547875442</v>
      </c>
      <c r="K16" s="117">
        <v>0.69479741126319883</v>
      </c>
      <c r="L16" s="117">
        <v>0.4146359623455011</v>
      </c>
    </row>
    <row r="17" spans="1:12" ht="14.5" thickBot="1" x14ac:dyDescent="0.35">
      <c r="A17" s="324"/>
      <c r="B17" s="278" t="s">
        <v>9</v>
      </c>
      <c r="C17" s="275"/>
      <c r="D17" s="183">
        <v>92</v>
      </c>
      <c r="E17" s="183">
        <v>91</v>
      </c>
      <c r="F17" s="183">
        <v>149</v>
      </c>
      <c r="G17" s="183">
        <v>60</v>
      </c>
      <c r="H17" s="183">
        <v>144</v>
      </c>
      <c r="I17" s="183">
        <v>88</v>
      </c>
      <c r="J17" s="183">
        <v>39</v>
      </c>
      <c r="K17" s="183">
        <v>31</v>
      </c>
      <c r="L17" s="183">
        <v>694</v>
      </c>
    </row>
    <row r="18" spans="1:12" ht="14.25" customHeight="1" x14ac:dyDescent="0.3">
      <c r="A18" s="322" t="s">
        <v>491</v>
      </c>
      <c r="B18" s="273" t="s">
        <v>120</v>
      </c>
      <c r="C18" s="276"/>
      <c r="D18" s="199">
        <v>24494.199999999997</v>
      </c>
      <c r="E18" s="199">
        <v>41323.17</v>
      </c>
      <c r="F18" s="199">
        <v>62547.919999999991</v>
      </c>
      <c r="G18" s="199">
        <v>10509.63</v>
      </c>
      <c r="H18" s="199">
        <v>49328.979999999996</v>
      </c>
      <c r="I18" s="199">
        <v>22744.700000000004</v>
      </c>
      <c r="J18" s="199">
        <v>9419.659999999998</v>
      </c>
      <c r="K18" s="199">
        <v>7800.09</v>
      </c>
      <c r="L18" s="199">
        <v>228168.34999999989</v>
      </c>
    </row>
    <row r="19" spans="1:12" x14ac:dyDescent="0.3">
      <c r="A19" s="325"/>
      <c r="B19" s="277" t="s">
        <v>5</v>
      </c>
      <c r="C19" s="274"/>
      <c r="D19" s="117">
        <v>0.20596447877512758</v>
      </c>
      <c r="E19" s="117">
        <v>0.31070372679778735</v>
      </c>
      <c r="F19" s="117">
        <v>0.26532088160046879</v>
      </c>
      <c r="G19" s="117">
        <v>0.13651940930089726</v>
      </c>
      <c r="H19" s="117">
        <v>0.21487171244491432</v>
      </c>
      <c r="I19" s="117">
        <v>0.16083254159356219</v>
      </c>
      <c r="J19" s="117">
        <v>0.17552140776976724</v>
      </c>
      <c r="K19" s="117">
        <v>0.27019006612652374</v>
      </c>
      <c r="L19" s="117">
        <v>0.22409467189825805</v>
      </c>
    </row>
    <row r="20" spans="1:12" x14ac:dyDescent="0.3">
      <c r="A20" s="325"/>
      <c r="B20" s="277" t="s">
        <v>6</v>
      </c>
      <c r="C20" s="206" t="s">
        <v>7</v>
      </c>
      <c r="D20" s="117">
        <v>0.1220714632213849</v>
      </c>
      <c r="E20" s="117">
        <v>0.20013119048226916</v>
      </c>
      <c r="F20" s="117">
        <v>0.17998776537978833</v>
      </c>
      <c r="G20" s="117">
        <v>7.4614308077679409E-2</v>
      </c>
      <c r="H20" s="117">
        <v>0.13404988076827384</v>
      </c>
      <c r="I20" s="117">
        <v>9.889761568534898E-2</v>
      </c>
      <c r="J20" s="117">
        <v>8.1965201642155427E-2</v>
      </c>
      <c r="K20" s="117">
        <v>0.11680193698347048</v>
      </c>
      <c r="L20" s="117">
        <v>0.18592957575173755</v>
      </c>
    </row>
    <row r="21" spans="1:12" x14ac:dyDescent="0.3">
      <c r="A21" s="325"/>
      <c r="B21" s="277"/>
      <c r="C21" s="206" t="s">
        <v>8</v>
      </c>
      <c r="D21" s="117">
        <v>0.32609719938025378</v>
      </c>
      <c r="E21" s="117">
        <v>0.44814014477406211</v>
      </c>
      <c r="F21" s="117">
        <v>0.37272191731645704</v>
      </c>
      <c r="G21" s="117">
        <v>0.23665062662271222</v>
      </c>
      <c r="H21" s="117">
        <v>0.32607386092169877</v>
      </c>
      <c r="I21" s="117">
        <v>0.25076068917580302</v>
      </c>
      <c r="J21" s="117">
        <v>0.3366989369108353</v>
      </c>
      <c r="K21" s="117">
        <v>0.50893726722859411</v>
      </c>
      <c r="L21" s="117">
        <v>0.26751937149551946</v>
      </c>
    </row>
    <row r="22" spans="1:12" ht="14.5" thickBot="1" x14ac:dyDescent="0.35">
      <c r="A22" s="324"/>
      <c r="B22" s="278" t="s">
        <v>9</v>
      </c>
      <c r="C22" s="275"/>
      <c r="D22" s="183">
        <v>92</v>
      </c>
      <c r="E22" s="183">
        <v>91</v>
      </c>
      <c r="F22" s="183">
        <v>149</v>
      </c>
      <c r="G22" s="183">
        <v>60</v>
      </c>
      <c r="H22" s="183">
        <v>144</v>
      </c>
      <c r="I22" s="183">
        <v>88</v>
      </c>
      <c r="J22" s="183">
        <v>39</v>
      </c>
      <c r="K22" s="183">
        <v>31</v>
      </c>
      <c r="L22" s="183">
        <v>694</v>
      </c>
    </row>
    <row r="23" spans="1:12" ht="25.5" customHeight="1" x14ac:dyDescent="0.3">
      <c r="A23" s="322" t="s">
        <v>492</v>
      </c>
      <c r="B23" s="273" t="s">
        <v>120</v>
      </c>
      <c r="C23" s="276"/>
      <c r="D23" s="184">
        <v>7942.3200000000006</v>
      </c>
      <c r="E23" s="184">
        <v>2540.23</v>
      </c>
      <c r="F23" s="184">
        <v>14565.34</v>
      </c>
      <c r="G23" s="184">
        <v>2664.11</v>
      </c>
      <c r="H23" s="184">
        <v>9182.65</v>
      </c>
      <c r="I23" s="184">
        <v>5735.46</v>
      </c>
      <c r="J23" s="184">
        <v>1682.23</v>
      </c>
      <c r="K23" s="184">
        <v>805.91</v>
      </c>
      <c r="L23" s="184">
        <v>45118.249999999993</v>
      </c>
    </row>
    <row r="24" spans="1:12" ht="14.25" customHeight="1" x14ac:dyDescent="0.3">
      <c r="A24" s="325"/>
      <c r="B24" s="277" t="s">
        <v>5</v>
      </c>
      <c r="C24" s="274"/>
      <c r="D24" s="117">
        <v>6.6784618361296622E-2</v>
      </c>
      <c r="E24" s="117">
        <v>1.9099670425176563E-2</v>
      </c>
      <c r="F24" s="117">
        <v>6.1784450220096411E-2</v>
      </c>
      <c r="G24" s="117">
        <v>3.4606615410115622E-2</v>
      </c>
      <c r="H24" s="117">
        <v>3.9998632249892307E-2</v>
      </c>
      <c r="I24" s="117">
        <v>4.0556639964836293E-2</v>
      </c>
      <c r="J24" s="117">
        <v>3.134586362910504E-2</v>
      </c>
      <c r="K24" s="117">
        <v>2.7916200478715854E-2</v>
      </c>
      <c r="L24" s="117">
        <v>4.4312716598834082E-2</v>
      </c>
    </row>
    <row r="25" spans="1:12" x14ac:dyDescent="0.3">
      <c r="A25" s="325"/>
      <c r="B25" s="277" t="s">
        <v>6</v>
      </c>
      <c r="C25" s="206" t="s">
        <v>7</v>
      </c>
      <c r="D25" s="117">
        <v>1.643769290394817E-2</v>
      </c>
      <c r="E25" s="117">
        <v>6.8258050633087045E-3</v>
      </c>
      <c r="F25" s="117">
        <v>2.285733332926123E-2</v>
      </c>
      <c r="G25" s="117">
        <v>9.5238024990012566E-3</v>
      </c>
      <c r="H25" s="117">
        <v>1.56312736147259E-2</v>
      </c>
      <c r="I25" s="117">
        <v>1.3843085981641483E-2</v>
      </c>
      <c r="J25" s="117">
        <v>4.3585270815828048E-3</v>
      </c>
      <c r="K25" s="117">
        <v>3.8265547589959627E-3</v>
      </c>
      <c r="L25" s="117">
        <v>2.733946243416328E-2</v>
      </c>
    </row>
    <row r="26" spans="1:12" x14ac:dyDescent="0.3">
      <c r="A26" s="325"/>
      <c r="B26" s="277"/>
      <c r="C26" s="206" t="s">
        <v>8</v>
      </c>
      <c r="D26" s="117">
        <v>0.23456303256301342</v>
      </c>
      <c r="E26" s="117">
        <v>5.2282053401286437E-2</v>
      </c>
      <c r="F26" s="117">
        <v>0.15639555168517974</v>
      </c>
      <c r="G26" s="117">
        <v>0.11788737965176885</v>
      </c>
      <c r="H26" s="117">
        <v>9.8548984406135923E-2</v>
      </c>
      <c r="I26" s="117">
        <v>0.11291775754213842</v>
      </c>
      <c r="J26" s="117">
        <v>0.19303674808215959</v>
      </c>
      <c r="K26" s="117">
        <v>0.1767515249221378</v>
      </c>
      <c r="L26" s="117">
        <v>7.1053756654983383E-2</v>
      </c>
    </row>
    <row r="27" spans="1:12" ht="14.5" thickBot="1" x14ac:dyDescent="0.35">
      <c r="A27" s="324"/>
      <c r="B27" s="278" t="s">
        <v>9</v>
      </c>
      <c r="C27" s="275"/>
      <c r="D27" s="183">
        <v>92</v>
      </c>
      <c r="E27" s="183">
        <v>91</v>
      </c>
      <c r="F27" s="183">
        <v>149</v>
      </c>
      <c r="G27" s="183">
        <v>60</v>
      </c>
      <c r="H27" s="183">
        <v>144</v>
      </c>
      <c r="I27" s="183">
        <v>88</v>
      </c>
      <c r="J27" s="183">
        <v>39</v>
      </c>
      <c r="K27" s="183">
        <v>31</v>
      </c>
      <c r="L27" s="183">
        <v>694</v>
      </c>
    </row>
    <row r="28" spans="1:12" ht="16" customHeight="1" x14ac:dyDescent="0.3">
      <c r="A28" s="282" t="s">
        <v>360</v>
      </c>
      <c r="B28" s="283"/>
      <c r="C28" s="283"/>
      <c r="D28" s="283"/>
      <c r="E28" s="283"/>
      <c r="F28" s="283"/>
      <c r="G28" s="283"/>
    </row>
    <row r="29" spans="1:12" ht="16" customHeight="1" x14ac:dyDescent="0.3">
      <c r="A29" s="280" t="s">
        <v>10</v>
      </c>
      <c r="B29" s="281"/>
      <c r="C29" s="281"/>
      <c r="D29" s="281"/>
      <c r="E29" s="281"/>
      <c r="F29" s="281"/>
      <c r="G29" s="281"/>
    </row>
    <row r="30" spans="1:12" ht="14.25" customHeight="1" x14ac:dyDescent="0.3">
      <c r="A30" s="84" t="s">
        <v>487</v>
      </c>
    </row>
    <row r="31" spans="1:12" ht="14.25" customHeight="1" x14ac:dyDescent="0.3"/>
    <row r="32" spans="1:12" ht="14.25" customHeight="1" x14ac:dyDescent="0.3">
      <c r="A32" s="198" t="str">
        <f>HYPERLINK("#'Index'!A1","Back To Index")</f>
        <v>Back To Index</v>
      </c>
    </row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15" customHeight="1" x14ac:dyDescent="0.3"/>
    <row r="46" ht="14.25" customHeight="1" x14ac:dyDescent="0.3"/>
    <row r="47" ht="14.25" customHeight="1" x14ac:dyDescent="0.3"/>
    <row r="48" ht="14.25" customHeight="1" x14ac:dyDescent="0.3"/>
    <row r="49" ht="14.1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60" customHeight="1" x14ac:dyDescent="0.3"/>
    <row r="242" ht="14.5" customHeight="1" x14ac:dyDescent="0.3"/>
    <row r="243" ht="59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9:G2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A23:A27"/>
    <mergeCell ref="B23:C23"/>
    <mergeCell ref="B24:C24"/>
    <mergeCell ref="B25:B26"/>
    <mergeCell ref="B27:C27"/>
    <mergeCell ref="A28:G28"/>
    <mergeCell ref="A1:G1"/>
    <mergeCell ref="B2:C2"/>
    <mergeCell ref="A18:A22"/>
    <mergeCell ref="B18:C18"/>
    <mergeCell ref="B19:C19"/>
    <mergeCell ref="B20:B21"/>
    <mergeCell ref="B22:C22"/>
    <mergeCell ref="B17:C17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 enableFormatConditionsCalculation="0">
    <tabColor rgb="FF1F497D"/>
  </sheetPr>
  <dimension ref="A1:G407"/>
  <sheetViews>
    <sheetView workbookViewId="0">
      <selection activeCell="A13" sqref="A13:A27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7" s="93" customFormat="1" ht="31.5" customHeight="1" thickBot="1" x14ac:dyDescent="0.35">
      <c r="A1" s="290" t="s">
        <v>478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207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</row>
    <row r="3" spans="1:7" ht="14.25" customHeight="1" x14ac:dyDescent="0.3">
      <c r="A3" s="319" t="s">
        <v>472</v>
      </c>
      <c r="B3" s="273" t="s">
        <v>120</v>
      </c>
      <c r="C3" s="276"/>
      <c r="D3" s="199">
        <v>981441.38</v>
      </c>
      <c r="E3" s="199">
        <v>77948.780000000013</v>
      </c>
      <c r="F3" s="199">
        <v>27731.759999999998</v>
      </c>
      <c r="G3" s="199">
        <v>1087121.9200000002</v>
      </c>
    </row>
    <row r="4" spans="1:7" x14ac:dyDescent="0.3">
      <c r="A4" s="320"/>
      <c r="B4" s="277" t="s">
        <v>5</v>
      </c>
      <c r="C4" s="274"/>
      <c r="D4" s="117">
        <v>0.69954383097743633</v>
      </c>
      <c r="E4" s="117">
        <v>0.57578251139062642</v>
      </c>
      <c r="F4" s="117">
        <v>0.21461375033499835</v>
      </c>
      <c r="G4" s="117">
        <v>0.65192007730149437</v>
      </c>
    </row>
    <row r="5" spans="1:7" x14ac:dyDescent="0.3">
      <c r="A5" s="320"/>
      <c r="B5" s="277" t="s">
        <v>6</v>
      </c>
      <c r="C5" s="206" t="s">
        <v>7</v>
      </c>
      <c r="D5" s="117">
        <v>0.65928580099466816</v>
      </c>
      <c r="E5" s="117">
        <v>0.43391289583719</v>
      </c>
      <c r="F5" s="117">
        <v>0.11905987010913478</v>
      </c>
      <c r="G5" s="117">
        <v>0.61409779361884897</v>
      </c>
    </row>
    <row r="6" spans="1:7" x14ac:dyDescent="0.3">
      <c r="A6" s="320"/>
      <c r="B6" s="277"/>
      <c r="C6" s="206" t="s">
        <v>8</v>
      </c>
      <c r="D6" s="117">
        <v>0.73694303863305233</v>
      </c>
      <c r="E6" s="117">
        <v>0.70617352479384199</v>
      </c>
      <c r="F6" s="117">
        <v>0.35587614307031062</v>
      </c>
      <c r="G6" s="117">
        <v>0.68791925400122811</v>
      </c>
    </row>
    <row r="7" spans="1:7" ht="14.5" thickBot="1" x14ac:dyDescent="0.35">
      <c r="A7" s="321"/>
      <c r="B7" s="278" t="s">
        <v>9</v>
      </c>
      <c r="C7" s="275"/>
      <c r="D7" s="183">
        <v>1004</v>
      </c>
      <c r="E7" s="183">
        <v>77</v>
      </c>
      <c r="F7" s="183">
        <v>70</v>
      </c>
      <c r="G7" s="183">
        <v>1151</v>
      </c>
    </row>
    <row r="8" spans="1:7" ht="14.25" customHeight="1" x14ac:dyDescent="0.3">
      <c r="A8" s="322" t="s">
        <v>489</v>
      </c>
      <c r="B8" s="273" t="s">
        <v>120</v>
      </c>
      <c r="C8" s="276"/>
      <c r="D8" s="199">
        <v>464442.16999999993</v>
      </c>
      <c r="E8" s="199">
        <v>33629.670000000006</v>
      </c>
      <c r="F8" s="199">
        <v>7124.27</v>
      </c>
      <c r="G8" s="199">
        <v>505196.11</v>
      </c>
    </row>
    <row r="9" spans="1:7" x14ac:dyDescent="0.3">
      <c r="A9" s="325"/>
      <c r="B9" s="277" t="s">
        <v>5</v>
      </c>
      <c r="C9" s="274"/>
      <c r="D9" s="117">
        <v>0.50642253719362518</v>
      </c>
      <c r="E9" s="117">
        <v>0.44892407341922913</v>
      </c>
      <c r="F9" s="117">
        <v>0.2723074159296095</v>
      </c>
      <c r="G9" s="117">
        <v>0.49617642637432552</v>
      </c>
    </row>
    <row r="10" spans="1:7" x14ac:dyDescent="0.3">
      <c r="A10" s="325"/>
      <c r="B10" s="277" t="s">
        <v>6</v>
      </c>
      <c r="C10" s="206" t="s">
        <v>7</v>
      </c>
      <c r="D10" s="117">
        <v>0.45602094019586131</v>
      </c>
      <c r="E10" s="117">
        <v>0.25002245992462685</v>
      </c>
      <c r="F10" s="117">
        <v>9.1656322584009728E-2</v>
      </c>
      <c r="G10" s="117">
        <v>0.44733378225067466</v>
      </c>
    </row>
    <row r="11" spans="1:7" x14ac:dyDescent="0.3">
      <c r="A11" s="325"/>
      <c r="B11" s="277"/>
      <c r="C11" s="206" t="s">
        <v>8</v>
      </c>
      <c r="D11" s="117">
        <v>0.55669392744975232</v>
      </c>
      <c r="E11" s="117">
        <v>0.66562311344174474</v>
      </c>
      <c r="F11" s="117">
        <v>0.58119544688315194</v>
      </c>
      <c r="G11" s="117">
        <v>0.54509215622079854</v>
      </c>
    </row>
    <row r="12" spans="1:7" ht="14.5" thickBot="1" x14ac:dyDescent="0.35">
      <c r="A12" s="324"/>
      <c r="B12" s="278" t="s">
        <v>9</v>
      </c>
      <c r="C12" s="275"/>
      <c r="D12" s="183">
        <v>647</v>
      </c>
      <c r="E12" s="183">
        <v>34</v>
      </c>
      <c r="F12" s="183">
        <v>13</v>
      </c>
      <c r="G12" s="183">
        <v>694</v>
      </c>
    </row>
    <row r="13" spans="1:7" ht="25.5" customHeight="1" x14ac:dyDescent="0.3">
      <c r="A13" s="322" t="s">
        <v>490</v>
      </c>
      <c r="B13" s="273" t="s">
        <v>120</v>
      </c>
      <c r="C13" s="276"/>
      <c r="D13" s="184">
        <v>332806.26999999973</v>
      </c>
      <c r="E13" s="184">
        <v>33704.71</v>
      </c>
      <c r="F13" s="184">
        <v>6770.13</v>
      </c>
      <c r="G13" s="184">
        <v>373281.10999999987</v>
      </c>
    </row>
    <row r="14" spans="1:7" ht="14.25" customHeight="1" x14ac:dyDescent="0.3">
      <c r="A14" s="325"/>
      <c r="B14" s="277" t="s">
        <v>5</v>
      </c>
      <c r="C14" s="274"/>
      <c r="D14" s="117">
        <v>0.36288822706892998</v>
      </c>
      <c r="E14" s="117">
        <v>0.44992578596857546</v>
      </c>
      <c r="F14" s="117">
        <v>0.25877129948858296</v>
      </c>
      <c r="G14" s="117">
        <v>0.36661661387860145</v>
      </c>
    </row>
    <row r="15" spans="1:7" x14ac:dyDescent="0.3">
      <c r="A15" s="325"/>
      <c r="B15" s="277" t="s">
        <v>6</v>
      </c>
      <c r="C15" s="206" t="s">
        <v>7</v>
      </c>
      <c r="D15" s="117">
        <v>0.31606732649105795</v>
      </c>
      <c r="E15" s="117">
        <v>0.25599115668360156</v>
      </c>
      <c r="F15" s="117">
        <v>7.0914378693878441E-2</v>
      </c>
      <c r="G15" s="117">
        <v>0.32110779175557119</v>
      </c>
    </row>
    <row r="16" spans="1:7" x14ac:dyDescent="0.3">
      <c r="A16" s="325"/>
      <c r="B16" s="277"/>
      <c r="C16" s="206" t="s">
        <v>8</v>
      </c>
      <c r="D16" s="117">
        <v>0.41246214694934691</v>
      </c>
      <c r="E16" s="117">
        <v>0.66037570070805496</v>
      </c>
      <c r="F16" s="117">
        <v>0.61490993539069749</v>
      </c>
      <c r="G16" s="117">
        <v>0.4146359623455011</v>
      </c>
    </row>
    <row r="17" spans="1:7" ht="14.5" thickBot="1" x14ac:dyDescent="0.35">
      <c r="A17" s="324"/>
      <c r="B17" s="278" t="s">
        <v>9</v>
      </c>
      <c r="C17" s="275"/>
      <c r="D17" s="183">
        <v>647</v>
      </c>
      <c r="E17" s="183">
        <v>34</v>
      </c>
      <c r="F17" s="183">
        <v>13</v>
      </c>
      <c r="G17" s="183">
        <v>694</v>
      </c>
    </row>
    <row r="18" spans="1:7" ht="14.25" customHeight="1" x14ac:dyDescent="0.3">
      <c r="A18" s="322" t="s">
        <v>491</v>
      </c>
      <c r="B18" s="273" t="s">
        <v>120</v>
      </c>
      <c r="C18" s="276"/>
      <c r="D18" s="199">
        <v>212358.37999999992</v>
      </c>
      <c r="E18" s="199">
        <v>13594.210000000001</v>
      </c>
      <c r="F18" s="199">
        <v>2215.7599999999998</v>
      </c>
      <c r="G18" s="199">
        <v>228168.34999999989</v>
      </c>
    </row>
    <row r="19" spans="1:7" x14ac:dyDescent="0.3">
      <c r="A19" s="325"/>
      <c r="B19" s="277" t="s">
        <v>5</v>
      </c>
      <c r="C19" s="274"/>
      <c r="D19" s="117">
        <v>0.2315531976649062</v>
      </c>
      <c r="E19" s="117">
        <v>0.18146975953425706</v>
      </c>
      <c r="F19" s="117">
        <v>8.4691888420875591E-2</v>
      </c>
      <c r="G19" s="117">
        <v>0.22409467189825805</v>
      </c>
    </row>
    <row r="20" spans="1:7" x14ac:dyDescent="0.3">
      <c r="A20" s="325"/>
      <c r="B20" s="277" t="s">
        <v>6</v>
      </c>
      <c r="C20" s="206" t="s">
        <v>7</v>
      </c>
      <c r="D20" s="117">
        <v>0.19105353349975412</v>
      </c>
      <c r="E20" s="117">
        <v>7.7544952262842193E-2</v>
      </c>
      <c r="F20" s="117">
        <v>1.881762930754282E-2</v>
      </c>
      <c r="G20" s="117">
        <v>0.18592957575173755</v>
      </c>
    </row>
    <row r="21" spans="1:7" x14ac:dyDescent="0.3">
      <c r="A21" s="325"/>
      <c r="B21" s="277"/>
      <c r="C21" s="206" t="s">
        <v>8</v>
      </c>
      <c r="D21" s="117">
        <v>0.27769094456342647</v>
      </c>
      <c r="E21" s="117">
        <v>0.36896447734774968</v>
      </c>
      <c r="F21" s="117">
        <v>0.30863306107809296</v>
      </c>
      <c r="G21" s="117">
        <v>0.26751937149551946</v>
      </c>
    </row>
    <row r="22" spans="1:7" ht="14.5" thickBot="1" x14ac:dyDescent="0.35">
      <c r="A22" s="324"/>
      <c r="B22" s="278" t="s">
        <v>9</v>
      </c>
      <c r="C22" s="275"/>
      <c r="D22" s="183">
        <v>647</v>
      </c>
      <c r="E22" s="183">
        <v>34</v>
      </c>
      <c r="F22" s="183">
        <v>13</v>
      </c>
      <c r="G22" s="183">
        <v>694</v>
      </c>
    </row>
    <row r="23" spans="1:7" ht="25.5" customHeight="1" x14ac:dyDescent="0.3">
      <c r="A23" s="322" t="s">
        <v>492</v>
      </c>
      <c r="B23" s="273" t="s">
        <v>120</v>
      </c>
      <c r="C23" s="276"/>
      <c r="D23" s="184">
        <v>43627.289999999994</v>
      </c>
      <c r="E23" s="184">
        <v>537.25</v>
      </c>
      <c r="F23" s="184">
        <v>953.71</v>
      </c>
      <c r="G23" s="184">
        <v>45118.249999999993</v>
      </c>
    </row>
    <row r="24" spans="1:7" ht="14.25" customHeight="1" x14ac:dyDescent="0.3">
      <c r="A24" s="325"/>
      <c r="B24" s="277" t="s">
        <v>5</v>
      </c>
      <c r="C24" s="274"/>
      <c r="D24" s="117">
        <v>4.7570708087687381E-2</v>
      </c>
      <c r="E24" s="117">
        <v>7.171775947979294E-3</v>
      </c>
      <c r="F24" s="117">
        <v>3.6453181258743403E-2</v>
      </c>
      <c r="G24" s="117">
        <v>4.4312716598834082E-2</v>
      </c>
    </row>
    <row r="25" spans="1:7" x14ac:dyDescent="0.3">
      <c r="A25" s="325"/>
      <c r="B25" s="277" t="s">
        <v>6</v>
      </c>
      <c r="C25" s="206" t="s">
        <v>7</v>
      </c>
      <c r="D25" s="117">
        <v>2.8971687815907029E-2</v>
      </c>
      <c r="E25" s="117">
        <v>9.6781310769491395E-4</v>
      </c>
      <c r="F25" s="117">
        <v>4.7266519307897258E-3</v>
      </c>
      <c r="G25" s="117">
        <v>2.733946243416328E-2</v>
      </c>
    </row>
    <row r="26" spans="1:7" x14ac:dyDescent="0.3">
      <c r="A26" s="325"/>
      <c r="B26" s="277"/>
      <c r="C26" s="206" t="s">
        <v>8</v>
      </c>
      <c r="D26" s="117">
        <v>7.7160989014138273E-2</v>
      </c>
      <c r="E26" s="117">
        <v>5.1110353655918095E-2</v>
      </c>
      <c r="F26" s="117">
        <v>0.23158474858550029</v>
      </c>
      <c r="G26" s="117">
        <v>7.1053756654983383E-2</v>
      </c>
    </row>
    <row r="27" spans="1:7" ht="14.5" thickBot="1" x14ac:dyDescent="0.35">
      <c r="A27" s="324"/>
      <c r="B27" s="278" t="s">
        <v>9</v>
      </c>
      <c r="C27" s="275"/>
      <c r="D27" s="183">
        <v>647</v>
      </c>
      <c r="E27" s="183">
        <v>34</v>
      </c>
      <c r="F27" s="183">
        <v>13</v>
      </c>
      <c r="G27" s="183">
        <v>694</v>
      </c>
    </row>
    <row r="28" spans="1:7" ht="16" customHeight="1" x14ac:dyDescent="0.3">
      <c r="A28" s="282" t="s">
        <v>360</v>
      </c>
      <c r="B28" s="283"/>
      <c r="C28" s="283"/>
      <c r="D28" s="283"/>
      <c r="E28" s="283"/>
      <c r="F28" s="283"/>
      <c r="G28" s="283"/>
    </row>
    <row r="29" spans="1:7" ht="16" customHeight="1" x14ac:dyDescent="0.3">
      <c r="A29" s="280" t="s">
        <v>10</v>
      </c>
      <c r="B29" s="281"/>
      <c r="C29" s="281"/>
      <c r="D29" s="281"/>
      <c r="E29" s="281"/>
      <c r="F29" s="281"/>
      <c r="G29" s="281"/>
    </row>
    <row r="30" spans="1:7" ht="14.25" customHeight="1" x14ac:dyDescent="0.3">
      <c r="A30" s="84" t="s">
        <v>487</v>
      </c>
    </row>
    <row r="31" spans="1:7" ht="14.25" customHeight="1" x14ac:dyDescent="0.3"/>
    <row r="32" spans="1:7" ht="14.25" customHeight="1" x14ac:dyDescent="0.3">
      <c r="A32" s="198" t="str">
        <f>HYPERLINK("#'Index'!A1","Back To Index")</f>
        <v>Back To Index</v>
      </c>
    </row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15" customHeight="1" x14ac:dyDescent="0.3"/>
    <row r="46" ht="14.25" customHeight="1" x14ac:dyDescent="0.3"/>
    <row r="47" ht="14.25" customHeight="1" x14ac:dyDescent="0.3"/>
    <row r="48" ht="14.25" customHeight="1" x14ac:dyDescent="0.3"/>
    <row r="49" ht="14.1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60" customHeight="1" x14ac:dyDescent="0.3"/>
    <row r="242" ht="14.5" customHeight="1" x14ac:dyDescent="0.3"/>
    <row r="243" ht="59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9:G2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A23:A27"/>
    <mergeCell ref="B23:C23"/>
    <mergeCell ref="B24:C24"/>
    <mergeCell ref="B25:B26"/>
    <mergeCell ref="B27:C27"/>
    <mergeCell ref="A28:G28"/>
    <mergeCell ref="A1:G1"/>
    <mergeCell ref="B2:C2"/>
    <mergeCell ref="A18:A22"/>
    <mergeCell ref="B18:C18"/>
    <mergeCell ref="B19:C19"/>
    <mergeCell ref="B20:B21"/>
    <mergeCell ref="B22:C22"/>
    <mergeCell ref="B17:C17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" enableFormatConditionsCalculation="0">
    <tabColor rgb="FF1F497D"/>
  </sheetPr>
  <dimension ref="A1:L368"/>
  <sheetViews>
    <sheetView workbookViewId="0">
      <selection activeCell="A17" sqref="A17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1" width="8.75" style="116"/>
    <col min="12" max="12" width="20.25" style="116" bestFit="1" customWidth="1"/>
    <col min="13" max="16384" width="8.75" style="116"/>
  </cols>
  <sheetData>
    <row r="1" spans="1:12" s="93" customFormat="1" ht="31.5" customHeight="1" thickBot="1" x14ac:dyDescent="0.35">
      <c r="A1" s="290" t="s">
        <v>384</v>
      </c>
      <c r="B1" s="290"/>
      <c r="C1" s="290"/>
      <c r="D1" s="290"/>
      <c r="E1" s="290"/>
      <c r="F1" s="290"/>
      <c r="G1" s="292"/>
    </row>
    <row r="2" spans="1:12" ht="54" customHeight="1" thickBot="1" x14ac:dyDescent="0.35">
      <c r="A2" s="207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  <c r="H2" s="200"/>
      <c r="I2" s="200"/>
      <c r="J2" s="200"/>
      <c r="K2" s="200"/>
      <c r="L2" s="73"/>
    </row>
    <row r="3" spans="1:12" x14ac:dyDescent="0.3">
      <c r="A3" s="319" t="s">
        <v>364</v>
      </c>
      <c r="B3" s="273" t="s">
        <v>120</v>
      </c>
      <c r="C3" s="276"/>
      <c r="D3" s="199">
        <v>1205010.5100000007</v>
      </c>
      <c r="E3" s="199">
        <v>3408980.7699999991</v>
      </c>
      <c r="F3" s="199">
        <v>876477.80000000249</v>
      </c>
      <c r="G3" s="199">
        <v>5490469.0799999926</v>
      </c>
      <c r="H3" s="73"/>
      <c r="I3" s="73"/>
      <c r="J3" s="73"/>
      <c r="K3" s="235"/>
      <c r="L3" s="73"/>
    </row>
    <row r="4" spans="1:12" x14ac:dyDescent="0.3">
      <c r="A4" s="320"/>
      <c r="B4" s="277" t="s">
        <v>5</v>
      </c>
      <c r="C4" s="274"/>
      <c r="D4" s="117">
        <v>0.80400943665318247</v>
      </c>
      <c r="E4" s="117">
        <v>0.80127598502553521</v>
      </c>
      <c r="F4" s="117">
        <v>0.82796917265637726</v>
      </c>
      <c r="G4" s="117">
        <v>0.80602567488610366</v>
      </c>
      <c r="H4" s="73"/>
      <c r="I4" s="73"/>
      <c r="J4" s="73"/>
      <c r="K4" s="73"/>
      <c r="L4" s="236"/>
    </row>
    <row r="5" spans="1:12" x14ac:dyDescent="0.3">
      <c r="A5" s="320"/>
      <c r="B5" s="277" t="s">
        <v>6</v>
      </c>
      <c r="C5" s="206" t="s">
        <v>7</v>
      </c>
      <c r="D5" s="117">
        <v>0.7624782035381612</v>
      </c>
      <c r="E5" s="117">
        <v>0.7825458749177292</v>
      </c>
      <c r="F5" s="117">
        <v>0.80257195231815714</v>
      </c>
      <c r="G5" s="117">
        <v>0.79097568716962963</v>
      </c>
      <c r="H5" s="73"/>
      <c r="I5" s="73"/>
      <c r="J5" s="73"/>
      <c r="K5" s="73"/>
      <c r="L5" s="73"/>
    </row>
    <row r="6" spans="1:12" x14ac:dyDescent="0.3">
      <c r="A6" s="320"/>
      <c r="B6" s="277"/>
      <c r="C6" s="206" t="s">
        <v>8</v>
      </c>
      <c r="D6" s="117">
        <v>0.83980453736066751</v>
      </c>
      <c r="E6" s="117">
        <v>0.81876643310930153</v>
      </c>
      <c r="F6" s="117">
        <v>0.85070702628453831</v>
      </c>
      <c r="G6" s="117">
        <v>0.82023831525852076</v>
      </c>
      <c r="H6" s="73"/>
      <c r="I6" s="73"/>
      <c r="J6" s="73"/>
      <c r="K6" s="73"/>
      <c r="L6" s="73"/>
    </row>
    <row r="7" spans="1:12" ht="14.5" thickBot="1" x14ac:dyDescent="0.35">
      <c r="A7" s="321"/>
      <c r="B7" s="278" t="s">
        <v>9</v>
      </c>
      <c r="C7" s="275"/>
      <c r="D7" s="183">
        <v>562</v>
      </c>
      <c r="E7" s="183">
        <v>2937</v>
      </c>
      <c r="F7" s="183">
        <v>1502</v>
      </c>
      <c r="G7" s="183">
        <v>5001</v>
      </c>
      <c r="H7" s="184"/>
      <c r="I7" s="184"/>
      <c r="J7" s="184"/>
      <c r="K7" s="184"/>
      <c r="L7" s="73"/>
    </row>
    <row r="8" spans="1:12" ht="25.5" customHeight="1" x14ac:dyDescent="0.3">
      <c r="A8" s="319" t="s">
        <v>363</v>
      </c>
      <c r="B8" s="273" t="s">
        <v>120</v>
      </c>
      <c r="C8" s="276"/>
      <c r="D8" s="199">
        <v>293741.18999999994</v>
      </c>
      <c r="E8" s="199">
        <v>845459.44000000088</v>
      </c>
      <c r="F8" s="199">
        <v>182109.68000000002</v>
      </c>
      <c r="G8" s="199">
        <v>1321310.3100000005</v>
      </c>
      <c r="H8" s="73"/>
      <c r="I8" s="73"/>
      <c r="J8" s="73"/>
      <c r="K8" s="73"/>
      <c r="L8" s="73"/>
    </row>
    <row r="9" spans="1:12" ht="14.25" customHeight="1" x14ac:dyDescent="0.3">
      <c r="A9" s="320"/>
      <c r="B9" s="277" t="s">
        <v>5</v>
      </c>
      <c r="C9" s="274"/>
      <c r="D9" s="117">
        <v>0.19599056334681697</v>
      </c>
      <c r="E9" s="117">
        <v>0.19872401497446354</v>
      </c>
      <c r="F9" s="117">
        <v>0.17203082734362152</v>
      </c>
      <c r="G9" s="117">
        <v>0.19397432511389695</v>
      </c>
      <c r="H9" s="73"/>
      <c r="I9" s="73"/>
      <c r="J9" s="73"/>
      <c r="K9" s="73"/>
      <c r="L9" s="73"/>
    </row>
    <row r="10" spans="1:12" x14ac:dyDescent="0.3">
      <c r="A10" s="320"/>
      <c r="B10" s="277" t="s">
        <v>6</v>
      </c>
      <c r="C10" s="206" t="s">
        <v>7</v>
      </c>
      <c r="D10" s="117">
        <v>0.1601954626393319</v>
      </c>
      <c r="E10" s="117">
        <v>0.18123356689069722</v>
      </c>
      <c r="F10" s="117">
        <v>0.14929297371546058</v>
      </c>
      <c r="G10" s="117">
        <v>0.17976168474147983</v>
      </c>
      <c r="H10" s="73"/>
      <c r="I10" s="73"/>
      <c r="J10" s="73"/>
      <c r="K10" s="73"/>
      <c r="L10" s="73"/>
    </row>
    <row r="11" spans="1:12" x14ac:dyDescent="0.3">
      <c r="A11" s="320"/>
      <c r="B11" s="277"/>
      <c r="C11" s="206" t="s">
        <v>8</v>
      </c>
      <c r="D11" s="117">
        <v>0.23752179646183824</v>
      </c>
      <c r="E11" s="117">
        <v>0.21745412508226966</v>
      </c>
      <c r="F11" s="117">
        <v>0.19742804768184172</v>
      </c>
      <c r="G11" s="117">
        <v>0.20902431283037073</v>
      </c>
      <c r="H11" s="73"/>
      <c r="I11" s="73"/>
      <c r="J11" s="73"/>
      <c r="K11" s="73"/>
      <c r="L11" s="73"/>
    </row>
    <row r="12" spans="1:12" ht="14.5" thickBot="1" x14ac:dyDescent="0.35">
      <c r="A12" s="321"/>
      <c r="B12" s="278" t="s">
        <v>9</v>
      </c>
      <c r="C12" s="275"/>
      <c r="D12" s="183">
        <v>562</v>
      </c>
      <c r="E12" s="183">
        <v>2937</v>
      </c>
      <c r="F12" s="183">
        <v>1502</v>
      </c>
      <c r="G12" s="183">
        <v>5001</v>
      </c>
      <c r="H12" s="184"/>
      <c r="I12" s="184"/>
      <c r="J12" s="184"/>
      <c r="K12" s="184"/>
      <c r="L12" s="73"/>
    </row>
    <row r="13" spans="1:12" ht="16" customHeight="1" x14ac:dyDescent="0.3">
      <c r="A13" s="282" t="s">
        <v>360</v>
      </c>
      <c r="B13" s="283"/>
      <c r="C13" s="283"/>
      <c r="D13" s="283"/>
      <c r="E13" s="283"/>
      <c r="F13" s="283"/>
      <c r="G13" s="185"/>
      <c r="H13" s="73"/>
      <c r="I13" s="73"/>
      <c r="J13" s="73"/>
      <c r="K13" s="73"/>
      <c r="L13" s="73"/>
    </row>
    <row r="14" spans="1:12" ht="14.25" customHeight="1" x14ac:dyDescent="0.3">
      <c r="A14" s="312" t="s">
        <v>10</v>
      </c>
      <c r="B14" s="312"/>
      <c r="C14" s="312"/>
      <c r="D14" s="312"/>
      <c r="E14" s="312"/>
      <c r="F14" s="312"/>
      <c r="G14" s="312"/>
    </row>
    <row r="15" spans="1:12" ht="15" customHeight="1" x14ac:dyDescent="0.3">
      <c r="A15" s="84" t="s">
        <v>174</v>
      </c>
    </row>
    <row r="16" spans="1:12" ht="14.25" customHeight="1" x14ac:dyDescent="0.3"/>
    <row r="17" spans="1:1" ht="14.25" customHeight="1" x14ac:dyDescent="0.3">
      <c r="A17" s="198" t="str">
        <f>HYPERLINK("#'Index'!A1","Back To Index")</f>
        <v>Back To Index</v>
      </c>
    </row>
    <row r="18" spans="1:1" ht="14.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4.25" customHeight="1" x14ac:dyDescent="0.3"/>
    <row r="24" spans="1:1" ht="14.25" customHeight="1" x14ac:dyDescent="0.3"/>
    <row r="25" spans="1:1" ht="14.25" customHeight="1" x14ac:dyDescent="0.3"/>
    <row r="26" spans="1:1" ht="14.15" customHeight="1" x14ac:dyDescent="0.3"/>
    <row r="27" spans="1:1" ht="15" customHeight="1" x14ac:dyDescent="0.3"/>
    <row r="28" spans="1:1" ht="14.15" customHeight="1" x14ac:dyDescent="0.3"/>
    <row r="29" spans="1:1" ht="14.15" customHeight="1" x14ac:dyDescent="0.3"/>
    <row r="30" spans="1:1" ht="14.15" customHeight="1" x14ac:dyDescent="0.3"/>
    <row r="32" spans="1:1" ht="14.15" customHeight="1" x14ac:dyDescent="0.3"/>
    <row r="33" ht="14.15" customHeight="1" x14ac:dyDescent="0.3"/>
    <row r="34" ht="14.15" customHeight="1" x14ac:dyDescent="0.3"/>
    <row r="36" ht="14.15" customHeight="1" x14ac:dyDescent="0.3"/>
    <row r="37" ht="14.15" customHeight="1" x14ac:dyDescent="0.3"/>
    <row r="38" ht="14.15" customHeight="1" x14ac:dyDescent="0.3"/>
    <row r="40" ht="14.15" customHeight="1" x14ac:dyDescent="0.3"/>
    <row r="41" ht="14.15" customHeight="1" x14ac:dyDescent="0.3"/>
    <row r="42" ht="14.15" customHeight="1" x14ac:dyDescent="0.3"/>
    <row r="44" ht="14.5" customHeight="1" x14ac:dyDescent="0.3"/>
    <row r="46" ht="14.5" customHeight="1" x14ac:dyDescent="0.3"/>
    <row r="47" ht="14.5" customHeight="1" x14ac:dyDescent="0.3"/>
    <row r="49" ht="14.5" customHeight="1" x14ac:dyDescent="0.3"/>
    <row r="50" ht="14.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15" customHeight="1" x14ac:dyDescent="0.3"/>
    <row r="69" ht="14.15" customHeight="1" x14ac:dyDescent="0.3"/>
    <row r="70" ht="14.15" customHeight="1" x14ac:dyDescent="0.3"/>
    <row r="72" ht="14.5" customHeight="1" x14ac:dyDescent="0.3"/>
    <row r="74" ht="14.5" customHeight="1" x14ac:dyDescent="0.3"/>
    <row r="75" ht="14.5" customHeight="1" x14ac:dyDescent="0.3"/>
    <row r="77" ht="14.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15" customHeight="1" x14ac:dyDescent="0.3"/>
    <row r="97" ht="14.15" customHeight="1" x14ac:dyDescent="0.3"/>
    <row r="98" ht="14.15" customHeight="1" x14ac:dyDescent="0.3"/>
    <row r="100" ht="14.5" customHeight="1" x14ac:dyDescent="0.3"/>
    <row r="102" ht="14.5" customHeight="1" x14ac:dyDescent="0.3"/>
    <row r="105" ht="14.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15" customHeight="1" x14ac:dyDescent="0.3"/>
    <row r="125" ht="14.15" customHeight="1" x14ac:dyDescent="0.3"/>
    <row r="126" ht="14.15" customHeight="1" x14ac:dyDescent="0.3"/>
    <row r="128" ht="14.5" customHeight="1" x14ac:dyDescent="0.3"/>
    <row r="130" ht="14.5" customHeight="1" x14ac:dyDescent="0.3"/>
    <row r="133" ht="14.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15" customHeight="1" x14ac:dyDescent="0.3"/>
    <row r="153" ht="14.15" customHeight="1" x14ac:dyDescent="0.3"/>
    <row r="154" ht="14.15" customHeight="1" x14ac:dyDescent="0.3"/>
    <row r="156" ht="14.5" customHeight="1" x14ac:dyDescent="0.3"/>
    <row r="158" ht="14.5" customHeight="1" x14ac:dyDescent="0.3"/>
    <row r="159" ht="14.5" customHeight="1" x14ac:dyDescent="0.3"/>
    <row r="161" ht="14.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15" customHeight="1" x14ac:dyDescent="0.3"/>
    <row r="181" ht="14.15" customHeight="1" x14ac:dyDescent="0.3"/>
    <row r="182" ht="14.15" customHeight="1" x14ac:dyDescent="0.3"/>
    <row r="184" ht="14.15" customHeight="1" x14ac:dyDescent="0.3"/>
    <row r="185" ht="14.1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5" customHeight="1" x14ac:dyDescent="0.3"/>
    <row r="202" ht="60" customHeight="1" x14ac:dyDescent="0.3"/>
    <row r="203" ht="14.5" customHeight="1" x14ac:dyDescent="0.3"/>
    <row r="204" ht="59.5" customHeight="1" x14ac:dyDescent="0.3"/>
    <row r="205" ht="14.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15" customHeight="1" x14ac:dyDescent="0.3"/>
    <row r="225" ht="14.15" customHeight="1" x14ac:dyDescent="0.3"/>
    <row r="226" ht="14.15" customHeight="1" x14ac:dyDescent="0.3"/>
    <row r="228" ht="14.5" customHeight="1" x14ac:dyDescent="0.3"/>
    <row r="230" ht="14.5" customHeight="1" x14ac:dyDescent="0.3"/>
    <row r="231" ht="14.5" customHeight="1" x14ac:dyDescent="0.3"/>
    <row r="233" ht="14.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15" customHeight="1" x14ac:dyDescent="0.3"/>
    <row r="253" ht="14.15" customHeight="1" x14ac:dyDescent="0.3"/>
    <row r="254" ht="14.15" customHeight="1" x14ac:dyDescent="0.3"/>
    <row r="256" ht="14.5" customHeight="1" x14ac:dyDescent="0.3"/>
    <row r="258" ht="14.5" customHeight="1" x14ac:dyDescent="0.3"/>
    <row r="259" ht="14.5" customHeight="1" x14ac:dyDescent="0.3"/>
    <row r="261" ht="14.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15" customHeight="1" x14ac:dyDescent="0.3"/>
    <row r="281" ht="14.15" customHeight="1" x14ac:dyDescent="0.3"/>
    <row r="282" ht="14.15" customHeight="1" x14ac:dyDescent="0.3"/>
    <row r="284" ht="14.5" customHeight="1" x14ac:dyDescent="0.3"/>
    <row r="286" ht="14.5" customHeight="1" x14ac:dyDescent="0.3"/>
    <row r="287" ht="14.5" customHeight="1" x14ac:dyDescent="0.3"/>
    <row r="289" ht="14.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15" customHeight="1" x14ac:dyDescent="0.3"/>
    <row r="309" ht="14.15" customHeight="1" x14ac:dyDescent="0.3"/>
    <row r="310" ht="14.15" customHeight="1" x14ac:dyDescent="0.3"/>
    <row r="312" ht="14.5" customHeight="1" x14ac:dyDescent="0.3"/>
    <row r="314" ht="14.5" customHeight="1" x14ac:dyDescent="0.3"/>
    <row r="315" ht="14.5" customHeight="1" x14ac:dyDescent="0.3"/>
    <row r="317" ht="14.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15" customHeight="1" x14ac:dyDescent="0.3"/>
    <row r="337" ht="14.15" customHeight="1" x14ac:dyDescent="0.3"/>
    <row r="338" ht="14.15" customHeight="1" x14ac:dyDescent="0.3"/>
    <row r="340" ht="14.5" customHeight="1" x14ac:dyDescent="0.3"/>
    <row r="342" ht="14.5" customHeight="1" x14ac:dyDescent="0.3"/>
    <row r="343" ht="14.5" customHeight="1" x14ac:dyDescent="0.3"/>
    <row r="345" ht="14.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15" customHeight="1" x14ac:dyDescent="0.3"/>
    <row r="365" ht="14.15" customHeight="1" x14ac:dyDescent="0.3"/>
    <row r="366" ht="14.15" customHeight="1" x14ac:dyDescent="0.3"/>
    <row r="368" ht="14.5" customHeight="1" x14ac:dyDescent="0.3"/>
  </sheetData>
  <mergeCells count="14">
    <mergeCell ref="A13:F13"/>
    <mergeCell ref="A14:G14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3" enableFormatConditionsCalculation="0">
    <tabColor rgb="FF1F497D"/>
  </sheetPr>
  <dimension ref="A1:G910"/>
  <sheetViews>
    <sheetView workbookViewId="0">
      <selection activeCell="E56" sqref="E56"/>
    </sheetView>
  </sheetViews>
  <sheetFormatPr defaultColWidth="8.75" defaultRowHeight="14" x14ac:dyDescent="0.3"/>
  <cols>
    <col min="1" max="1" width="18.58203125" style="116" customWidth="1"/>
    <col min="2" max="9" width="10.58203125" style="116" customWidth="1"/>
    <col min="10" max="16384" width="8.75" style="116"/>
  </cols>
  <sheetData>
    <row r="1" spans="1:6" s="93" customFormat="1" ht="15" customHeight="1" thickBot="1" x14ac:dyDescent="0.35">
      <c r="A1" s="266" t="s">
        <v>286</v>
      </c>
      <c r="B1" s="266"/>
      <c r="C1" s="266"/>
      <c r="D1" s="266"/>
      <c r="E1" s="266"/>
      <c r="F1" s="270"/>
    </row>
    <row r="2" spans="1:6" ht="54" customHeight="1" thickBot="1" x14ac:dyDescent="0.35">
      <c r="A2" s="195" t="s">
        <v>0</v>
      </c>
      <c r="B2" s="271"/>
      <c r="C2" s="272"/>
      <c r="D2" s="95" t="s">
        <v>80</v>
      </c>
      <c r="E2" s="95" t="s">
        <v>79</v>
      </c>
      <c r="F2" s="95" t="s">
        <v>4</v>
      </c>
    </row>
    <row r="3" spans="1:6" ht="16" customHeight="1" x14ac:dyDescent="0.3">
      <c r="A3" s="273" t="s">
        <v>11</v>
      </c>
      <c r="B3" s="273" t="s">
        <v>120</v>
      </c>
      <c r="C3" s="276"/>
      <c r="D3" s="83">
        <v>3134856.629999991</v>
      </c>
      <c r="E3" s="83">
        <v>3428039.6099999975</v>
      </c>
      <c r="F3" s="83">
        <v>6562896.2400000039</v>
      </c>
    </row>
    <row r="4" spans="1:6" ht="16" customHeight="1" x14ac:dyDescent="0.3">
      <c r="A4" s="274"/>
      <c r="B4" s="277" t="s">
        <v>5</v>
      </c>
      <c r="C4" s="274"/>
      <c r="D4" s="117">
        <v>0.95115445287483624</v>
      </c>
      <c r="E4" s="117">
        <v>0.97500072142962546</v>
      </c>
      <c r="F4" s="117">
        <v>0.96346282876316114</v>
      </c>
    </row>
    <row r="5" spans="1:6" ht="16" customHeight="1" x14ac:dyDescent="0.3">
      <c r="A5" s="274"/>
      <c r="B5" s="277" t="s">
        <v>6</v>
      </c>
      <c r="C5" s="194" t="s">
        <v>7</v>
      </c>
      <c r="D5" s="117">
        <v>0.93731706474495402</v>
      </c>
      <c r="E5" s="117">
        <v>0.96329336374878372</v>
      </c>
      <c r="F5" s="117">
        <v>0.95486706049736858</v>
      </c>
    </row>
    <row r="6" spans="1:6" ht="16" customHeight="1" x14ac:dyDescent="0.3">
      <c r="A6" s="274"/>
      <c r="B6" s="277"/>
      <c r="C6" s="194" t="s">
        <v>8</v>
      </c>
      <c r="D6" s="117">
        <v>0.96206084912591039</v>
      </c>
      <c r="E6" s="117">
        <v>0.98303983109050963</v>
      </c>
      <c r="F6" s="117">
        <v>0.97047211989518933</v>
      </c>
    </row>
    <row r="7" spans="1:6" ht="16" customHeight="1" thickBot="1" x14ac:dyDescent="0.35">
      <c r="A7" s="275"/>
      <c r="B7" s="278" t="s">
        <v>9</v>
      </c>
      <c r="C7" s="275"/>
      <c r="D7" s="114">
        <v>2390</v>
      </c>
      <c r="E7" s="114">
        <v>2611</v>
      </c>
      <c r="F7" s="114">
        <v>5001</v>
      </c>
    </row>
    <row r="8" spans="1:6" ht="16" customHeight="1" x14ac:dyDescent="0.3">
      <c r="A8" s="273" t="s">
        <v>58</v>
      </c>
      <c r="B8" s="273" t="s">
        <v>120</v>
      </c>
      <c r="C8" s="276"/>
      <c r="D8" s="83">
        <v>3229976.9899999881</v>
      </c>
      <c r="E8" s="83">
        <v>3471875.6599999955</v>
      </c>
      <c r="F8" s="83">
        <v>6701852.6500000041</v>
      </c>
    </row>
    <row r="9" spans="1:6" ht="16" customHeight="1" x14ac:dyDescent="0.3">
      <c r="A9" s="274"/>
      <c r="B9" s="277" t="s">
        <v>5</v>
      </c>
      <c r="C9" s="274"/>
      <c r="D9" s="117">
        <v>0.98001515199173805</v>
      </c>
      <c r="E9" s="117">
        <v>0.98746854130251871</v>
      </c>
      <c r="F9" s="117">
        <v>0.98386225775876157</v>
      </c>
    </row>
    <row r="10" spans="1:6" ht="16" customHeight="1" x14ac:dyDescent="0.3">
      <c r="A10" s="274"/>
      <c r="B10" s="277" t="s">
        <v>6</v>
      </c>
      <c r="C10" s="194" t="s">
        <v>7</v>
      </c>
      <c r="D10" s="117">
        <v>0.97164851070074709</v>
      </c>
      <c r="E10" s="117">
        <v>0.97732161139769347</v>
      </c>
      <c r="F10" s="117">
        <v>0.97783980968095174</v>
      </c>
    </row>
    <row r="11" spans="1:6" ht="16" customHeight="1" x14ac:dyDescent="0.3">
      <c r="A11" s="274"/>
      <c r="B11" s="277"/>
      <c r="C11" s="194" t="s">
        <v>8</v>
      </c>
      <c r="D11" s="117">
        <v>0.98594846894360511</v>
      </c>
      <c r="E11" s="117">
        <v>0.99310747615312334</v>
      </c>
      <c r="F11" s="117">
        <v>0.98826763012058683</v>
      </c>
    </row>
    <row r="12" spans="1:6" ht="16" customHeight="1" thickBot="1" x14ac:dyDescent="0.35">
      <c r="A12" s="275"/>
      <c r="B12" s="278" t="s">
        <v>9</v>
      </c>
      <c r="C12" s="275"/>
      <c r="D12" s="114">
        <v>2390</v>
      </c>
      <c r="E12" s="114">
        <v>2611</v>
      </c>
      <c r="F12" s="114">
        <v>5001</v>
      </c>
    </row>
    <row r="13" spans="1:6" ht="17.5" customHeight="1" x14ac:dyDescent="0.3">
      <c r="A13" s="273" t="s">
        <v>59</v>
      </c>
      <c r="B13" s="273" t="s">
        <v>120</v>
      </c>
      <c r="C13" s="276"/>
      <c r="D13" s="83">
        <v>115977.16000000002</v>
      </c>
      <c r="E13" s="83">
        <v>66277.210000000006</v>
      </c>
      <c r="F13" s="83">
        <v>182254.36999999997</v>
      </c>
    </row>
    <row r="14" spans="1:6" ht="16" customHeight="1" x14ac:dyDescent="0.3">
      <c r="A14" s="274"/>
      <c r="B14" s="277" t="s">
        <v>5</v>
      </c>
      <c r="C14" s="274"/>
      <c r="D14" s="117">
        <v>3.5188911387560869E-2</v>
      </c>
      <c r="E14" s="117">
        <v>1.8850519514371316E-2</v>
      </c>
      <c r="F14" s="117">
        <v>2.675576520689403E-2</v>
      </c>
    </row>
    <row r="15" spans="1:6" ht="16" customHeight="1" x14ac:dyDescent="0.3">
      <c r="A15" s="274"/>
      <c r="B15" s="277" t="s">
        <v>6</v>
      </c>
      <c r="C15" s="194" t="s">
        <v>7</v>
      </c>
      <c r="D15" s="117">
        <v>2.6149783258967541E-2</v>
      </c>
      <c r="E15" s="117">
        <v>1.1603838765234234E-2</v>
      </c>
      <c r="F15" s="117">
        <v>2.0669801374126662E-2</v>
      </c>
    </row>
    <row r="16" spans="1:6" ht="16" customHeight="1" x14ac:dyDescent="0.3">
      <c r="A16" s="274"/>
      <c r="B16" s="277"/>
      <c r="C16" s="194" t="s">
        <v>8</v>
      </c>
      <c r="D16" s="117">
        <v>4.7201130009502601E-2</v>
      </c>
      <c r="E16" s="117">
        <v>3.0483229864581376E-2</v>
      </c>
      <c r="F16" s="117">
        <v>3.4570409348241071E-2</v>
      </c>
    </row>
    <row r="17" spans="1:7" ht="16" customHeight="1" thickBot="1" x14ac:dyDescent="0.35">
      <c r="A17" s="275"/>
      <c r="B17" s="278" t="s">
        <v>9</v>
      </c>
      <c r="C17" s="275"/>
      <c r="D17" s="114">
        <v>2390</v>
      </c>
      <c r="E17" s="114">
        <v>2611</v>
      </c>
      <c r="F17" s="114">
        <v>5001</v>
      </c>
    </row>
    <row r="18" spans="1:7" ht="16" customHeight="1" x14ac:dyDescent="0.3">
      <c r="A18" s="273" t="s">
        <v>60</v>
      </c>
      <c r="B18" s="273" t="s">
        <v>120</v>
      </c>
      <c r="C18" s="276"/>
      <c r="D18" s="83">
        <v>3179866.7699999888</v>
      </c>
      <c r="E18" s="83">
        <v>3449658.2499999953</v>
      </c>
      <c r="F18" s="83">
        <v>6629525.0200000051</v>
      </c>
    </row>
    <row r="19" spans="1:7" ht="16" customHeight="1" x14ac:dyDescent="0.3">
      <c r="A19" s="274"/>
      <c r="B19" s="277" t="s">
        <v>5</v>
      </c>
      <c r="C19" s="279"/>
      <c r="D19" s="117">
        <v>0.96481108861243869</v>
      </c>
      <c r="E19" s="117">
        <v>0.98114948048562867</v>
      </c>
      <c r="F19" s="117">
        <v>0.97324423479310607</v>
      </c>
    </row>
    <row r="20" spans="1:7" ht="16" customHeight="1" x14ac:dyDescent="0.3">
      <c r="A20" s="274"/>
      <c r="B20" s="277" t="s">
        <v>6</v>
      </c>
      <c r="C20" s="194" t="s">
        <v>7</v>
      </c>
      <c r="D20" s="117">
        <v>0.9527988699904969</v>
      </c>
      <c r="E20" s="117">
        <v>0.9695167701354187</v>
      </c>
      <c r="F20" s="117">
        <v>0.96542959065175904</v>
      </c>
    </row>
    <row r="21" spans="1:7" ht="16" customHeight="1" x14ac:dyDescent="0.3">
      <c r="A21" s="274"/>
      <c r="B21" s="277"/>
      <c r="C21" s="194" t="s">
        <v>8</v>
      </c>
      <c r="D21" s="117">
        <v>0.973850216741032</v>
      </c>
      <c r="E21" s="117">
        <v>0.9883961612347657</v>
      </c>
      <c r="F21" s="117">
        <v>0.97933019862587345</v>
      </c>
    </row>
    <row r="22" spans="1:7" ht="16" customHeight="1" thickBot="1" x14ac:dyDescent="0.35">
      <c r="A22" s="275"/>
      <c r="B22" s="278" t="s">
        <v>9</v>
      </c>
      <c r="C22" s="275"/>
      <c r="D22" s="118">
        <v>2390</v>
      </c>
      <c r="E22" s="118">
        <v>2611</v>
      </c>
      <c r="F22" s="118">
        <v>5001</v>
      </c>
    </row>
    <row r="23" spans="1:7" ht="16" customHeight="1" x14ac:dyDescent="0.3">
      <c r="A23" s="273" t="s">
        <v>61</v>
      </c>
      <c r="B23" s="273" t="s">
        <v>120</v>
      </c>
      <c r="C23" s="276"/>
      <c r="D23" s="114">
        <v>2957877.3999999953</v>
      </c>
      <c r="E23" s="114">
        <v>3271784.63</v>
      </c>
      <c r="F23" s="114">
        <v>6229662.0300000049</v>
      </c>
    </row>
    <row r="24" spans="1:7" ht="16" customHeight="1" x14ac:dyDescent="0.3">
      <c r="A24" s="274"/>
      <c r="B24" s="277" t="s">
        <v>5</v>
      </c>
      <c r="C24" s="279"/>
      <c r="D24" s="82">
        <v>0.89745675548417125</v>
      </c>
      <c r="E24" s="82">
        <v>0.93055878505801704</v>
      </c>
      <c r="F24" s="82">
        <v>0.9145425406972858</v>
      </c>
    </row>
    <row r="25" spans="1:7" ht="16" customHeight="1" x14ac:dyDescent="0.3">
      <c r="A25" s="274"/>
      <c r="B25" s="277" t="s">
        <v>6</v>
      </c>
      <c r="C25" s="194" t="s">
        <v>7</v>
      </c>
      <c r="D25" s="82">
        <v>0.87837847087586152</v>
      </c>
      <c r="E25" s="82">
        <v>0.91496661146365699</v>
      </c>
      <c r="F25" s="82">
        <v>0.90259008646381289</v>
      </c>
    </row>
    <row r="26" spans="1:7" ht="16" customHeight="1" x14ac:dyDescent="0.3">
      <c r="A26" s="274"/>
      <c r="B26" s="277"/>
      <c r="C26" s="194" t="s">
        <v>8</v>
      </c>
      <c r="D26" s="82">
        <v>0.91383587649645492</v>
      </c>
      <c r="E26" s="82">
        <v>0.94346854293608484</v>
      </c>
      <c r="F26" s="82">
        <v>0.92515001916240569</v>
      </c>
    </row>
    <row r="27" spans="1:7" ht="16" customHeight="1" thickBot="1" x14ac:dyDescent="0.35">
      <c r="A27" s="279"/>
      <c r="B27" s="277" t="s">
        <v>9</v>
      </c>
      <c r="C27" s="279"/>
      <c r="D27" s="118">
        <v>2390</v>
      </c>
      <c r="E27" s="118">
        <v>2611</v>
      </c>
      <c r="F27" s="118">
        <v>5001</v>
      </c>
    </row>
    <row r="28" spans="1:7" ht="16" customHeight="1" x14ac:dyDescent="0.3">
      <c r="A28" s="273" t="s">
        <v>88</v>
      </c>
      <c r="B28" s="273" t="s">
        <v>120</v>
      </c>
      <c r="C28" s="276"/>
      <c r="D28" s="114">
        <v>176074.0500000001</v>
      </c>
      <c r="E28" s="114">
        <v>156254.98000000007</v>
      </c>
      <c r="F28" s="114">
        <v>332329.0299999998</v>
      </c>
    </row>
    <row r="29" spans="1:7" ht="16" customHeight="1" x14ac:dyDescent="0.3">
      <c r="A29" s="274"/>
      <c r="B29" s="277" t="s">
        <v>5</v>
      </c>
      <c r="C29" s="279"/>
      <c r="D29" s="82">
        <v>5.3423054531590151E-2</v>
      </c>
      <c r="E29" s="82">
        <v>4.444193637160794E-2</v>
      </c>
      <c r="F29" s="82">
        <v>4.8787403550953803E-2</v>
      </c>
      <c r="G29" s="259"/>
    </row>
    <row r="30" spans="1:7" ht="16" customHeight="1" x14ac:dyDescent="0.3">
      <c r="A30" s="274"/>
      <c r="B30" s="277" t="s">
        <v>6</v>
      </c>
      <c r="C30" s="194" t="s">
        <v>7</v>
      </c>
      <c r="D30" s="82">
        <v>4.1402067940824745E-2</v>
      </c>
      <c r="E30" s="82">
        <v>3.4806786672441331E-2</v>
      </c>
      <c r="F30" s="82">
        <v>4.0875101345543813E-2</v>
      </c>
    </row>
    <row r="31" spans="1:7" ht="16" customHeight="1" x14ac:dyDescent="0.3">
      <c r="A31" s="274"/>
      <c r="B31" s="277"/>
      <c r="C31" s="194" t="s">
        <v>8</v>
      </c>
      <c r="D31" s="82">
        <v>6.8684224578589817E-2</v>
      </c>
      <c r="E31" s="82">
        <v>5.6587897030461375E-2</v>
      </c>
      <c r="F31" s="82">
        <v>5.8138471119497728E-2</v>
      </c>
    </row>
    <row r="32" spans="1:7" ht="16" customHeight="1" thickBot="1" x14ac:dyDescent="0.35">
      <c r="A32" s="275"/>
      <c r="B32" s="278" t="s">
        <v>9</v>
      </c>
      <c r="C32" s="275"/>
      <c r="D32" s="118">
        <v>2390</v>
      </c>
      <c r="E32" s="118">
        <v>2611</v>
      </c>
      <c r="F32" s="118">
        <v>5001</v>
      </c>
    </row>
    <row r="33" spans="1:6" ht="16" customHeight="1" x14ac:dyDescent="0.3">
      <c r="A33" s="273" t="s">
        <v>86</v>
      </c>
      <c r="B33" s="273" t="s">
        <v>120</v>
      </c>
      <c r="C33" s="276"/>
      <c r="D33" s="114">
        <v>2886687.3299999926</v>
      </c>
      <c r="E33" s="114">
        <v>3199219.7299999953</v>
      </c>
      <c r="F33" s="114">
        <v>6085907.060000007</v>
      </c>
    </row>
    <row r="34" spans="1:6" ht="16" customHeight="1" x14ac:dyDescent="0.3">
      <c r="A34" s="279"/>
      <c r="B34" s="277" t="s">
        <v>5</v>
      </c>
      <c r="C34" s="279"/>
      <c r="D34" s="82">
        <v>0.87585680369276497</v>
      </c>
      <c r="E34" s="82">
        <v>0.90991992498064789</v>
      </c>
      <c r="F34" s="82">
        <v>0.89343866140679618</v>
      </c>
    </row>
    <row r="35" spans="1:6" ht="16" customHeight="1" x14ac:dyDescent="0.3">
      <c r="A35" s="279"/>
      <c r="B35" s="277" t="s">
        <v>6</v>
      </c>
      <c r="C35" s="194" t="s">
        <v>7</v>
      </c>
      <c r="D35" s="82">
        <v>0.85528102737617784</v>
      </c>
      <c r="E35" s="82">
        <v>0.89269407503083864</v>
      </c>
      <c r="F35" s="82">
        <v>0.88037494488299572</v>
      </c>
    </row>
    <row r="36" spans="1:6" ht="16" customHeight="1" x14ac:dyDescent="0.3">
      <c r="A36" s="279"/>
      <c r="B36" s="277"/>
      <c r="C36" s="194" t="s">
        <v>8</v>
      </c>
      <c r="D36" s="82">
        <v>0.89387017583984318</v>
      </c>
      <c r="E36" s="82">
        <v>0.9246140252249837</v>
      </c>
      <c r="F36" s="82">
        <v>0.90522932194211403</v>
      </c>
    </row>
    <row r="37" spans="1:6" ht="16" customHeight="1" thickBot="1" x14ac:dyDescent="0.35">
      <c r="A37" s="275"/>
      <c r="B37" s="278" t="s">
        <v>9</v>
      </c>
      <c r="C37" s="275"/>
      <c r="D37" s="118">
        <v>2390</v>
      </c>
      <c r="E37" s="118">
        <v>2611</v>
      </c>
      <c r="F37" s="118">
        <v>5001</v>
      </c>
    </row>
    <row r="38" spans="1:6" ht="16" customHeight="1" x14ac:dyDescent="0.3">
      <c r="A38" s="273" t="s">
        <v>87</v>
      </c>
      <c r="B38" s="273" t="s">
        <v>120</v>
      </c>
      <c r="C38" s="276"/>
      <c r="D38" s="114">
        <v>2624072.6999999941</v>
      </c>
      <c r="E38" s="114">
        <v>3052221.7099999953</v>
      </c>
      <c r="F38" s="114">
        <v>5676294.4100000067</v>
      </c>
    </row>
    <row r="39" spans="1:6" ht="16" customHeight="1" x14ac:dyDescent="0.3">
      <c r="A39" s="274"/>
      <c r="B39" s="277" t="s">
        <v>5</v>
      </c>
      <c r="C39" s="279"/>
      <c r="D39" s="82">
        <v>0.79617626190206214</v>
      </c>
      <c r="E39" s="82">
        <v>0.86811084694939178</v>
      </c>
      <c r="F39" s="82">
        <v>0.8333056731598002</v>
      </c>
    </row>
    <row r="40" spans="1:6" ht="16" customHeight="1" x14ac:dyDescent="0.3">
      <c r="A40" s="274"/>
      <c r="B40" s="277" t="s">
        <v>6</v>
      </c>
      <c r="C40" s="194" t="s">
        <v>7</v>
      </c>
      <c r="D40" s="82">
        <v>0.77076046746476723</v>
      </c>
      <c r="E40" s="82">
        <v>0.84815971889726849</v>
      </c>
      <c r="F40" s="82">
        <v>0.81740751339269968</v>
      </c>
    </row>
    <row r="41" spans="1:6" ht="16" customHeight="1" x14ac:dyDescent="0.3">
      <c r="A41" s="274"/>
      <c r="B41" s="277"/>
      <c r="C41" s="194" t="s">
        <v>8</v>
      </c>
      <c r="D41" s="82">
        <v>0.81943434263915127</v>
      </c>
      <c r="E41" s="82">
        <v>0.88579347577641154</v>
      </c>
      <c r="F41" s="82">
        <v>0.84807686889949085</v>
      </c>
    </row>
    <row r="42" spans="1:6" ht="16" customHeight="1" thickBot="1" x14ac:dyDescent="0.35">
      <c r="A42" s="275"/>
      <c r="B42" s="278" t="s">
        <v>9</v>
      </c>
      <c r="C42" s="275"/>
      <c r="D42" s="118">
        <v>2390</v>
      </c>
      <c r="E42" s="118">
        <v>2611</v>
      </c>
      <c r="F42" s="118">
        <v>5001</v>
      </c>
    </row>
    <row r="43" spans="1:6" ht="16" customHeight="1" x14ac:dyDescent="0.3">
      <c r="A43" s="273" t="s">
        <v>160</v>
      </c>
      <c r="B43" s="273" t="s">
        <v>120</v>
      </c>
      <c r="C43" s="276"/>
      <c r="D43" s="114">
        <v>508478.97000000038</v>
      </c>
      <c r="E43" s="114">
        <v>410034.50999999989</v>
      </c>
      <c r="F43" s="114">
        <v>918513.48000000045</v>
      </c>
    </row>
    <row r="44" spans="1:6" ht="16" customHeight="1" x14ac:dyDescent="0.3">
      <c r="A44" s="274"/>
      <c r="B44" s="277" t="s">
        <v>5</v>
      </c>
      <c r="C44" s="279"/>
      <c r="D44" s="82">
        <v>0.15427883746910365</v>
      </c>
      <c r="E44" s="82">
        <v>0.11662173969484652</v>
      </c>
      <c r="F44" s="82">
        <v>0.13484193004670986</v>
      </c>
    </row>
    <row r="45" spans="1:6" ht="16" customHeight="1" x14ac:dyDescent="0.3">
      <c r="A45" s="274"/>
      <c r="B45" s="277" t="s">
        <v>6</v>
      </c>
      <c r="C45" s="194" t="s">
        <v>7</v>
      </c>
      <c r="D45" s="82">
        <v>0.13433643364927675</v>
      </c>
      <c r="E45" s="82">
        <v>0.10015501979875729</v>
      </c>
      <c r="F45" s="82">
        <v>0.12174937663898454</v>
      </c>
    </row>
    <row r="46" spans="1:6" ht="16" customHeight="1" x14ac:dyDescent="0.3">
      <c r="A46" s="274"/>
      <c r="B46" s="277"/>
      <c r="C46" s="194" t="s">
        <v>8</v>
      </c>
      <c r="D46" s="82">
        <v>0.17657783825104553</v>
      </c>
      <c r="E46" s="82">
        <v>0.13538845288607371</v>
      </c>
      <c r="F46" s="82">
        <v>0.14910338714359347</v>
      </c>
    </row>
    <row r="47" spans="1:6" ht="16" customHeight="1" thickBot="1" x14ac:dyDescent="0.35">
      <c r="A47" s="275"/>
      <c r="B47" s="278" t="s">
        <v>9</v>
      </c>
      <c r="C47" s="275"/>
      <c r="D47" s="118">
        <v>2390</v>
      </c>
      <c r="E47" s="118">
        <v>2611</v>
      </c>
      <c r="F47" s="118">
        <v>5001</v>
      </c>
    </row>
    <row r="48" spans="1:6" ht="16" customHeight="1" x14ac:dyDescent="0.3">
      <c r="A48" s="273" t="s">
        <v>161</v>
      </c>
      <c r="B48" s="273" t="s">
        <v>120</v>
      </c>
      <c r="C48" s="276"/>
      <c r="D48" s="114">
        <v>706784.29</v>
      </c>
      <c r="E48" s="114">
        <v>600487.57000000076</v>
      </c>
      <c r="F48" s="114">
        <v>1307271.8600000015</v>
      </c>
    </row>
    <row r="49" spans="1:6" ht="16" customHeight="1" x14ac:dyDescent="0.3">
      <c r="A49" s="274"/>
      <c r="B49" s="277" t="s">
        <v>5</v>
      </c>
      <c r="C49" s="279"/>
      <c r="D49" s="82">
        <v>0.21444713554746569</v>
      </c>
      <c r="E49" s="82">
        <v>0.1707902709909247</v>
      </c>
      <c r="F49" s="82">
        <v>0.19191341720771737</v>
      </c>
    </row>
    <row r="50" spans="1:6" ht="16" customHeight="1" x14ac:dyDescent="0.3">
      <c r="A50" s="274"/>
      <c r="B50" s="277" t="s">
        <v>6</v>
      </c>
      <c r="C50" s="194" t="s">
        <v>7</v>
      </c>
      <c r="D50" s="82">
        <v>0.1930504872886469</v>
      </c>
      <c r="E50" s="82">
        <v>0.15316846859870903</v>
      </c>
      <c r="F50" s="82">
        <v>0.1779340175033973</v>
      </c>
    </row>
    <row r="51" spans="1:6" ht="16" customHeight="1" x14ac:dyDescent="0.3">
      <c r="A51" s="274"/>
      <c r="B51" s="277"/>
      <c r="C51" s="194" t="s">
        <v>8</v>
      </c>
      <c r="D51" s="82">
        <v>0.23751724752187364</v>
      </c>
      <c r="E51" s="82">
        <v>0.1899846015649764</v>
      </c>
      <c r="F51" s="82">
        <v>0.20671493523438117</v>
      </c>
    </row>
    <row r="52" spans="1:6" ht="16" customHeight="1" thickBot="1" x14ac:dyDescent="0.35">
      <c r="A52" s="275"/>
      <c r="B52" s="278" t="s">
        <v>9</v>
      </c>
      <c r="C52" s="275"/>
      <c r="D52" s="114">
        <v>2390</v>
      </c>
      <c r="E52" s="114">
        <v>2611</v>
      </c>
      <c r="F52" s="114">
        <v>5001</v>
      </c>
    </row>
    <row r="53" spans="1:6" ht="16" customHeight="1" x14ac:dyDescent="0.3">
      <c r="A53" s="282" t="s">
        <v>360</v>
      </c>
      <c r="B53" s="283"/>
      <c r="C53" s="283"/>
      <c r="D53" s="283"/>
      <c r="E53" s="283"/>
      <c r="F53" s="283"/>
    </row>
    <row r="54" spans="1:6" ht="16" customHeight="1" x14ac:dyDescent="0.3">
      <c r="A54" s="280" t="s">
        <v>10</v>
      </c>
      <c r="B54" s="281"/>
      <c r="C54" s="281"/>
      <c r="D54" s="281"/>
      <c r="E54" s="281"/>
      <c r="F54" s="281"/>
    </row>
    <row r="55" spans="1:6" ht="14.25" customHeight="1" x14ac:dyDescent="0.3">
      <c r="A55" s="198" t="str">
        <f>HYPERLINK("#'Index'!A1","Back To Index")</f>
        <v>Back To Index</v>
      </c>
    </row>
    <row r="56" spans="1:6" ht="14.25" customHeight="1" x14ac:dyDescent="0.3"/>
    <row r="57" spans="1:6" ht="14.5" customHeight="1" x14ac:dyDescent="0.3"/>
    <row r="58" spans="1:6" ht="14.25" customHeight="1" x14ac:dyDescent="0.3"/>
    <row r="59" spans="1:6" ht="14.25" customHeight="1" x14ac:dyDescent="0.3"/>
    <row r="60" spans="1:6" ht="14.25" customHeight="1" x14ac:dyDescent="0.3"/>
    <row r="62" spans="1:6" ht="15" customHeight="1" x14ac:dyDescent="0.3"/>
    <row r="63" spans="1:6" ht="14.15" customHeight="1" x14ac:dyDescent="0.3"/>
    <row r="64" spans="1:6" ht="15" customHeight="1" x14ac:dyDescent="0.3"/>
    <row r="65" ht="15" customHeight="1" x14ac:dyDescent="0.3"/>
    <row r="66" ht="36.75" customHeight="1" x14ac:dyDescent="0.3"/>
    <row r="67" ht="15" customHeight="1" x14ac:dyDescent="0.3"/>
    <row r="68" ht="14.25" customHeight="1" x14ac:dyDescent="0.3"/>
    <row r="70" ht="14.25" customHeight="1" x14ac:dyDescent="0.3"/>
    <row r="71" ht="14.25" customHeight="1" x14ac:dyDescent="0.3"/>
    <row r="72" ht="14.25" customHeight="1" x14ac:dyDescent="0.3"/>
    <row r="74" ht="14.25" customHeight="1" x14ac:dyDescent="0.3"/>
    <row r="75" ht="14.25" customHeight="1" x14ac:dyDescent="0.3"/>
    <row r="76" ht="14.25" customHeight="1" x14ac:dyDescent="0.3"/>
    <row r="78" ht="14.25" customHeight="1" x14ac:dyDescent="0.3"/>
    <row r="79" ht="14.25" customHeight="1" x14ac:dyDescent="0.3"/>
    <row r="80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5" customHeight="1" x14ac:dyDescent="0.3"/>
    <row r="86" ht="14.25" customHeight="1" x14ac:dyDescent="0.3"/>
    <row r="87" ht="14.25" customHeight="1" x14ac:dyDescent="0.3"/>
    <row r="88" ht="14.25" customHeight="1" x14ac:dyDescent="0.3"/>
    <row r="90" ht="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5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1" ht="14.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5" ht="14.15" customHeight="1" x14ac:dyDescent="0.3"/>
    <row r="576" ht="14.5" customHeight="1" x14ac:dyDescent="0.3"/>
    <row r="577" ht="14.5" customHeight="1" x14ac:dyDescent="0.3"/>
    <row r="578" ht="14.1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7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1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  <row r="884" ht="14.5" customHeight="1" x14ac:dyDescent="0.3"/>
    <row r="885" ht="14.5" customHeight="1" x14ac:dyDescent="0.3"/>
    <row r="887" ht="14.5" customHeight="1" x14ac:dyDescent="0.3"/>
    <row r="888" ht="14.15" customHeight="1" x14ac:dyDescent="0.3"/>
    <row r="890" ht="14.15" customHeight="1" x14ac:dyDescent="0.3"/>
    <row r="891" ht="14.15" customHeight="1" x14ac:dyDescent="0.3"/>
    <row r="892" ht="14.15" customHeight="1" x14ac:dyDescent="0.3"/>
    <row r="894" ht="14.15" customHeight="1" x14ac:dyDescent="0.3"/>
    <row r="895" ht="14.15" customHeight="1" x14ac:dyDescent="0.3"/>
    <row r="896" ht="14.15" customHeight="1" x14ac:dyDescent="0.3"/>
    <row r="898" ht="14.15" customHeight="1" x14ac:dyDescent="0.3"/>
    <row r="899" ht="14.15" customHeight="1" x14ac:dyDescent="0.3"/>
    <row r="900" ht="14.15" customHeight="1" x14ac:dyDescent="0.3"/>
    <row r="902" ht="14.15" customHeight="1" x14ac:dyDescent="0.3"/>
    <row r="903" ht="14.15" customHeight="1" x14ac:dyDescent="0.3"/>
    <row r="904" ht="14.15" customHeight="1" x14ac:dyDescent="0.3"/>
    <row r="906" ht="14.15" customHeight="1" x14ac:dyDescent="0.3"/>
    <row r="907" ht="14.15" customHeight="1" x14ac:dyDescent="0.3"/>
    <row r="908" ht="14.15" customHeight="1" x14ac:dyDescent="0.3"/>
    <row r="910" ht="14.5" customHeight="1" x14ac:dyDescent="0.3"/>
  </sheetData>
  <mergeCells count="54">
    <mergeCell ref="A54:F54"/>
    <mergeCell ref="A48:A52"/>
    <mergeCell ref="B48:C48"/>
    <mergeCell ref="B49:C49"/>
    <mergeCell ref="B50:B51"/>
    <mergeCell ref="B52:C52"/>
    <mergeCell ref="A53:F53"/>
    <mergeCell ref="A38:A42"/>
    <mergeCell ref="B38:C38"/>
    <mergeCell ref="B39:C39"/>
    <mergeCell ref="B40:B41"/>
    <mergeCell ref="B42:C42"/>
    <mergeCell ref="A43:A47"/>
    <mergeCell ref="B43:C43"/>
    <mergeCell ref="B44:C44"/>
    <mergeCell ref="B45:B46"/>
    <mergeCell ref="B47:C47"/>
    <mergeCell ref="A28:A32"/>
    <mergeCell ref="B28:C28"/>
    <mergeCell ref="B29:C29"/>
    <mergeCell ref="B30:B31"/>
    <mergeCell ref="B32:C32"/>
    <mergeCell ref="A33:A37"/>
    <mergeCell ref="B33:C33"/>
    <mergeCell ref="B34:C34"/>
    <mergeCell ref="B35:B36"/>
    <mergeCell ref="B37:C37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F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firstPageNumber="14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 enableFormatConditionsCalculation="0">
    <tabColor rgb="FF1F497D"/>
  </sheetPr>
  <dimension ref="A1:J392"/>
  <sheetViews>
    <sheetView workbookViewId="0">
      <selection activeCell="G23" sqref="G23"/>
    </sheetView>
  </sheetViews>
  <sheetFormatPr defaultColWidth="8.75" defaultRowHeight="14" x14ac:dyDescent="0.3"/>
  <cols>
    <col min="1" max="1" width="18.58203125" style="116" customWidth="1"/>
    <col min="2" max="6" width="10.58203125" style="116" customWidth="1"/>
    <col min="7" max="16384" width="8.75" style="116"/>
  </cols>
  <sheetData>
    <row r="1" spans="1:10" s="93" customFormat="1" ht="31.5" customHeight="1" thickBot="1" x14ac:dyDescent="0.35">
      <c r="A1" s="290" t="s">
        <v>385</v>
      </c>
      <c r="B1" s="290"/>
      <c r="C1" s="290"/>
      <c r="D1" s="290"/>
      <c r="E1" s="290"/>
      <c r="F1" s="292"/>
    </row>
    <row r="2" spans="1:10" ht="54" customHeight="1" thickBot="1" x14ac:dyDescent="0.35">
      <c r="A2" s="207" t="s">
        <v>0</v>
      </c>
      <c r="B2" s="271"/>
      <c r="C2" s="272"/>
      <c r="D2" s="95" t="s">
        <v>105</v>
      </c>
      <c r="E2" s="95" t="s">
        <v>79</v>
      </c>
      <c r="F2" s="95" t="s">
        <v>4</v>
      </c>
      <c r="G2" s="200"/>
      <c r="H2" s="200"/>
      <c r="I2" s="200"/>
      <c r="J2" s="73"/>
    </row>
    <row r="3" spans="1:10" x14ac:dyDescent="0.3">
      <c r="A3" s="319" t="s">
        <v>364</v>
      </c>
      <c r="B3" s="273" t="s">
        <v>120</v>
      </c>
      <c r="C3" s="276"/>
      <c r="D3" s="199">
        <v>2676315.5499999933</v>
      </c>
      <c r="E3" s="199">
        <v>2814153.529999997</v>
      </c>
      <c r="F3" s="199">
        <v>5490469.0799999926</v>
      </c>
      <c r="G3" s="73"/>
      <c r="H3" s="73"/>
      <c r="I3" s="73"/>
      <c r="J3" s="73"/>
    </row>
    <row r="4" spans="1:10" x14ac:dyDescent="0.3">
      <c r="A4" s="320"/>
      <c r="B4" s="277" t="s">
        <v>5</v>
      </c>
      <c r="C4" s="274"/>
      <c r="D4" s="117">
        <v>0.81202739172179206</v>
      </c>
      <c r="E4" s="117">
        <v>0.80039965523144052</v>
      </c>
      <c r="F4" s="117">
        <v>0.80602567488610366</v>
      </c>
      <c r="G4" s="73"/>
      <c r="H4" s="73"/>
      <c r="I4" s="73"/>
      <c r="J4" s="73"/>
    </row>
    <row r="5" spans="1:10" x14ac:dyDescent="0.3">
      <c r="A5" s="320"/>
      <c r="B5" s="277" t="s">
        <v>6</v>
      </c>
      <c r="C5" s="206" t="s">
        <v>7</v>
      </c>
      <c r="D5" s="117">
        <v>0.78990831489876412</v>
      </c>
      <c r="E5" s="117">
        <v>0.77941132181547279</v>
      </c>
      <c r="F5" s="117">
        <v>0.79097568716962963</v>
      </c>
      <c r="G5" s="73"/>
      <c r="H5" s="73"/>
      <c r="I5" s="73"/>
      <c r="J5" s="73"/>
    </row>
    <row r="6" spans="1:10" x14ac:dyDescent="0.3">
      <c r="A6" s="320"/>
      <c r="B6" s="277"/>
      <c r="C6" s="206" t="s">
        <v>8</v>
      </c>
      <c r="D6" s="117">
        <v>0.83231207428693466</v>
      </c>
      <c r="E6" s="117">
        <v>0.819852579589602</v>
      </c>
      <c r="F6" s="117">
        <v>0.82023831525852076</v>
      </c>
      <c r="G6" s="73"/>
      <c r="H6" s="73"/>
      <c r="I6" s="73"/>
      <c r="J6" s="73"/>
    </row>
    <row r="7" spans="1:10" ht="14.5" thickBot="1" x14ac:dyDescent="0.35">
      <c r="A7" s="321"/>
      <c r="B7" s="278" t="s">
        <v>9</v>
      </c>
      <c r="C7" s="275"/>
      <c r="D7" s="183">
        <v>2390</v>
      </c>
      <c r="E7" s="183">
        <v>2611</v>
      </c>
      <c r="F7" s="183">
        <v>5001</v>
      </c>
      <c r="G7" s="184"/>
      <c r="H7" s="184"/>
      <c r="I7" s="184"/>
      <c r="J7" s="73"/>
    </row>
    <row r="8" spans="1:10" x14ac:dyDescent="0.3">
      <c r="A8" s="319" t="s">
        <v>363</v>
      </c>
      <c r="B8" s="273" t="s">
        <v>120</v>
      </c>
      <c r="C8" s="276"/>
      <c r="D8" s="199">
        <v>619528.38000000047</v>
      </c>
      <c r="E8" s="199">
        <v>701781.93000000075</v>
      </c>
      <c r="F8" s="199">
        <v>1321310.3100000005</v>
      </c>
      <c r="G8" s="73"/>
      <c r="H8" s="73"/>
      <c r="I8" s="73"/>
      <c r="J8" s="73"/>
    </row>
    <row r="9" spans="1:10" x14ac:dyDescent="0.3">
      <c r="A9" s="320"/>
      <c r="B9" s="277" t="s">
        <v>5</v>
      </c>
      <c r="C9" s="274"/>
      <c r="D9" s="117">
        <v>0.18797260827820883</v>
      </c>
      <c r="E9" s="117">
        <v>0.19960034476855854</v>
      </c>
      <c r="F9" s="117">
        <v>0.19397432511389695</v>
      </c>
      <c r="G9" s="73"/>
      <c r="H9" s="73"/>
      <c r="I9" s="73"/>
      <c r="J9" s="73"/>
    </row>
    <row r="10" spans="1:10" x14ac:dyDescent="0.3">
      <c r="A10" s="320"/>
      <c r="B10" s="277" t="s">
        <v>6</v>
      </c>
      <c r="C10" s="206" t="s">
        <v>7</v>
      </c>
      <c r="D10" s="117">
        <v>0.16768792571306623</v>
      </c>
      <c r="E10" s="117">
        <v>0.18014742041039683</v>
      </c>
      <c r="F10" s="117">
        <v>0.17976168474147983</v>
      </c>
      <c r="G10" s="73"/>
      <c r="H10" s="73"/>
      <c r="I10" s="73"/>
      <c r="J10" s="73"/>
    </row>
    <row r="11" spans="1:10" x14ac:dyDescent="0.3">
      <c r="A11" s="320"/>
      <c r="B11" s="277"/>
      <c r="C11" s="206" t="s">
        <v>8</v>
      </c>
      <c r="D11" s="117">
        <v>0.21009168510123682</v>
      </c>
      <c r="E11" s="117">
        <v>0.22058867818452629</v>
      </c>
      <c r="F11" s="117">
        <v>0.20902431283037073</v>
      </c>
      <c r="G11" s="73"/>
      <c r="H11" s="73"/>
      <c r="I11" s="73"/>
      <c r="J11" s="73"/>
    </row>
    <row r="12" spans="1:10" ht="14.5" thickBot="1" x14ac:dyDescent="0.35">
      <c r="A12" s="321"/>
      <c r="B12" s="278" t="s">
        <v>9</v>
      </c>
      <c r="C12" s="275"/>
      <c r="D12" s="183">
        <v>2390</v>
      </c>
      <c r="E12" s="183">
        <v>2611</v>
      </c>
      <c r="F12" s="183">
        <v>5001</v>
      </c>
      <c r="G12" s="184"/>
      <c r="H12" s="184"/>
      <c r="I12" s="184"/>
      <c r="J12" s="73"/>
    </row>
    <row r="13" spans="1:10" ht="16" customHeight="1" x14ac:dyDescent="0.3">
      <c r="A13" s="282" t="s">
        <v>360</v>
      </c>
      <c r="B13" s="283"/>
      <c r="C13" s="283"/>
      <c r="D13" s="283"/>
      <c r="E13" s="283"/>
      <c r="F13" s="283"/>
      <c r="G13" s="73"/>
      <c r="H13" s="73"/>
      <c r="I13" s="73"/>
      <c r="J13" s="73"/>
    </row>
    <row r="14" spans="1:10" ht="16" customHeight="1" x14ac:dyDescent="0.3">
      <c r="A14" s="280" t="s">
        <v>10</v>
      </c>
      <c r="B14" s="281"/>
      <c r="C14" s="281"/>
      <c r="D14" s="281"/>
      <c r="E14" s="281"/>
      <c r="F14" s="281"/>
      <c r="G14" s="73"/>
      <c r="H14" s="73"/>
      <c r="I14" s="73"/>
      <c r="J14" s="73"/>
    </row>
    <row r="15" spans="1:10" ht="14.25" customHeight="1" x14ac:dyDescent="0.3">
      <c r="A15" s="84" t="s">
        <v>174</v>
      </c>
      <c r="G15" s="73"/>
      <c r="H15" s="73"/>
      <c r="I15" s="73"/>
      <c r="J15" s="73"/>
    </row>
    <row r="16" spans="1:10" ht="14.25" customHeight="1" x14ac:dyDescent="0.3"/>
    <row r="17" spans="1:1" ht="14.25" customHeight="1" x14ac:dyDescent="0.3">
      <c r="A17" s="198" t="str">
        <f>HYPERLINK("#'Index'!A1","Back To Index")</f>
        <v>Back To Index</v>
      </c>
    </row>
    <row r="18" spans="1:1" ht="14.1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5" customHeight="1" x14ac:dyDescent="0.3"/>
    <row r="24" spans="1:1" ht="14.15" customHeight="1" x14ac:dyDescent="0.3"/>
    <row r="25" spans="1:1" ht="15" customHeight="1" x14ac:dyDescent="0.3"/>
    <row r="26" spans="1:1" ht="15" customHeight="1" x14ac:dyDescent="0.3"/>
    <row r="27" spans="1:1" ht="36.75" customHeight="1" x14ac:dyDescent="0.3"/>
    <row r="28" spans="1:1" ht="15" customHeight="1" x14ac:dyDescent="0.3"/>
    <row r="29" spans="1:1" ht="14.25" customHeight="1" x14ac:dyDescent="0.3"/>
    <row r="30" spans="1:1" ht="14.15" customHeight="1" x14ac:dyDescent="0.3"/>
    <row r="31" spans="1:1" ht="14.25" customHeight="1" x14ac:dyDescent="0.3"/>
    <row r="32" spans="1:1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F13"/>
    <mergeCell ref="A14:F14"/>
    <mergeCell ref="A8:A12"/>
    <mergeCell ref="B8:C8"/>
    <mergeCell ref="B9:C9"/>
    <mergeCell ref="B10:B11"/>
    <mergeCell ref="B12:C12"/>
    <mergeCell ref="A1:F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 enableFormatConditionsCalculation="0">
    <tabColor rgb="FF1F497D"/>
  </sheetPr>
  <dimension ref="A1:N392"/>
  <sheetViews>
    <sheetView workbookViewId="0">
      <selection activeCell="F20" sqref="F20"/>
    </sheetView>
  </sheetViews>
  <sheetFormatPr defaultColWidth="8.75" defaultRowHeight="14" x14ac:dyDescent="0.3"/>
  <cols>
    <col min="1" max="1" width="18.58203125" style="116" customWidth="1"/>
    <col min="2" max="5" width="10.58203125" style="116" customWidth="1"/>
    <col min="6" max="6" width="11.33203125" style="116" customWidth="1"/>
    <col min="7" max="8" width="10.58203125" style="116" customWidth="1"/>
    <col min="9" max="16384" width="8.75" style="116"/>
  </cols>
  <sheetData>
    <row r="1" spans="1:14" s="93" customFormat="1" ht="31.5" customHeight="1" thickBot="1" x14ac:dyDescent="0.35">
      <c r="A1" s="290" t="s">
        <v>386</v>
      </c>
      <c r="B1" s="290"/>
      <c r="C1" s="290"/>
      <c r="D1" s="290"/>
      <c r="E1" s="290"/>
      <c r="F1" s="290"/>
      <c r="G1" s="292"/>
    </row>
    <row r="2" spans="1:14" ht="54" customHeight="1" thickBot="1" x14ac:dyDescent="0.35">
      <c r="A2" s="207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  <c r="I2" s="202"/>
      <c r="J2" s="202"/>
      <c r="K2" s="202"/>
      <c r="L2" s="203"/>
      <c r="M2" s="203"/>
      <c r="N2" s="73"/>
    </row>
    <row r="3" spans="1:14" ht="14.25" customHeight="1" x14ac:dyDescent="0.3">
      <c r="A3" s="319" t="s">
        <v>364</v>
      </c>
      <c r="B3" s="273" t="s">
        <v>120</v>
      </c>
      <c r="C3" s="273"/>
      <c r="D3" s="199">
        <v>3921058.9299999936</v>
      </c>
      <c r="E3" s="199">
        <v>369293.89000000007</v>
      </c>
      <c r="F3" s="199">
        <v>498095.38</v>
      </c>
      <c r="G3" s="199">
        <v>702020.88000000012</v>
      </c>
      <c r="H3" s="199">
        <v>5490469.0799999926</v>
      </c>
      <c r="I3" s="73"/>
      <c r="J3" s="73"/>
      <c r="K3" s="73"/>
      <c r="L3" s="73"/>
      <c r="M3" s="73"/>
      <c r="N3" s="73"/>
    </row>
    <row r="4" spans="1:14" x14ac:dyDescent="0.3">
      <c r="A4" s="320"/>
      <c r="B4" s="277" t="s">
        <v>5</v>
      </c>
      <c r="C4" s="277"/>
      <c r="D4" s="117">
        <v>0.78810086041613236</v>
      </c>
      <c r="E4" s="117">
        <v>0.84783860026671254</v>
      </c>
      <c r="F4" s="117">
        <v>0.84665408838535317</v>
      </c>
      <c r="G4" s="117">
        <v>0.86394940508330453</v>
      </c>
      <c r="H4" s="117">
        <v>0.80602567488610366</v>
      </c>
      <c r="I4" s="73"/>
      <c r="J4" s="73"/>
      <c r="K4" s="73"/>
      <c r="L4" s="73"/>
      <c r="M4" s="73"/>
      <c r="N4" s="73"/>
    </row>
    <row r="5" spans="1:14" x14ac:dyDescent="0.3">
      <c r="A5" s="320"/>
      <c r="B5" s="277" t="s">
        <v>6</v>
      </c>
      <c r="C5" s="206" t="s">
        <v>7</v>
      </c>
      <c r="D5" s="117">
        <v>0.77020577275306967</v>
      </c>
      <c r="E5" s="117">
        <v>0.78462682419050656</v>
      </c>
      <c r="F5" s="117">
        <v>0.78963585903642586</v>
      </c>
      <c r="G5" s="117">
        <v>0.82220729975287099</v>
      </c>
      <c r="H5" s="117">
        <v>0.79097568716962963</v>
      </c>
      <c r="I5" s="73"/>
      <c r="J5" s="73"/>
      <c r="K5" s="73"/>
      <c r="L5" s="73"/>
      <c r="M5" s="73"/>
      <c r="N5" s="73"/>
    </row>
    <row r="6" spans="1:14" x14ac:dyDescent="0.3">
      <c r="A6" s="320"/>
      <c r="B6" s="277"/>
      <c r="C6" s="206" t="s">
        <v>8</v>
      </c>
      <c r="D6" s="117">
        <v>0.80495528236048131</v>
      </c>
      <c r="E6" s="117">
        <v>0.89498097937026866</v>
      </c>
      <c r="F6" s="117">
        <v>0.89036356295281405</v>
      </c>
      <c r="G6" s="117">
        <v>0.89711760785047767</v>
      </c>
      <c r="H6" s="117">
        <v>0.82023831525852076</v>
      </c>
      <c r="I6" s="73"/>
      <c r="J6" s="73"/>
      <c r="K6" s="73"/>
      <c r="L6" s="73"/>
      <c r="M6" s="73"/>
      <c r="N6" s="73"/>
    </row>
    <row r="7" spans="1:14" ht="14.5" thickBot="1" x14ac:dyDescent="0.35">
      <c r="A7" s="321"/>
      <c r="B7" s="278" t="s">
        <v>9</v>
      </c>
      <c r="C7" s="278"/>
      <c r="D7" s="183">
        <v>3926</v>
      </c>
      <c r="E7" s="183">
        <v>277</v>
      </c>
      <c r="F7" s="183">
        <v>263</v>
      </c>
      <c r="G7" s="183">
        <v>535</v>
      </c>
      <c r="H7" s="183">
        <v>5001</v>
      </c>
      <c r="I7" s="184"/>
      <c r="J7" s="184"/>
      <c r="K7" s="184"/>
      <c r="L7" s="184"/>
      <c r="M7" s="184"/>
      <c r="N7" s="73"/>
    </row>
    <row r="8" spans="1:14" ht="14.25" customHeight="1" x14ac:dyDescent="0.3">
      <c r="A8" s="319" t="s">
        <v>363</v>
      </c>
      <c r="B8" s="273" t="s">
        <v>120</v>
      </c>
      <c r="C8" s="273"/>
      <c r="D8" s="199">
        <v>1054267.3600000024</v>
      </c>
      <c r="E8" s="199">
        <v>66277.089999999982</v>
      </c>
      <c r="F8" s="199">
        <v>90214.99</v>
      </c>
      <c r="G8" s="199">
        <v>110550.87000000001</v>
      </c>
      <c r="H8" s="199">
        <v>1321310.3100000005</v>
      </c>
      <c r="I8" s="73"/>
      <c r="J8" s="73"/>
      <c r="K8" s="73"/>
      <c r="L8" s="73"/>
      <c r="M8" s="73"/>
      <c r="N8" s="73"/>
    </row>
    <row r="9" spans="1:14" x14ac:dyDescent="0.3">
      <c r="A9" s="320"/>
      <c r="B9" s="277" t="s">
        <v>5</v>
      </c>
      <c r="C9" s="277"/>
      <c r="D9" s="117">
        <v>0.21189913958386941</v>
      </c>
      <c r="E9" s="117">
        <v>0.15216139973328802</v>
      </c>
      <c r="F9" s="117">
        <v>0.15334591161464647</v>
      </c>
      <c r="G9" s="117">
        <v>0.13605059491669497</v>
      </c>
      <c r="H9" s="117">
        <v>0.19397432511389695</v>
      </c>
      <c r="I9" s="73"/>
      <c r="J9" s="73"/>
      <c r="K9" s="73"/>
      <c r="L9" s="73"/>
      <c r="M9" s="73"/>
      <c r="N9" s="73"/>
    </row>
    <row r="10" spans="1:14" x14ac:dyDescent="0.3">
      <c r="A10" s="320"/>
      <c r="B10" s="277" t="s">
        <v>6</v>
      </c>
      <c r="C10" s="206" t="s">
        <v>7</v>
      </c>
      <c r="D10" s="117">
        <v>0.19504471763952044</v>
      </c>
      <c r="E10" s="117">
        <v>0.1050190206297318</v>
      </c>
      <c r="F10" s="117">
        <v>0.10963643704718563</v>
      </c>
      <c r="G10" s="117">
        <v>0.10288239214952187</v>
      </c>
      <c r="H10" s="117">
        <v>0.17976168474147983</v>
      </c>
      <c r="I10" s="73"/>
      <c r="J10" s="73"/>
      <c r="K10" s="73"/>
      <c r="L10" s="73"/>
      <c r="M10" s="73"/>
      <c r="N10" s="73"/>
    </row>
    <row r="11" spans="1:14" x14ac:dyDescent="0.3">
      <c r="A11" s="320"/>
      <c r="B11" s="277"/>
      <c r="C11" s="206" t="s">
        <v>8</v>
      </c>
      <c r="D11" s="117">
        <v>0.22979422724693205</v>
      </c>
      <c r="E11" s="117">
        <v>0.21537317580949394</v>
      </c>
      <c r="F11" s="117">
        <v>0.21036414096357381</v>
      </c>
      <c r="G11" s="117">
        <v>0.17779270024712857</v>
      </c>
      <c r="H11" s="117">
        <v>0.20902431283037073</v>
      </c>
      <c r="I11" s="73"/>
      <c r="J11" s="73"/>
      <c r="K11" s="73"/>
      <c r="L11" s="73"/>
      <c r="M11" s="73"/>
      <c r="N11" s="73"/>
    </row>
    <row r="12" spans="1:14" ht="14.5" thickBot="1" x14ac:dyDescent="0.35">
      <c r="A12" s="321"/>
      <c r="B12" s="278" t="s">
        <v>9</v>
      </c>
      <c r="C12" s="278"/>
      <c r="D12" s="183">
        <v>3926</v>
      </c>
      <c r="E12" s="183">
        <v>277</v>
      </c>
      <c r="F12" s="183">
        <v>263</v>
      </c>
      <c r="G12" s="183">
        <v>535</v>
      </c>
      <c r="H12" s="183">
        <v>5001</v>
      </c>
      <c r="I12" s="184"/>
      <c r="J12" s="184"/>
      <c r="K12" s="184"/>
      <c r="L12" s="184"/>
      <c r="M12" s="184"/>
      <c r="N12" s="73"/>
    </row>
    <row r="13" spans="1:14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I13" s="73"/>
      <c r="J13" s="73"/>
      <c r="K13" s="73"/>
      <c r="L13" s="73"/>
      <c r="M13" s="73"/>
      <c r="N13" s="73"/>
    </row>
    <row r="14" spans="1:14" ht="16" customHeight="1" x14ac:dyDescent="0.3">
      <c r="A14" s="280" t="s">
        <v>10</v>
      </c>
      <c r="B14" s="281"/>
      <c r="C14" s="281"/>
      <c r="D14" s="281"/>
      <c r="E14" s="281"/>
      <c r="F14" s="281"/>
      <c r="G14" s="281"/>
      <c r="I14" s="73"/>
      <c r="J14" s="73"/>
      <c r="K14" s="73"/>
      <c r="L14" s="73"/>
      <c r="M14" s="73"/>
      <c r="N14" s="73"/>
    </row>
    <row r="15" spans="1:14" ht="14.25" customHeight="1" x14ac:dyDescent="0.3">
      <c r="A15" s="84" t="s">
        <v>174</v>
      </c>
    </row>
    <row r="16" spans="1:14" ht="14.25" customHeight="1" x14ac:dyDescent="0.3"/>
    <row r="17" spans="1:1" ht="14.25" customHeight="1" x14ac:dyDescent="0.3">
      <c r="A17" s="198" t="str">
        <f>HYPERLINK("#'Index'!A1","Back To Index")</f>
        <v>Back To Index</v>
      </c>
    </row>
    <row r="18" spans="1:1" ht="14.1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5" customHeight="1" x14ac:dyDescent="0.3"/>
    <row r="24" spans="1:1" ht="14.15" customHeight="1" x14ac:dyDescent="0.3"/>
    <row r="25" spans="1:1" ht="15" customHeight="1" x14ac:dyDescent="0.3"/>
    <row r="26" spans="1:1" ht="15" customHeight="1" x14ac:dyDescent="0.3"/>
    <row r="27" spans="1:1" ht="36.75" customHeight="1" x14ac:dyDescent="0.3"/>
    <row r="28" spans="1:1" ht="15" customHeight="1" x14ac:dyDescent="0.3"/>
    <row r="29" spans="1:1" ht="14.25" customHeight="1" x14ac:dyDescent="0.3"/>
    <row r="30" spans="1:1" ht="14.15" customHeight="1" x14ac:dyDescent="0.3"/>
    <row r="31" spans="1:1" ht="14.25" customHeight="1" x14ac:dyDescent="0.3"/>
    <row r="32" spans="1:1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 enableFormatConditionsCalculation="0">
    <tabColor rgb="FF1F497D"/>
  </sheetPr>
  <dimension ref="A1:L392"/>
  <sheetViews>
    <sheetView workbookViewId="0">
      <selection activeCell="J21" sqref="J21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2" s="93" customFormat="1" ht="31.5" customHeight="1" thickBot="1" x14ac:dyDescent="0.35">
      <c r="A1" s="290" t="s">
        <v>387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</row>
    <row r="2" spans="1:12" ht="75" customHeight="1" thickBot="1" x14ac:dyDescent="0.35">
      <c r="A2" s="207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  <c r="H2" s="202"/>
      <c r="I2" s="202"/>
      <c r="J2" s="203"/>
      <c r="K2" s="203"/>
      <c r="L2" s="73"/>
    </row>
    <row r="3" spans="1:12" ht="14.25" customHeight="1" x14ac:dyDescent="0.3">
      <c r="A3" s="319" t="s">
        <v>364</v>
      </c>
      <c r="B3" s="273" t="s">
        <v>120</v>
      </c>
      <c r="C3" s="273"/>
      <c r="D3" s="199">
        <v>3855272.8099999959</v>
      </c>
      <c r="E3" s="199">
        <v>1085325.2300000007</v>
      </c>
      <c r="F3" s="199">
        <v>549871.03999999992</v>
      </c>
      <c r="G3" s="199">
        <v>5490469.0799999926</v>
      </c>
      <c r="H3" s="73"/>
      <c r="I3" s="73"/>
      <c r="J3" s="73"/>
      <c r="K3" s="73"/>
      <c r="L3" s="73"/>
    </row>
    <row r="4" spans="1:12" x14ac:dyDescent="0.3">
      <c r="A4" s="320"/>
      <c r="B4" s="277" t="s">
        <v>5</v>
      </c>
      <c r="C4" s="277"/>
      <c r="D4" s="117">
        <v>0.83835679595669577</v>
      </c>
      <c r="E4" s="117">
        <v>0.76379409772109175</v>
      </c>
      <c r="F4" s="117">
        <v>0.69409984438292494</v>
      </c>
      <c r="G4" s="117">
        <v>0.80602567488610366</v>
      </c>
      <c r="H4" s="73"/>
      <c r="I4" s="73"/>
      <c r="J4" s="73"/>
      <c r="K4" s="73"/>
      <c r="L4" s="73"/>
    </row>
    <row r="5" spans="1:12" x14ac:dyDescent="0.3">
      <c r="A5" s="320"/>
      <c r="B5" s="277" t="s">
        <v>6</v>
      </c>
      <c r="C5" s="206" t="s">
        <v>7</v>
      </c>
      <c r="D5" s="117">
        <v>0.82060600383810867</v>
      </c>
      <c r="E5" s="117">
        <v>0.72885160657862447</v>
      </c>
      <c r="F5" s="117">
        <v>0.64458518581987367</v>
      </c>
      <c r="G5" s="117">
        <v>0.79097568716962963</v>
      </c>
      <c r="H5" s="73"/>
      <c r="I5" s="73"/>
      <c r="J5" s="73"/>
      <c r="K5" s="73"/>
      <c r="L5" s="73"/>
    </row>
    <row r="6" spans="1:12" x14ac:dyDescent="0.3">
      <c r="A6" s="320"/>
      <c r="B6" s="277"/>
      <c r="C6" s="206" t="s">
        <v>8</v>
      </c>
      <c r="D6" s="117">
        <v>0.85466225076136537</v>
      </c>
      <c r="E6" s="117">
        <v>0.79549706081035576</v>
      </c>
      <c r="F6" s="117">
        <v>0.73950410444037029</v>
      </c>
      <c r="G6" s="117">
        <v>0.82023831525852076</v>
      </c>
      <c r="H6" s="73"/>
      <c r="I6" s="73"/>
      <c r="J6" s="73"/>
      <c r="K6" s="73"/>
      <c r="L6" s="73"/>
    </row>
    <row r="7" spans="1:12" ht="14.5" thickBot="1" x14ac:dyDescent="0.35">
      <c r="A7" s="321"/>
      <c r="B7" s="278" t="s">
        <v>9</v>
      </c>
      <c r="C7" s="278"/>
      <c r="D7" s="183">
        <v>3213</v>
      </c>
      <c r="E7" s="183">
        <v>1137</v>
      </c>
      <c r="F7" s="183">
        <v>651</v>
      </c>
      <c r="G7" s="183">
        <v>5001</v>
      </c>
      <c r="H7" s="184"/>
      <c r="I7" s="184"/>
      <c r="J7" s="184"/>
      <c r="K7" s="184"/>
      <c r="L7" s="73"/>
    </row>
    <row r="8" spans="1:12" ht="14.25" customHeight="1" x14ac:dyDescent="0.3">
      <c r="A8" s="319" t="s">
        <v>363</v>
      </c>
      <c r="B8" s="273" t="s">
        <v>120</v>
      </c>
      <c r="C8" s="273"/>
      <c r="D8" s="199">
        <v>743333.45000000077</v>
      </c>
      <c r="E8" s="199">
        <v>335640.48999999976</v>
      </c>
      <c r="F8" s="199">
        <v>242336.36999999994</v>
      </c>
      <c r="G8" s="199">
        <v>1321310.3100000005</v>
      </c>
      <c r="H8" s="73"/>
      <c r="I8" s="73"/>
      <c r="J8" s="73"/>
      <c r="K8" s="73"/>
      <c r="L8" s="73"/>
    </row>
    <row r="9" spans="1:12" x14ac:dyDescent="0.3">
      <c r="A9" s="320"/>
      <c r="B9" s="277" t="s">
        <v>5</v>
      </c>
      <c r="C9" s="277"/>
      <c r="D9" s="117">
        <v>0.16164320404330557</v>
      </c>
      <c r="E9" s="117">
        <v>0.23620590227890928</v>
      </c>
      <c r="F9" s="117">
        <v>0.30590015561707501</v>
      </c>
      <c r="G9" s="117">
        <v>0.19397432511389695</v>
      </c>
      <c r="H9" s="73"/>
      <c r="I9" s="73"/>
      <c r="J9" s="73"/>
      <c r="K9" s="73"/>
      <c r="L9" s="73"/>
    </row>
    <row r="10" spans="1:12" x14ac:dyDescent="0.3">
      <c r="A10" s="320"/>
      <c r="B10" s="277" t="s">
        <v>6</v>
      </c>
      <c r="C10" s="206" t="s">
        <v>7</v>
      </c>
      <c r="D10" s="117">
        <v>0.14533774923863596</v>
      </c>
      <c r="E10" s="117">
        <v>0.20450293918964502</v>
      </c>
      <c r="F10" s="117">
        <v>0.26049589555962971</v>
      </c>
      <c r="G10" s="117">
        <v>0.17976168474147983</v>
      </c>
      <c r="H10" s="73"/>
      <c r="I10" s="73"/>
      <c r="J10" s="73"/>
      <c r="K10" s="73"/>
      <c r="L10" s="73"/>
    </row>
    <row r="11" spans="1:12" x14ac:dyDescent="0.3">
      <c r="A11" s="320"/>
      <c r="B11" s="277"/>
      <c r="C11" s="206" t="s">
        <v>8</v>
      </c>
      <c r="D11" s="117">
        <v>0.17939399616189269</v>
      </c>
      <c r="E11" s="117">
        <v>0.27114839342137642</v>
      </c>
      <c r="F11" s="117">
        <v>0.35541481418012644</v>
      </c>
      <c r="G11" s="117">
        <v>0.20902431283037073</v>
      </c>
      <c r="H11" s="73"/>
      <c r="I11" s="73"/>
      <c r="J11" s="73"/>
      <c r="K11" s="73"/>
      <c r="L11" s="73"/>
    </row>
    <row r="12" spans="1:12" ht="14.5" thickBot="1" x14ac:dyDescent="0.35">
      <c r="A12" s="321"/>
      <c r="B12" s="278" t="s">
        <v>9</v>
      </c>
      <c r="C12" s="278"/>
      <c r="D12" s="183">
        <v>3213</v>
      </c>
      <c r="E12" s="183">
        <v>1137</v>
      </c>
      <c r="F12" s="183">
        <v>651</v>
      </c>
      <c r="G12" s="183">
        <v>5001</v>
      </c>
      <c r="H12" s="184"/>
      <c r="I12" s="184"/>
      <c r="J12" s="184"/>
      <c r="K12" s="184"/>
      <c r="L12" s="73"/>
    </row>
    <row r="13" spans="1:12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H13" s="73"/>
      <c r="I13" s="73"/>
      <c r="J13" s="73"/>
      <c r="K13" s="73"/>
      <c r="L13" s="73"/>
    </row>
    <row r="14" spans="1:12" ht="16" customHeight="1" x14ac:dyDescent="0.3">
      <c r="A14" s="280" t="s">
        <v>10</v>
      </c>
      <c r="B14" s="281"/>
      <c r="C14" s="281"/>
      <c r="D14" s="281"/>
      <c r="E14" s="281"/>
      <c r="F14" s="281"/>
      <c r="G14" s="281"/>
      <c r="H14" s="73"/>
      <c r="I14" s="73"/>
      <c r="J14" s="73"/>
      <c r="K14" s="73"/>
      <c r="L14" s="73"/>
    </row>
    <row r="15" spans="1:12" ht="14.25" customHeight="1" x14ac:dyDescent="0.3">
      <c r="A15" s="84" t="s">
        <v>174</v>
      </c>
      <c r="H15" s="73"/>
      <c r="I15" s="73"/>
      <c r="J15" s="73"/>
      <c r="K15" s="73"/>
      <c r="L15" s="73"/>
    </row>
    <row r="16" spans="1:12" ht="14.25" customHeight="1" x14ac:dyDescent="0.3">
      <c r="H16" s="73"/>
      <c r="I16" s="73"/>
      <c r="J16" s="73"/>
      <c r="K16" s="73"/>
      <c r="L16" s="73"/>
    </row>
    <row r="17" spans="1:12" ht="14.25" customHeight="1" x14ac:dyDescent="0.3">
      <c r="A17" s="198" t="str">
        <f>HYPERLINK("#'Index'!A1","Back To Index")</f>
        <v>Back To Index</v>
      </c>
      <c r="H17" s="73"/>
      <c r="I17" s="73"/>
      <c r="J17" s="73"/>
      <c r="K17" s="73"/>
      <c r="L17" s="73"/>
    </row>
    <row r="18" spans="1:12" ht="14.15" customHeight="1" x14ac:dyDescent="0.3"/>
    <row r="19" spans="1:12" ht="14.25" customHeight="1" x14ac:dyDescent="0.3"/>
    <row r="20" spans="1:12" ht="14.25" customHeight="1" x14ac:dyDescent="0.3"/>
    <row r="21" spans="1:12" ht="14.25" customHeight="1" x14ac:dyDescent="0.3"/>
    <row r="22" spans="1:12" ht="14.15" customHeight="1" x14ac:dyDescent="0.3"/>
    <row r="23" spans="1:12" ht="15" customHeight="1" x14ac:dyDescent="0.3"/>
    <row r="24" spans="1:12" ht="14.15" customHeight="1" x14ac:dyDescent="0.3"/>
    <row r="25" spans="1:12" ht="15" customHeight="1" x14ac:dyDescent="0.3"/>
    <row r="26" spans="1:12" ht="15" customHeight="1" x14ac:dyDescent="0.3"/>
    <row r="27" spans="1:12" ht="36.75" customHeight="1" x14ac:dyDescent="0.3"/>
    <row r="28" spans="1:12" ht="15" customHeight="1" x14ac:dyDescent="0.3"/>
    <row r="29" spans="1:12" ht="14.25" customHeight="1" x14ac:dyDescent="0.3"/>
    <row r="30" spans="1:12" ht="14.15" customHeight="1" x14ac:dyDescent="0.3"/>
    <row r="31" spans="1:12" ht="14.25" customHeight="1" x14ac:dyDescent="0.3"/>
    <row r="32" spans="1:12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 enableFormatConditionsCalculation="0">
    <tabColor rgb="FF1F497D"/>
  </sheetPr>
  <dimension ref="A1:N392"/>
  <sheetViews>
    <sheetView workbookViewId="0">
      <selection activeCell="I19" sqref="I19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14" s="93" customFormat="1" ht="31.5" customHeight="1" thickBot="1" x14ac:dyDescent="0.35">
      <c r="A1" s="290" t="s">
        <v>388</v>
      </c>
      <c r="B1" s="290"/>
      <c r="C1" s="290"/>
      <c r="D1" s="290"/>
      <c r="E1" s="290"/>
      <c r="F1" s="290"/>
      <c r="G1" s="292"/>
    </row>
    <row r="2" spans="1:14" ht="75" customHeight="1" thickBot="1" x14ac:dyDescent="0.35">
      <c r="A2" s="207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  <c r="I2" s="73"/>
      <c r="J2" s="73"/>
      <c r="K2" s="73"/>
      <c r="L2" s="73"/>
      <c r="M2" s="73"/>
      <c r="N2" s="73"/>
    </row>
    <row r="3" spans="1:14" x14ac:dyDescent="0.3">
      <c r="A3" s="319" t="s">
        <v>364</v>
      </c>
      <c r="B3" s="273" t="s">
        <v>120</v>
      </c>
      <c r="C3" s="276"/>
      <c r="D3" s="199">
        <v>1605993.6999999995</v>
      </c>
      <c r="E3" s="199">
        <v>1103325.8800000004</v>
      </c>
      <c r="F3" s="199">
        <v>504046.08999999985</v>
      </c>
      <c r="G3" s="199">
        <v>2277103.41</v>
      </c>
      <c r="H3" s="199">
        <v>5490469.0799999926</v>
      </c>
      <c r="I3" s="73"/>
      <c r="J3" s="73"/>
      <c r="K3" s="73"/>
      <c r="L3" s="73"/>
      <c r="M3" s="73"/>
      <c r="N3" s="73"/>
    </row>
    <row r="4" spans="1:14" x14ac:dyDescent="0.3">
      <c r="A4" s="320"/>
      <c r="B4" s="277" t="s">
        <v>5</v>
      </c>
      <c r="C4" s="274"/>
      <c r="D4" s="117">
        <v>0.82179596270527977</v>
      </c>
      <c r="E4" s="117">
        <v>0.78453538061001538</v>
      </c>
      <c r="F4" s="117">
        <v>0.79835675506840853</v>
      </c>
      <c r="G4" s="117">
        <v>0.80753124906488394</v>
      </c>
      <c r="H4" s="117">
        <v>0.80602567488610366</v>
      </c>
      <c r="I4" s="73"/>
      <c r="J4" s="73"/>
      <c r="K4" s="73"/>
      <c r="L4" s="73"/>
      <c r="M4" s="73"/>
      <c r="N4" s="73"/>
    </row>
    <row r="5" spans="1:14" x14ac:dyDescent="0.3">
      <c r="A5" s="320"/>
      <c r="B5" s="277" t="s">
        <v>6</v>
      </c>
      <c r="C5" s="206" t="s">
        <v>7</v>
      </c>
      <c r="D5" s="117">
        <v>0.79099211178931805</v>
      </c>
      <c r="E5" s="117">
        <v>0.74806200126294475</v>
      </c>
      <c r="F5" s="117">
        <v>0.74513837999469767</v>
      </c>
      <c r="G5" s="117">
        <v>0.78593063466463253</v>
      </c>
      <c r="H5" s="117">
        <v>0.79097568716962963</v>
      </c>
      <c r="I5" s="73"/>
      <c r="J5" s="73"/>
      <c r="K5" s="73"/>
      <c r="L5" s="73"/>
      <c r="M5" s="73"/>
      <c r="N5" s="73"/>
    </row>
    <row r="6" spans="1:14" x14ac:dyDescent="0.3">
      <c r="A6" s="320"/>
      <c r="B6" s="277"/>
      <c r="C6" s="206" t="s">
        <v>8</v>
      </c>
      <c r="D6" s="117">
        <v>0.8489269883412025</v>
      </c>
      <c r="E6" s="117">
        <v>0.8170200518886942</v>
      </c>
      <c r="F6" s="117">
        <v>0.84280676442212699</v>
      </c>
      <c r="G6" s="117">
        <v>0.82743084133043554</v>
      </c>
      <c r="H6" s="117">
        <v>0.82023831525852076</v>
      </c>
      <c r="I6" s="73"/>
      <c r="J6" s="73"/>
      <c r="K6" s="73"/>
      <c r="L6" s="73"/>
      <c r="M6" s="73"/>
      <c r="N6" s="73"/>
    </row>
    <row r="7" spans="1:14" ht="14.5" thickBot="1" x14ac:dyDescent="0.35">
      <c r="A7" s="321"/>
      <c r="B7" s="278" t="s">
        <v>9</v>
      </c>
      <c r="C7" s="275"/>
      <c r="D7" s="183">
        <v>1211</v>
      </c>
      <c r="E7" s="183">
        <v>994</v>
      </c>
      <c r="F7" s="183">
        <v>489</v>
      </c>
      <c r="G7" s="183">
        <v>2307</v>
      </c>
      <c r="H7" s="183">
        <v>5001</v>
      </c>
      <c r="I7" s="184"/>
      <c r="J7" s="184"/>
      <c r="K7" s="184"/>
      <c r="L7" s="184"/>
      <c r="M7" s="184"/>
      <c r="N7" s="73"/>
    </row>
    <row r="8" spans="1:14" x14ac:dyDescent="0.3">
      <c r="A8" s="319" t="s">
        <v>363</v>
      </c>
      <c r="B8" s="273" t="s">
        <v>120</v>
      </c>
      <c r="C8" s="276"/>
      <c r="D8" s="199">
        <v>348255.01000000007</v>
      </c>
      <c r="E8" s="199">
        <v>303017.16999999987</v>
      </c>
      <c r="F8" s="199">
        <v>127308.36000000002</v>
      </c>
      <c r="G8" s="199">
        <v>542729.77000000025</v>
      </c>
      <c r="H8" s="199">
        <v>1321310.3100000005</v>
      </c>
      <c r="I8" s="73"/>
      <c r="J8" s="73"/>
      <c r="K8" s="73"/>
      <c r="L8" s="73"/>
      <c r="M8" s="73"/>
      <c r="N8" s="73"/>
    </row>
    <row r="9" spans="1:14" x14ac:dyDescent="0.3">
      <c r="A9" s="320"/>
      <c r="B9" s="277" t="s">
        <v>5</v>
      </c>
      <c r="C9" s="274"/>
      <c r="D9" s="117">
        <v>0.17820403729472101</v>
      </c>
      <c r="E9" s="117">
        <v>0.21546461938998437</v>
      </c>
      <c r="F9" s="117">
        <v>0.20164324493159111</v>
      </c>
      <c r="G9" s="117">
        <v>0.19246875093511778</v>
      </c>
      <c r="H9" s="117">
        <v>0.19397432511389695</v>
      </c>
      <c r="I9" s="73"/>
      <c r="J9" s="73"/>
      <c r="K9" s="73"/>
      <c r="L9" s="73"/>
      <c r="M9" s="73"/>
      <c r="N9" s="73"/>
    </row>
    <row r="10" spans="1:14" x14ac:dyDescent="0.3">
      <c r="A10" s="320"/>
      <c r="B10" s="277" t="s">
        <v>6</v>
      </c>
      <c r="C10" s="206" t="s">
        <v>7</v>
      </c>
      <c r="D10" s="117">
        <v>0.15107301165879825</v>
      </c>
      <c r="E10" s="117">
        <v>0.18297994811130561</v>
      </c>
      <c r="F10" s="117">
        <v>0.15719323557787276</v>
      </c>
      <c r="G10" s="117">
        <v>0.1725691586695661</v>
      </c>
      <c r="H10" s="117">
        <v>0.17976168474147983</v>
      </c>
      <c r="I10" s="73"/>
      <c r="J10" s="73"/>
      <c r="K10" s="73"/>
      <c r="L10" s="73"/>
      <c r="M10" s="73"/>
      <c r="N10" s="73"/>
    </row>
    <row r="11" spans="1:14" x14ac:dyDescent="0.3">
      <c r="A11" s="320"/>
      <c r="B11" s="277"/>
      <c r="C11" s="206" t="s">
        <v>8</v>
      </c>
      <c r="D11" s="117">
        <v>0.20900788821068259</v>
      </c>
      <c r="E11" s="117">
        <v>0.25193799873705508</v>
      </c>
      <c r="F11" s="117">
        <v>0.25486162000530205</v>
      </c>
      <c r="G11" s="117">
        <v>0.21406936533536927</v>
      </c>
      <c r="H11" s="117">
        <v>0.20902431283037073</v>
      </c>
      <c r="I11" s="73"/>
      <c r="J11" s="73"/>
      <c r="K11" s="73"/>
      <c r="L11" s="73"/>
      <c r="M11" s="73"/>
      <c r="N11" s="73"/>
    </row>
    <row r="12" spans="1:14" ht="14.5" thickBot="1" x14ac:dyDescent="0.35">
      <c r="A12" s="321"/>
      <c r="B12" s="278" t="s">
        <v>9</v>
      </c>
      <c r="C12" s="275"/>
      <c r="D12" s="183">
        <v>1211</v>
      </c>
      <c r="E12" s="183">
        <v>994</v>
      </c>
      <c r="F12" s="183">
        <v>489</v>
      </c>
      <c r="G12" s="183">
        <v>2307</v>
      </c>
      <c r="H12" s="183">
        <v>5001</v>
      </c>
      <c r="I12" s="184"/>
      <c r="J12" s="184"/>
      <c r="K12" s="184"/>
      <c r="L12" s="184"/>
      <c r="M12" s="184"/>
      <c r="N12" s="73"/>
    </row>
    <row r="13" spans="1:14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I13" s="73"/>
      <c r="J13" s="73"/>
      <c r="K13" s="73"/>
      <c r="L13" s="73"/>
      <c r="M13" s="73"/>
      <c r="N13" s="73"/>
    </row>
    <row r="14" spans="1:14" ht="16" customHeight="1" x14ac:dyDescent="0.3">
      <c r="A14" s="280" t="s">
        <v>10</v>
      </c>
      <c r="B14" s="281"/>
      <c r="C14" s="281"/>
      <c r="D14" s="281"/>
      <c r="E14" s="281"/>
      <c r="F14" s="281"/>
      <c r="G14" s="281"/>
      <c r="I14" s="73"/>
      <c r="J14" s="73"/>
      <c r="K14" s="73"/>
      <c r="L14" s="73"/>
      <c r="M14" s="73"/>
      <c r="N14" s="73"/>
    </row>
    <row r="15" spans="1:14" ht="14.25" customHeight="1" x14ac:dyDescent="0.3">
      <c r="A15" s="84" t="s">
        <v>174</v>
      </c>
      <c r="I15" s="73"/>
      <c r="J15" s="73"/>
      <c r="K15" s="73"/>
      <c r="L15" s="73"/>
      <c r="M15" s="73"/>
      <c r="N15" s="73"/>
    </row>
    <row r="16" spans="1:14" ht="14.25" customHeight="1" x14ac:dyDescent="0.3">
      <c r="I16" s="73"/>
      <c r="J16" s="73"/>
      <c r="K16" s="73"/>
      <c r="L16" s="73"/>
      <c r="M16" s="73"/>
      <c r="N16" s="73"/>
    </row>
    <row r="17" spans="1:1" ht="14.25" customHeight="1" x14ac:dyDescent="0.3">
      <c r="A17" s="198" t="str">
        <f>HYPERLINK("#'Index'!A1","Back To Index")</f>
        <v>Back To Index</v>
      </c>
    </row>
    <row r="18" spans="1:1" ht="14.15" customHeight="1" x14ac:dyDescent="0.3"/>
    <row r="19" spans="1:1" ht="14.25" customHeight="1" x14ac:dyDescent="0.3"/>
    <row r="20" spans="1:1" ht="14.25" customHeight="1" x14ac:dyDescent="0.3"/>
    <row r="21" spans="1:1" ht="14.25" customHeight="1" x14ac:dyDescent="0.3"/>
    <row r="22" spans="1:1" ht="14.15" customHeight="1" x14ac:dyDescent="0.3"/>
    <row r="23" spans="1:1" ht="15" customHeight="1" x14ac:dyDescent="0.3"/>
    <row r="24" spans="1:1" ht="14.15" customHeight="1" x14ac:dyDescent="0.3"/>
    <row r="25" spans="1:1" ht="15" customHeight="1" x14ac:dyDescent="0.3"/>
    <row r="26" spans="1:1" ht="15" customHeight="1" x14ac:dyDescent="0.3"/>
    <row r="27" spans="1:1" ht="36.75" customHeight="1" x14ac:dyDescent="0.3"/>
    <row r="28" spans="1:1" ht="15" customHeight="1" x14ac:dyDescent="0.3"/>
    <row r="29" spans="1:1" ht="14.25" customHeight="1" x14ac:dyDescent="0.3"/>
    <row r="30" spans="1:1" ht="14.15" customHeight="1" x14ac:dyDescent="0.3"/>
    <row r="31" spans="1:1" ht="14.25" customHeight="1" x14ac:dyDescent="0.3"/>
    <row r="32" spans="1:1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 enableFormatConditionsCalculation="0">
    <tabColor rgb="FF1F497D"/>
  </sheetPr>
  <dimension ref="A1:W392"/>
  <sheetViews>
    <sheetView workbookViewId="0">
      <selection activeCell="A8" sqref="A8:A12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23" s="93" customFormat="1" ht="31.5" customHeight="1" thickBot="1" x14ac:dyDescent="0.35">
      <c r="A1" s="290" t="s">
        <v>389</v>
      </c>
      <c r="B1" s="290"/>
      <c r="C1" s="290"/>
      <c r="D1" s="290"/>
      <c r="E1" s="290"/>
      <c r="F1" s="290"/>
      <c r="G1" s="292"/>
    </row>
    <row r="2" spans="1:23" ht="54" customHeight="1" thickBot="1" x14ac:dyDescent="0.35">
      <c r="A2" s="207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x14ac:dyDescent="0.3">
      <c r="A3" s="319" t="s">
        <v>364</v>
      </c>
      <c r="B3" s="273" t="s">
        <v>120</v>
      </c>
      <c r="C3" s="276"/>
      <c r="D3" s="199">
        <v>625006.34</v>
      </c>
      <c r="E3" s="199">
        <v>570503.58000000066</v>
      </c>
      <c r="F3" s="199">
        <v>1210521.8600000001</v>
      </c>
      <c r="G3" s="199">
        <v>528089.1999999996</v>
      </c>
      <c r="H3" s="199">
        <v>1392430.4800000009</v>
      </c>
      <c r="I3" s="199">
        <v>666803.84999999974</v>
      </c>
      <c r="J3" s="199">
        <v>297882.47999999986</v>
      </c>
      <c r="K3" s="199">
        <v>199231.29000000015</v>
      </c>
      <c r="L3" s="199">
        <v>5490469.0799999926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x14ac:dyDescent="0.3">
      <c r="A4" s="320"/>
      <c r="B4" s="277" t="s">
        <v>5</v>
      </c>
      <c r="C4" s="274"/>
      <c r="D4" s="117">
        <v>0.76912087078267843</v>
      </c>
      <c r="E4" s="117">
        <v>0.7379507529812086</v>
      </c>
      <c r="F4" s="117">
        <v>0.80784474151787411</v>
      </c>
      <c r="G4" s="117">
        <v>0.79133603436035893</v>
      </c>
      <c r="H4" s="117">
        <v>0.84746900862599128</v>
      </c>
      <c r="I4" s="117">
        <v>0.8069306788710473</v>
      </c>
      <c r="J4" s="117">
        <v>0.85562305516700665</v>
      </c>
      <c r="K4" s="117">
        <v>0.82080253558487337</v>
      </c>
      <c r="L4" s="117">
        <v>0.80602567488610366</v>
      </c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3">
      <c r="A5" s="320"/>
      <c r="B5" s="277" t="s">
        <v>6</v>
      </c>
      <c r="C5" s="206" t="s">
        <v>7</v>
      </c>
      <c r="D5" s="117">
        <v>0.71844245101782123</v>
      </c>
      <c r="E5" s="117">
        <v>0.68554249586506733</v>
      </c>
      <c r="F5" s="117">
        <v>0.774889492378805</v>
      </c>
      <c r="G5" s="117">
        <v>0.74407902931238834</v>
      </c>
      <c r="H5" s="117">
        <v>0.81681541126555368</v>
      </c>
      <c r="I5" s="117">
        <v>0.7625087260155784</v>
      </c>
      <c r="J5" s="117">
        <v>0.80267710749465693</v>
      </c>
      <c r="K5" s="117">
        <v>0.75168483025983068</v>
      </c>
      <c r="L5" s="117">
        <v>0.79097568716962963</v>
      </c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3" x14ac:dyDescent="0.3">
      <c r="A6" s="320"/>
      <c r="B6" s="277"/>
      <c r="C6" s="206" t="s">
        <v>8</v>
      </c>
      <c r="D6" s="117">
        <v>0.81305113637632676</v>
      </c>
      <c r="E6" s="117">
        <v>0.78437183744822958</v>
      </c>
      <c r="F6" s="117">
        <v>0.83699038667958936</v>
      </c>
      <c r="G6" s="117">
        <v>0.83183893030813327</v>
      </c>
      <c r="H6" s="117">
        <v>0.87378572674252131</v>
      </c>
      <c r="I6" s="117">
        <v>0.84473555377284326</v>
      </c>
      <c r="J6" s="117">
        <v>0.89619962980874268</v>
      </c>
      <c r="K6" s="117">
        <v>0.87390874657010897</v>
      </c>
      <c r="L6" s="117">
        <v>0.82023831525852076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spans="1:23" ht="14.5" thickBot="1" x14ac:dyDescent="0.35">
      <c r="A7" s="321"/>
      <c r="B7" s="278" t="s">
        <v>9</v>
      </c>
      <c r="C7" s="275"/>
      <c r="D7" s="183">
        <v>608</v>
      </c>
      <c r="E7" s="183">
        <v>565</v>
      </c>
      <c r="F7" s="183">
        <v>1130</v>
      </c>
      <c r="G7" s="183">
        <v>524</v>
      </c>
      <c r="H7" s="183">
        <v>1040</v>
      </c>
      <c r="I7" s="183">
        <v>583</v>
      </c>
      <c r="J7" s="183">
        <v>257</v>
      </c>
      <c r="K7" s="183">
        <v>294</v>
      </c>
      <c r="L7" s="183">
        <v>5001</v>
      </c>
      <c r="M7" s="184"/>
      <c r="N7" s="184"/>
      <c r="O7" s="184"/>
      <c r="P7" s="184"/>
      <c r="Q7" s="184"/>
      <c r="R7" s="184"/>
      <c r="S7" s="184"/>
      <c r="T7" s="184"/>
      <c r="U7" s="184"/>
      <c r="V7" s="73"/>
      <c r="W7" s="73"/>
    </row>
    <row r="8" spans="1:23" x14ac:dyDescent="0.3">
      <c r="A8" s="319" t="s">
        <v>363</v>
      </c>
      <c r="B8" s="273" t="s">
        <v>120</v>
      </c>
      <c r="C8" s="276"/>
      <c r="D8" s="199">
        <v>187617.99999999994</v>
      </c>
      <c r="E8" s="199">
        <v>202588.09000000003</v>
      </c>
      <c r="F8" s="199">
        <v>287936.68999999989</v>
      </c>
      <c r="G8" s="199">
        <v>139249.55000000002</v>
      </c>
      <c r="H8" s="199">
        <v>250615.41999999995</v>
      </c>
      <c r="I8" s="199">
        <v>159542.03999999998</v>
      </c>
      <c r="J8" s="199">
        <v>50264.37999999999</v>
      </c>
      <c r="K8" s="199">
        <v>43496.139999999985</v>
      </c>
      <c r="L8" s="199">
        <v>1321310.3100000005</v>
      </c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pans="1:23" x14ac:dyDescent="0.3">
      <c r="A9" s="320"/>
      <c r="B9" s="277" t="s">
        <v>5</v>
      </c>
      <c r="C9" s="274"/>
      <c r="D9" s="117">
        <v>0.23087912921732046</v>
      </c>
      <c r="E9" s="117">
        <v>0.26204924701879118</v>
      </c>
      <c r="F9" s="117">
        <v>0.1921552584821245</v>
      </c>
      <c r="G9" s="117">
        <v>0.20866396563963932</v>
      </c>
      <c r="H9" s="117">
        <v>0.1525309913740083</v>
      </c>
      <c r="I9" s="117">
        <v>0.19306932112895239</v>
      </c>
      <c r="J9" s="117">
        <v>0.14437694483299385</v>
      </c>
      <c r="K9" s="117">
        <v>0.17919746441512577</v>
      </c>
      <c r="L9" s="117">
        <v>0.19397432511389695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spans="1:23" x14ac:dyDescent="0.3">
      <c r="A10" s="320"/>
      <c r="B10" s="277" t="s">
        <v>6</v>
      </c>
      <c r="C10" s="206" t="s">
        <v>7</v>
      </c>
      <c r="D10" s="117">
        <v>0.18694886362367202</v>
      </c>
      <c r="E10" s="117">
        <v>0.21562816255177031</v>
      </c>
      <c r="F10" s="117">
        <v>0.16300961332040945</v>
      </c>
      <c r="G10" s="117">
        <v>0.16816106969186501</v>
      </c>
      <c r="H10" s="117">
        <v>0.12621427325747825</v>
      </c>
      <c r="I10" s="117">
        <v>0.15526444622715646</v>
      </c>
      <c r="J10" s="117">
        <v>0.1038003701912578</v>
      </c>
      <c r="K10" s="117">
        <v>0.1260912534298903</v>
      </c>
      <c r="L10" s="117">
        <v>0.17976168474147983</v>
      </c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pans="1:23" x14ac:dyDescent="0.3">
      <c r="A11" s="320"/>
      <c r="B11" s="277"/>
      <c r="C11" s="206" t="s">
        <v>8</v>
      </c>
      <c r="D11" s="117">
        <v>0.28155754898217777</v>
      </c>
      <c r="E11" s="117">
        <v>0.31445750413493245</v>
      </c>
      <c r="F11" s="117">
        <v>0.22511050762119353</v>
      </c>
      <c r="G11" s="117">
        <v>0.25592097068760999</v>
      </c>
      <c r="H11" s="117">
        <v>0.1831845887344459</v>
      </c>
      <c r="I11" s="117">
        <v>0.23749127398442124</v>
      </c>
      <c r="J11" s="117">
        <v>0.19732289250534366</v>
      </c>
      <c r="K11" s="117">
        <v>0.24831516974016865</v>
      </c>
      <c r="L11" s="117">
        <v>0.20902431283037073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spans="1:23" ht="14.5" thickBot="1" x14ac:dyDescent="0.35">
      <c r="A12" s="321"/>
      <c r="B12" s="278" t="s">
        <v>9</v>
      </c>
      <c r="C12" s="275"/>
      <c r="D12" s="183">
        <v>608</v>
      </c>
      <c r="E12" s="183">
        <v>565</v>
      </c>
      <c r="F12" s="183">
        <v>1130</v>
      </c>
      <c r="G12" s="183">
        <v>524</v>
      </c>
      <c r="H12" s="183">
        <v>1040</v>
      </c>
      <c r="I12" s="183">
        <v>583</v>
      </c>
      <c r="J12" s="183">
        <v>257</v>
      </c>
      <c r="K12" s="183">
        <v>294</v>
      </c>
      <c r="L12" s="183">
        <v>5001</v>
      </c>
      <c r="M12" s="184"/>
      <c r="N12" s="184"/>
      <c r="O12" s="184"/>
      <c r="P12" s="184"/>
      <c r="Q12" s="184"/>
      <c r="R12" s="184"/>
      <c r="S12" s="184"/>
      <c r="T12" s="184"/>
      <c r="U12" s="184"/>
      <c r="V12" s="73"/>
      <c r="W12" s="73"/>
    </row>
    <row r="13" spans="1:23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</row>
    <row r="14" spans="1:23" ht="16" customHeight="1" x14ac:dyDescent="0.3">
      <c r="A14" s="280" t="s">
        <v>10</v>
      </c>
      <c r="B14" s="281"/>
      <c r="C14" s="281"/>
      <c r="D14" s="281"/>
      <c r="E14" s="281"/>
      <c r="F14" s="281"/>
      <c r="G14" s="281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1:23" ht="14.25" customHeight="1" x14ac:dyDescent="0.3">
      <c r="A15" s="84" t="s">
        <v>174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1:23" ht="14.25" customHeight="1" x14ac:dyDescent="0.3"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1:23" ht="14.25" customHeight="1" x14ac:dyDescent="0.3">
      <c r="A17" s="198" t="str">
        <f>HYPERLINK("#'Index'!A1","Back To Index")</f>
        <v>Back To Index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</row>
    <row r="18" spans="1:23" ht="14.15" customHeight="1" x14ac:dyDescent="0.3"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1:23" ht="14.25" customHeight="1" x14ac:dyDescent="0.3"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</row>
    <row r="20" spans="1:23" ht="14.25" customHeight="1" x14ac:dyDescent="0.3"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</row>
    <row r="21" spans="1:23" ht="14.25" customHeight="1" x14ac:dyDescent="0.3"/>
    <row r="22" spans="1:23" ht="14.15" customHeight="1" x14ac:dyDescent="0.3"/>
    <row r="23" spans="1:23" ht="15" customHeight="1" x14ac:dyDescent="0.3"/>
    <row r="24" spans="1:23" ht="14.15" customHeight="1" x14ac:dyDescent="0.3"/>
    <row r="25" spans="1:23" ht="15" customHeight="1" x14ac:dyDescent="0.3"/>
    <row r="26" spans="1:23" ht="15" customHeight="1" x14ac:dyDescent="0.3"/>
    <row r="27" spans="1:23" ht="36.75" customHeight="1" x14ac:dyDescent="0.3"/>
    <row r="28" spans="1:23" ht="15" customHeight="1" x14ac:dyDescent="0.3"/>
    <row r="29" spans="1:23" ht="14.25" customHeight="1" x14ac:dyDescent="0.3"/>
    <row r="30" spans="1:23" ht="14.15" customHeight="1" x14ac:dyDescent="0.3"/>
    <row r="31" spans="1:23" ht="14.25" customHeight="1" x14ac:dyDescent="0.3"/>
    <row r="32" spans="1:23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 enableFormatConditionsCalculation="0">
    <tabColor rgb="FF1F497D"/>
  </sheetPr>
  <dimension ref="A1:L392"/>
  <sheetViews>
    <sheetView workbookViewId="0">
      <selection activeCell="L27" sqref="L27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2" s="93" customFormat="1" ht="31.5" customHeight="1" thickBot="1" x14ac:dyDescent="0.35">
      <c r="A1" s="290" t="s">
        <v>390</v>
      </c>
      <c r="B1" s="290"/>
      <c r="C1" s="290"/>
      <c r="D1" s="290"/>
      <c r="E1" s="290"/>
      <c r="F1" s="290"/>
      <c r="G1" s="292"/>
    </row>
    <row r="2" spans="1:12" ht="54" customHeight="1" thickBot="1" x14ac:dyDescent="0.35">
      <c r="A2" s="207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  <c r="H2" s="73"/>
      <c r="I2" s="73"/>
      <c r="J2" s="73"/>
      <c r="K2" s="73"/>
      <c r="L2" s="73"/>
    </row>
    <row r="3" spans="1:12" x14ac:dyDescent="0.3">
      <c r="A3" s="319" t="s">
        <v>364</v>
      </c>
      <c r="B3" s="273" t="s">
        <v>120</v>
      </c>
      <c r="C3" s="276"/>
      <c r="D3" s="199">
        <v>5017785.7499999925</v>
      </c>
      <c r="E3" s="199">
        <v>271203.17000000004</v>
      </c>
      <c r="F3" s="199">
        <v>201480.16000000012</v>
      </c>
      <c r="G3" s="199">
        <v>5490469.0799999926</v>
      </c>
      <c r="H3" s="73"/>
      <c r="I3" s="73"/>
      <c r="J3" s="73"/>
      <c r="K3" s="73"/>
      <c r="L3" s="73"/>
    </row>
    <row r="4" spans="1:12" x14ac:dyDescent="0.3">
      <c r="A4" s="320"/>
      <c r="B4" s="277" t="s">
        <v>5</v>
      </c>
      <c r="C4" s="274"/>
      <c r="D4" s="117">
        <v>0.80498857898956222</v>
      </c>
      <c r="E4" s="117">
        <v>0.82299099836805711</v>
      </c>
      <c r="F4" s="117">
        <v>0.80953716633689365</v>
      </c>
      <c r="G4" s="117">
        <v>0.80602567488610366</v>
      </c>
      <c r="H4" s="73"/>
      <c r="I4" s="73"/>
      <c r="J4" s="73"/>
      <c r="K4" s="73"/>
      <c r="L4" s="73"/>
    </row>
    <row r="5" spans="1:12" x14ac:dyDescent="0.3">
      <c r="A5" s="320"/>
      <c r="B5" s="277" t="s">
        <v>6</v>
      </c>
      <c r="C5" s="206" t="s">
        <v>7</v>
      </c>
      <c r="D5" s="117">
        <v>0.78939085092684824</v>
      </c>
      <c r="E5" s="117">
        <v>0.73309127131534368</v>
      </c>
      <c r="F5" s="117">
        <v>0.71897215106163204</v>
      </c>
      <c r="G5" s="117">
        <v>0.79097568716962963</v>
      </c>
      <c r="H5" s="73"/>
      <c r="I5" s="73"/>
      <c r="J5" s="73"/>
      <c r="K5" s="73"/>
      <c r="L5" s="73"/>
    </row>
    <row r="6" spans="1:12" x14ac:dyDescent="0.3">
      <c r="A6" s="320"/>
      <c r="B6" s="277"/>
      <c r="C6" s="206" t="s">
        <v>8</v>
      </c>
      <c r="D6" s="117">
        <v>0.81969499070651297</v>
      </c>
      <c r="E6" s="117">
        <v>0.88726721381668061</v>
      </c>
      <c r="F6" s="117">
        <v>0.87595196258546437</v>
      </c>
      <c r="G6" s="117">
        <v>0.82023831525852076</v>
      </c>
      <c r="H6" s="73"/>
      <c r="I6" s="73"/>
      <c r="J6" s="73"/>
      <c r="K6" s="73"/>
      <c r="L6" s="73"/>
    </row>
    <row r="7" spans="1:12" ht="14.5" thickBot="1" x14ac:dyDescent="0.35">
      <c r="A7" s="321"/>
      <c r="B7" s="278" t="s">
        <v>9</v>
      </c>
      <c r="C7" s="275"/>
      <c r="D7" s="183">
        <v>4665</v>
      </c>
      <c r="E7" s="183">
        <v>199</v>
      </c>
      <c r="F7" s="183">
        <v>137</v>
      </c>
      <c r="G7" s="183">
        <v>5001</v>
      </c>
      <c r="H7" s="184"/>
      <c r="I7" s="184"/>
      <c r="J7" s="184"/>
      <c r="K7" s="184"/>
      <c r="L7" s="73"/>
    </row>
    <row r="8" spans="1:12" x14ac:dyDescent="0.3">
      <c r="A8" s="319" t="s">
        <v>363</v>
      </c>
      <c r="B8" s="273" t="s">
        <v>120</v>
      </c>
      <c r="C8" s="276"/>
      <c r="D8" s="199">
        <v>1215576.9100000015</v>
      </c>
      <c r="E8" s="199">
        <v>58330.409999999996</v>
      </c>
      <c r="F8" s="199">
        <v>47402.989999999983</v>
      </c>
      <c r="G8" s="199">
        <v>1321310.3100000005</v>
      </c>
      <c r="H8" s="73"/>
      <c r="I8" s="73"/>
      <c r="J8" s="73"/>
      <c r="K8" s="73"/>
      <c r="L8" s="73"/>
    </row>
    <row r="9" spans="1:12" x14ac:dyDescent="0.3">
      <c r="A9" s="320"/>
      <c r="B9" s="277" t="s">
        <v>5</v>
      </c>
      <c r="C9" s="274"/>
      <c r="D9" s="117">
        <v>0.19501142101043784</v>
      </c>
      <c r="E9" s="117">
        <v>0.17700900163194291</v>
      </c>
      <c r="F9" s="117">
        <v>0.19046283366310643</v>
      </c>
      <c r="G9" s="117">
        <v>0.19397432511389695</v>
      </c>
      <c r="H9" s="73"/>
      <c r="I9" s="73"/>
      <c r="J9" s="73"/>
      <c r="K9" s="73"/>
      <c r="L9" s="73"/>
    </row>
    <row r="10" spans="1:12" x14ac:dyDescent="0.3">
      <c r="A10" s="320"/>
      <c r="B10" s="277" t="s">
        <v>6</v>
      </c>
      <c r="C10" s="206" t="s">
        <v>7</v>
      </c>
      <c r="D10" s="117">
        <v>0.18030500929348697</v>
      </c>
      <c r="E10" s="117">
        <v>0.1127327861833196</v>
      </c>
      <c r="F10" s="117">
        <v>0.12404803741453559</v>
      </c>
      <c r="G10" s="117">
        <v>0.17976168474147983</v>
      </c>
      <c r="H10" s="73"/>
      <c r="I10" s="73"/>
      <c r="J10" s="73"/>
      <c r="K10" s="73"/>
      <c r="L10" s="73"/>
    </row>
    <row r="11" spans="1:12" x14ac:dyDescent="0.3">
      <c r="A11" s="320"/>
      <c r="B11" s="277"/>
      <c r="C11" s="206" t="s">
        <v>8</v>
      </c>
      <c r="D11" s="117">
        <v>0.21060914907315195</v>
      </c>
      <c r="E11" s="117">
        <v>0.26690872868465643</v>
      </c>
      <c r="F11" s="117">
        <v>0.28102784893836807</v>
      </c>
      <c r="G11" s="117">
        <v>0.20902431283037073</v>
      </c>
      <c r="H11" s="73"/>
      <c r="I11" s="73"/>
      <c r="J11" s="73"/>
      <c r="K11" s="73"/>
      <c r="L11" s="73"/>
    </row>
    <row r="12" spans="1:12" ht="14.5" thickBot="1" x14ac:dyDescent="0.35">
      <c r="A12" s="321"/>
      <c r="B12" s="278" t="s">
        <v>9</v>
      </c>
      <c r="C12" s="275"/>
      <c r="D12" s="183">
        <v>4665</v>
      </c>
      <c r="E12" s="183">
        <v>199</v>
      </c>
      <c r="F12" s="183">
        <v>137</v>
      </c>
      <c r="G12" s="183">
        <v>5001</v>
      </c>
      <c r="H12" s="184"/>
      <c r="I12" s="184"/>
      <c r="J12" s="184"/>
      <c r="K12" s="184"/>
      <c r="L12" s="73"/>
    </row>
    <row r="13" spans="1:12" ht="16" customHeight="1" x14ac:dyDescent="0.3">
      <c r="A13" s="282" t="s">
        <v>360</v>
      </c>
      <c r="B13" s="283"/>
      <c r="C13" s="283"/>
      <c r="D13" s="283"/>
      <c r="E13" s="283"/>
      <c r="F13" s="283"/>
      <c r="G13" s="283"/>
      <c r="H13" s="73"/>
      <c r="I13" s="73"/>
      <c r="J13" s="73"/>
      <c r="K13" s="73"/>
      <c r="L13" s="73"/>
    </row>
    <row r="14" spans="1:12" ht="16" customHeight="1" x14ac:dyDescent="0.3">
      <c r="A14" s="280" t="s">
        <v>10</v>
      </c>
      <c r="B14" s="281"/>
      <c r="C14" s="281"/>
      <c r="D14" s="281"/>
      <c r="E14" s="281"/>
      <c r="F14" s="281"/>
      <c r="G14" s="281"/>
      <c r="H14" s="73"/>
      <c r="I14" s="73"/>
      <c r="J14" s="73"/>
      <c r="K14" s="73"/>
      <c r="L14" s="73"/>
    </row>
    <row r="15" spans="1:12" ht="14.25" customHeight="1" x14ac:dyDescent="0.3">
      <c r="A15" s="84" t="s">
        <v>174</v>
      </c>
      <c r="H15" s="73"/>
      <c r="I15" s="73"/>
      <c r="J15" s="73"/>
      <c r="K15" s="73"/>
      <c r="L15" s="73"/>
    </row>
    <row r="16" spans="1:12" ht="14.25" customHeight="1" x14ac:dyDescent="0.3">
      <c r="H16" s="73"/>
      <c r="I16" s="73"/>
      <c r="J16" s="73"/>
      <c r="K16" s="73"/>
      <c r="L16" s="73"/>
    </row>
    <row r="17" spans="1:12" ht="14.25" customHeight="1" x14ac:dyDescent="0.3">
      <c r="A17" s="198" t="str">
        <f>HYPERLINK("#'Index'!A1","Back To Index")</f>
        <v>Back To Index</v>
      </c>
      <c r="H17" s="73"/>
      <c r="I17" s="73"/>
      <c r="J17" s="73"/>
      <c r="K17" s="73"/>
      <c r="L17" s="73"/>
    </row>
    <row r="18" spans="1:12" ht="14.15" customHeight="1" x14ac:dyDescent="0.3">
      <c r="H18" s="73"/>
      <c r="I18" s="73"/>
      <c r="J18" s="73"/>
      <c r="K18" s="73"/>
      <c r="L18" s="73"/>
    </row>
    <row r="19" spans="1:12" ht="14.25" customHeight="1" x14ac:dyDescent="0.3"/>
    <row r="20" spans="1:12" ht="14.25" customHeight="1" x14ac:dyDescent="0.3"/>
    <row r="21" spans="1:12" ht="14.25" customHeight="1" x14ac:dyDescent="0.3"/>
    <row r="22" spans="1:12" ht="14.15" customHeight="1" x14ac:dyDescent="0.3"/>
    <row r="23" spans="1:12" ht="15" customHeight="1" x14ac:dyDescent="0.3"/>
    <row r="24" spans="1:12" ht="14.15" customHeight="1" x14ac:dyDescent="0.3"/>
    <row r="25" spans="1:12" ht="15" customHeight="1" x14ac:dyDescent="0.3"/>
    <row r="26" spans="1:12" ht="15" customHeight="1" x14ac:dyDescent="0.3"/>
    <row r="27" spans="1:12" ht="36.75" customHeight="1" x14ac:dyDescent="0.3"/>
    <row r="28" spans="1:12" ht="15" customHeight="1" x14ac:dyDescent="0.3"/>
    <row r="29" spans="1:12" ht="14.25" customHeight="1" x14ac:dyDescent="0.3"/>
    <row r="30" spans="1:12" ht="14.15" customHeight="1" x14ac:dyDescent="0.3"/>
    <row r="31" spans="1:12" ht="14.25" customHeight="1" x14ac:dyDescent="0.3"/>
    <row r="32" spans="1:12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15" customHeight="1" x14ac:dyDescent="0.3"/>
    <row r="39" ht="14.25" customHeight="1" x14ac:dyDescent="0.3"/>
    <row r="40" ht="14.25" customHeight="1" x14ac:dyDescent="0.3"/>
    <row r="41" ht="14.25" customHeight="1" x14ac:dyDescent="0.3"/>
    <row r="42" ht="14.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  <row r="182" ht="14.5" customHeight="1" x14ac:dyDescent="0.3"/>
    <row r="183" ht="14.5" customHeight="1" x14ac:dyDescent="0.3"/>
    <row r="185" ht="14.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15" customHeight="1" x14ac:dyDescent="0.3"/>
    <row r="221" ht="14.15" customHeight="1" x14ac:dyDescent="0.3"/>
    <row r="222" ht="14.15" customHeight="1" x14ac:dyDescent="0.3"/>
    <row r="224" ht="14.5" customHeight="1" x14ac:dyDescent="0.3"/>
    <row r="226" ht="60" customHeight="1" x14ac:dyDescent="0.3"/>
    <row r="227" ht="14.5" customHeight="1" x14ac:dyDescent="0.3"/>
    <row r="228" ht="59.5" customHeight="1" x14ac:dyDescent="0.3"/>
    <row r="229" ht="14.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15" customHeight="1" x14ac:dyDescent="0.3"/>
    <row r="249" ht="14.15" customHeight="1" x14ac:dyDescent="0.3"/>
    <row r="250" ht="14.15" customHeight="1" x14ac:dyDescent="0.3"/>
    <row r="252" ht="14.5" customHeight="1" x14ac:dyDescent="0.3"/>
    <row r="254" ht="14.5" customHeight="1" x14ac:dyDescent="0.3"/>
    <row r="255" ht="14.5" customHeight="1" x14ac:dyDescent="0.3"/>
    <row r="257" ht="14.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15" customHeight="1" x14ac:dyDescent="0.3"/>
    <row r="277" ht="14.15" customHeight="1" x14ac:dyDescent="0.3"/>
    <row r="278" ht="14.15" customHeight="1" x14ac:dyDescent="0.3"/>
    <row r="280" ht="14.5" customHeight="1" x14ac:dyDescent="0.3"/>
    <row r="282" ht="14.5" customHeight="1" x14ac:dyDescent="0.3"/>
    <row r="283" ht="14.5" customHeight="1" x14ac:dyDescent="0.3"/>
    <row r="285" ht="14.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15" customHeight="1" x14ac:dyDescent="0.3"/>
    <row r="305" ht="14.15" customHeight="1" x14ac:dyDescent="0.3"/>
    <row r="306" ht="14.15" customHeight="1" x14ac:dyDescent="0.3"/>
    <row r="308" ht="14.5" customHeight="1" x14ac:dyDescent="0.3"/>
    <row r="310" ht="14.5" customHeight="1" x14ac:dyDescent="0.3"/>
    <row r="311" ht="14.5" customHeight="1" x14ac:dyDescent="0.3"/>
    <row r="313" ht="14.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15" customHeight="1" x14ac:dyDescent="0.3"/>
    <row r="333" ht="14.15" customHeight="1" x14ac:dyDescent="0.3"/>
    <row r="334" ht="14.15" customHeight="1" x14ac:dyDescent="0.3"/>
    <row r="336" ht="14.5" customHeight="1" x14ac:dyDescent="0.3"/>
    <row r="338" ht="14.5" customHeight="1" x14ac:dyDescent="0.3"/>
    <row r="339" ht="14.5" customHeight="1" x14ac:dyDescent="0.3"/>
    <row r="341" ht="14.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15" customHeight="1" x14ac:dyDescent="0.3"/>
    <row r="361" ht="14.15" customHeight="1" x14ac:dyDescent="0.3"/>
    <row r="362" ht="14.15" customHeight="1" x14ac:dyDescent="0.3"/>
    <row r="364" ht="14.5" customHeight="1" x14ac:dyDescent="0.3"/>
    <row r="366" ht="14.5" customHeight="1" x14ac:dyDescent="0.3"/>
    <row r="367" ht="14.5" customHeight="1" x14ac:dyDescent="0.3"/>
    <row r="369" ht="14.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15" customHeight="1" x14ac:dyDescent="0.3"/>
    <row r="389" ht="14.15" customHeight="1" x14ac:dyDescent="0.3"/>
    <row r="390" ht="14.15" customHeight="1" x14ac:dyDescent="0.3"/>
    <row r="392" ht="14.5" customHeight="1" x14ac:dyDescent="0.3"/>
  </sheetData>
  <mergeCells count="14">
    <mergeCell ref="A13:G13"/>
    <mergeCell ref="A14:G14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 enableFormatConditionsCalculation="0">
    <tabColor rgb="FF1F497D"/>
  </sheetPr>
  <dimension ref="A1:L373"/>
  <sheetViews>
    <sheetView workbookViewId="0">
      <selection sqref="A1:G1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2" s="93" customFormat="1" ht="31.5" customHeight="1" thickBot="1" x14ac:dyDescent="0.35">
      <c r="A1" s="290" t="s">
        <v>457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</row>
    <row r="2" spans="1:12" ht="54" customHeight="1" thickBot="1" x14ac:dyDescent="0.35">
      <c r="A2" s="211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  <c r="H2" s="200"/>
      <c r="I2" s="200"/>
      <c r="J2" s="200"/>
      <c r="K2" s="200"/>
      <c r="L2" s="73"/>
    </row>
    <row r="3" spans="1:12" x14ac:dyDescent="0.3">
      <c r="A3" s="319" t="s">
        <v>365</v>
      </c>
      <c r="B3" s="273" t="s">
        <v>120</v>
      </c>
      <c r="C3" s="276"/>
      <c r="D3" s="199">
        <v>50635.77</v>
      </c>
      <c r="E3" s="199">
        <v>125687.1</v>
      </c>
      <c r="F3" s="199">
        <v>9701.43</v>
      </c>
      <c r="G3" s="199">
        <v>186024.30000000005</v>
      </c>
      <c r="H3" s="73"/>
      <c r="I3" s="73"/>
      <c r="J3" s="73"/>
      <c r="K3" s="73"/>
      <c r="L3" s="73"/>
    </row>
    <row r="4" spans="1:12" x14ac:dyDescent="0.3">
      <c r="A4" s="320"/>
      <c r="B4" s="277" t="s">
        <v>5</v>
      </c>
      <c r="C4" s="274"/>
      <c r="D4" s="117">
        <v>0.16734836084550112</v>
      </c>
      <c r="E4" s="117">
        <v>0.17262065557835726</v>
      </c>
      <c r="F4" s="117">
        <v>7.6175973854605852E-2</v>
      </c>
      <c r="G4" s="117">
        <v>0.16063662444366433</v>
      </c>
      <c r="H4" s="73"/>
      <c r="I4" s="73"/>
      <c r="J4" s="73"/>
      <c r="K4" s="73"/>
      <c r="L4" s="73"/>
    </row>
    <row r="5" spans="1:12" x14ac:dyDescent="0.3">
      <c r="A5" s="320"/>
      <c r="B5" s="277" t="s">
        <v>6</v>
      </c>
      <c r="C5" s="210" t="s">
        <v>7</v>
      </c>
      <c r="D5" s="117">
        <v>9.227268272122599E-2</v>
      </c>
      <c r="E5" s="117">
        <v>0.13555833649006344</v>
      </c>
      <c r="F5" s="117">
        <v>4.598284153377713E-2</v>
      </c>
      <c r="G5" s="117">
        <v>0.12776332390090511</v>
      </c>
      <c r="H5" s="73"/>
      <c r="I5" s="73"/>
      <c r="J5" s="73"/>
      <c r="K5" s="73"/>
      <c r="L5" s="73"/>
    </row>
    <row r="6" spans="1:12" x14ac:dyDescent="0.3">
      <c r="A6" s="320"/>
      <c r="B6" s="277"/>
      <c r="C6" s="210" t="s">
        <v>8</v>
      </c>
      <c r="D6" s="117">
        <v>0.28437152824225326</v>
      </c>
      <c r="E6" s="117">
        <v>0.21726915773915154</v>
      </c>
      <c r="F6" s="117">
        <v>0.12362539427327635</v>
      </c>
      <c r="G6" s="117">
        <v>0.20002845833909305</v>
      </c>
      <c r="H6" s="73"/>
      <c r="I6" s="73"/>
      <c r="J6" s="73"/>
      <c r="K6" s="73"/>
      <c r="L6" s="73"/>
    </row>
    <row r="7" spans="1:12" ht="14.5" thickBot="1" x14ac:dyDescent="0.35">
      <c r="A7" s="321"/>
      <c r="B7" s="278" t="s">
        <v>9</v>
      </c>
      <c r="C7" s="275"/>
      <c r="D7" s="183">
        <v>107</v>
      </c>
      <c r="E7" s="183">
        <v>518</v>
      </c>
      <c r="F7" s="183">
        <v>153</v>
      </c>
      <c r="G7" s="183">
        <v>778</v>
      </c>
      <c r="H7" s="184"/>
      <c r="I7" s="184"/>
      <c r="J7" s="184"/>
      <c r="K7" s="184"/>
      <c r="L7" s="73"/>
    </row>
    <row r="8" spans="1:12" ht="25.5" customHeight="1" x14ac:dyDescent="0.3">
      <c r="A8" s="319" t="s">
        <v>366</v>
      </c>
      <c r="B8" s="273" t="s">
        <v>120</v>
      </c>
      <c r="C8" s="276"/>
      <c r="D8" s="199">
        <v>242039.11</v>
      </c>
      <c r="E8" s="199">
        <v>555159.04999999946</v>
      </c>
      <c r="F8" s="199">
        <v>107797.47000000007</v>
      </c>
      <c r="G8" s="199">
        <v>904995.62999999954</v>
      </c>
      <c r="H8" s="73"/>
      <c r="I8" s="73"/>
      <c r="J8" s="73"/>
      <c r="K8" s="73"/>
      <c r="L8" s="73"/>
    </row>
    <row r="9" spans="1:12" ht="14.25" customHeight="1" x14ac:dyDescent="0.3">
      <c r="A9" s="320"/>
      <c r="B9" s="277" t="s">
        <v>5</v>
      </c>
      <c r="C9" s="274"/>
      <c r="D9" s="117">
        <v>0.79992559250118911</v>
      </c>
      <c r="E9" s="117">
        <v>0.76246423985642053</v>
      </c>
      <c r="F9" s="117">
        <v>0.84642957340440161</v>
      </c>
      <c r="G9" s="117">
        <v>0.78148630657106244</v>
      </c>
      <c r="H9" s="73"/>
      <c r="I9" s="73"/>
      <c r="J9" s="73"/>
      <c r="K9" s="73"/>
      <c r="L9" s="73"/>
    </row>
    <row r="10" spans="1:12" x14ac:dyDescent="0.3">
      <c r="A10" s="320"/>
      <c r="B10" s="277" t="s">
        <v>6</v>
      </c>
      <c r="C10" s="210" t="s">
        <v>7</v>
      </c>
      <c r="D10" s="117">
        <v>0.68345463740935231</v>
      </c>
      <c r="E10" s="117">
        <v>0.71473388708045282</v>
      </c>
      <c r="F10" s="117">
        <v>0.77723275516252244</v>
      </c>
      <c r="G10" s="117">
        <v>0.7403491090459533</v>
      </c>
      <c r="H10" s="73"/>
      <c r="I10" s="73"/>
      <c r="J10" s="73"/>
      <c r="K10" s="73"/>
      <c r="L10" s="73"/>
    </row>
    <row r="11" spans="1:12" x14ac:dyDescent="0.3">
      <c r="A11" s="320"/>
      <c r="B11" s="277"/>
      <c r="C11" s="210" t="s">
        <v>8</v>
      </c>
      <c r="D11" s="117">
        <v>0.88100323912751177</v>
      </c>
      <c r="E11" s="117">
        <v>0.80439404327882802</v>
      </c>
      <c r="F11" s="117">
        <v>0.89698117040791714</v>
      </c>
      <c r="G11" s="117">
        <v>0.81771076359677852</v>
      </c>
      <c r="H11" s="73"/>
      <c r="I11" s="73"/>
      <c r="J11" s="73"/>
      <c r="K11" s="73"/>
      <c r="L11" s="73"/>
    </row>
    <row r="12" spans="1:12" ht="14.5" thickBot="1" x14ac:dyDescent="0.35">
      <c r="A12" s="321"/>
      <c r="B12" s="278" t="s">
        <v>9</v>
      </c>
      <c r="C12" s="275"/>
      <c r="D12" s="183">
        <v>107</v>
      </c>
      <c r="E12" s="183">
        <v>518</v>
      </c>
      <c r="F12" s="183">
        <v>153</v>
      </c>
      <c r="G12" s="183">
        <v>778</v>
      </c>
      <c r="H12" s="184"/>
      <c r="I12" s="184"/>
      <c r="J12" s="184"/>
      <c r="K12" s="184"/>
      <c r="L12" s="73"/>
    </row>
    <row r="13" spans="1:12" ht="25.5" customHeight="1" x14ac:dyDescent="0.3">
      <c r="A13" s="319" t="s">
        <v>486</v>
      </c>
      <c r="B13" s="273" t="s">
        <v>120</v>
      </c>
      <c r="C13" s="276"/>
      <c r="D13" s="199">
        <v>9902.15</v>
      </c>
      <c r="E13" s="199">
        <v>47265.440000000002</v>
      </c>
      <c r="F13" s="199">
        <v>9856.61</v>
      </c>
      <c r="G13" s="199">
        <v>67024.199999999983</v>
      </c>
      <c r="H13" s="73"/>
      <c r="I13" s="73"/>
      <c r="J13" s="73"/>
      <c r="K13" s="73"/>
      <c r="L13" s="73"/>
    </row>
    <row r="14" spans="1:12" ht="14.25" customHeight="1" x14ac:dyDescent="0.3">
      <c r="A14" s="320"/>
      <c r="B14" s="277" t="s">
        <v>5</v>
      </c>
      <c r="C14" s="274"/>
      <c r="D14" s="117">
        <v>3.2726046653310074E-2</v>
      </c>
      <c r="E14" s="117">
        <v>6.4915104565221968E-2</v>
      </c>
      <c r="F14" s="117">
        <v>7.7394452740992478E-2</v>
      </c>
      <c r="G14" s="117">
        <v>5.7877068985272583E-2</v>
      </c>
      <c r="H14" s="73"/>
      <c r="I14" s="73"/>
      <c r="J14" s="73"/>
      <c r="K14" s="73"/>
      <c r="L14" s="73"/>
    </row>
    <row r="15" spans="1:12" x14ac:dyDescent="0.3">
      <c r="A15" s="320"/>
      <c r="B15" s="277" t="s">
        <v>6</v>
      </c>
      <c r="C15" s="210" t="s">
        <v>7</v>
      </c>
      <c r="D15" s="117">
        <v>1.0178568262551252E-2</v>
      </c>
      <c r="E15" s="117">
        <v>4.5325303117823068E-2</v>
      </c>
      <c r="F15" s="117">
        <v>4.1400318912165224E-2</v>
      </c>
      <c r="G15" s="117">
        <v>4.2051416824185874E-2</v>
      </c>
      <c r="H15" s="73"/>
      <c r="I15" s="73"/>
      <c r="J15" s="73"/>
      <c r="K15" s="73"/>
      <c r="L15" s="73"/>
    </row>
    <row r="16" spans="1:12" x14ac:dyDescent="0.3">
      <c r="A16" s="320"/>
      <c r="B16" s="277"/>
      <c r="C16" s="210" t="s">
        <v>8</v>
      </c>
      <c r="D16" s="117">
        <v>0.100166068666594</v>
      </c>
      <c r="E16" s="117">
        <v>9.2154409696548617E-2</v>
      </c>
      <c r="F16" s="117">
        <v>0.14010858609788171</v>
      </c>
      <c r="G16" s="117">
        <v>7.9166355971642233E-2</v>
      </c>
      <c r="H16" s="73"/>
      <c r="I16" s="73"/>
      <c r="J16" s="73"/>
      <c r="K16" s="73"/>
      <c r="L16" s="73"/>
    </row>
    <row r="17" spans="1:12" ht="14.5" thickBot="1" x14ac:dyDescent="0.35">
      <c r="A17" s="321"/>
      <c r="B17" s="278" t="s">
        <v>9</v>
      </c>
      <c r="C17" s="275"/>
      <c r="D17" s="183">
        <v>107</v>
      </c>
      <c r="E17" s="183">
        <v>518</v>
      </c>
      <c r="F17" s="183">
        <v>153</v>
      </c>
      <c r="G17" s="183">
        <v>778</v>
      </c>
      <c r="H17" s="184"/>
      <c r="I17" s="184"/>
      <c r="J17" s="184"/>
      <c r="K17" s="184"/>
      <c r="L17" s="73"/>
    </row>
    <row r="18" spans="1:12" ht="16" customHeight="1" x14ac:dyDescent="0.3">
      <c r="A18" s="282" t="s">
        <v>360</v>
      </c>
      <c r="B18" s="283"/>
      <c r="C18" s="283"/>
      <c r="D18" s="283"/>
      <c r="E18" s="283"/>
      <c r="F18" s="283"/>
      <c r="G18" s="185"/>
      <c r="H18" s="73"/>
      <c r="I18" s="73"/>
      <c r="J18" s="73"/>
      <c r="K18" s="73"/>
      <c r="L18" s="73"/>
    </row>
    <row r="19" spans="1:12" ht="14.25" customHeight="1" x14ac:dyDescent="0.3">
      <c r="A19" s="312" t="s">
        <v>10</v>
      </c>
      <c r="B19" s="312"/>
      <c r="C19" s="312"/>
      <c r="D19" s="312"/>
      <c r="E19" s="312"/>
      <c r="F19" s="312"/>
      <c r="G19" s="312"/>
    </row>
    <row r="20" spans="1:12" ht="15" customHeight="1" x14ac:dyDescent="0.3">
      <c r="A20" s="84" t="s">
        <v>174</v>
      </c>
    </row>
    <row r="21" spans="1:12" ht="14.25" customHeight="1" x14ac:dyDescent="0.3"/>
    <row r="22" spans="1:12" ht="14.25" customHeight="1" x14ac:dyDescent="0.3">
      <c r="A22" s="198" t="str">
        <f>HYPERLINK("#'Index'!A1","Back To Index")</f>
        <v>Back To Index</v>
      </c>
    </row>
    <row r="23" spans="1:12" ht="14.5" customHeight="1" x14ac:dyDescent="0.3"/>
    <row r="24" spans="1:12" ht="14.25" customHeight="1" x14ac:dyDescent="0.3"/>
    <row r="25" spans="1:12" ht="14.25" customHeight="1" x14ac:dyDescent="0.3"/>
    <row r="26" spans="1:12" ht="14.25" customHeight="1" x14ac:dyDescent="0.3"/>
    <row r="27" spans="1:12" ht="14.15" customHeight="1" x14ac:dyDescent="0.3"/>
    <row r="28" spans="1:12" ht="14.25" customHeight="1" x14ac:dyDescent="0.3"/>
    <row r="29" spans="1:12" ht="14.25" customHeight="1" x14ac:dyDescent="0.3"/>
    <row r="30" spans="1:12" ht="14.25" customHeight="1" x14ac:dyDescent="0.3"/>
    <row r="31" spans="1:12" ht="14.15" customHeight="1" x14ac:dyDescent="0.3"/>
    <row r="32" spans="1:12" ht="15" customHeight="1" x14ac:dyDescent="0.3"/>
    <row r="33" ht="14.15" customHeight="1" x14ac:dyDescent="0.3"/>
    <row r="34" ht="14.15" customHeight="1" x14ac:dyDescent="0.3"/>
    <row r="35" ht="14.15" customHeight="1" x14ac:dyDescent="0.3"/>
    <row r="37" ht="14.15" customHeight="1" x14ac:dyDescent="0.3"/>
    <row r="38" ht="14.15" customHeight="1" x14ac:dyDescent="0.3"/>
    <row r="39" ht="14.15" customHeight="1" x14ac:dyDescent="0.3"/>
    <row r="41" ht="14.15" customHeight="1" x14ac:dyDescent="0.3"/>
    <row r="42" ht="14.15" customHeight="1" x14ac:dyDescent="0.3"/>
    <row r="43" ht="14.15" customHeight="1" x14ac:dyDescent="0.3"/>
    <row r="45" ht="14.15" customHeight="1" x14ac:dyDescent="0.3"/>
    <row r="46" ht="14.15" customHeight="1" x14ac:dyDescent="0.3"/>
    <row r="47" ht="14.15" customHeight="1" x14ac:dyDescent="0.3"/>
    <row r="49" ht="14.5" customHeight="1" x14ac:dyDescent="0.3"/>
    <row r="51" ht="14.5" customHeight="1" x14ac:dyDescent="0.3"/>
    <row r="52" ht="14.5" customHeight="1" x14ac:dyDescent="0.3"/>
    <row r="54" ht="14.5" customHeight="1" x14ac:dyDescent="0.3"/>
    <row r="55" ht="14.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5" customHeight="1" x14ac:dyDescent="0.3"/>
    <row r="79" ht="14.5" customHeight="1" x14ac:dyDescent="0.3"/>
    <row r="80" ht="14.5" customHeight="1" x14ac:dyDescent="0.3"/>
    <row r="82" ht="14.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5" customHeight="1" x14ac:dyDescent="0.3"/>
    <row r="107" ht="14.5" customHeight="1" x14ac:dyDescent="0.3"/>
    <row r="110" ht="14.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5" customHeight="1" x14ac:dyDescent="0.3"/>
    <row r="135" ht="14.5" customHeight="1" x14ac:dyDescent="0.3"/>
    <row r="138" ht="14.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5" customHeight="1" x14ac:dyDescent="0.3"/>
    <row r="163" ht="14.5" customHeight="1" x14ac:dyDescent="0.3"/>
    <row r="164" ht="14.5" customHeight="1" x14ac:dyDescent="0.3"/>
    <row r="166" ht="14.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5" customHeight="1" x14ac:dyDescent="0.3"/>
    <row r="207" ht="60" customHeight="1" x14ac:dyDescent="0.3"/>
    <row r="208" ht="14.5" customHeight="1" x14ac:dyDescent="0.3"/>
    <row r="209" ht="59.5" customHeight="1" x14ac:dyDescent="0.3"/>
    <row r="210" ht="14.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5" customHeight="1" x14ac:dyDescent="0.3"/>
    <row r="235" ht="14.5" customHeight="1" x14ac:dyDescent="0.3"/>
    <row r="236" ht="14.5" customHeight="1" x14ac:dyDescent="0.3"/>
    <row r="238" ht="14.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5" customHeight="1" x14ac:dyDescent="0.3"/>
    <row r="263" ht="14.5" customHeight="1" x14ac:dyDescent="0.3"/>
    <row r="264" ht="14.5" customHeight="1" x14ac:dyDescent="0.3"/>
    <row r="266" ht="14.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5" customHeight="1" x14ac:dyDescent="0.3"/>
    <row r="291" ht="14.5" customHeight="1" x14ac:dyDescent="0.3"/>
    <row r="292" ht="14.5" customHeight="1" x14ac:dyDescent="0.3"/>
    <row r="294" ht="14.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5" customHeight="1" x14ac:dyDescent="0.3"/>
    <row r="319" ht="14.5" customHeight="1" x14ac:dyDescent="0.3"/>
    <row r="320" ht="14.5" customHeight="1" x14ac:dyDescent="0.3"/>
    <row r="322" ht="14.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5" customHeight="1" x14ac:dyDescent="0.3"/>
    <row r="347" ht="14.5" customHeight="1" x14ac:dyDescent="0.3"/>
    <row r="348" ht="14.5" customHeight="1" x14ac:dyDescent="0.3"/>
    <row r="350" ht="14.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5" customHeight="1" x14ac:dyDescent="0.3"/>
  </sheetData>
  <mergeCells count="19">
    <mergeCell ref="A18:F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 enableFormatConditionsCalculation="0">
    <tabColor rgb="FF1F497D"/>
  </sheetPr>
  <dimension ref="A1:J397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6" width="10.58203125" style="116" customWidth="1"/>
    <col min="7" max="16384" width="8.75" style="116"/>
  </cols>
  <sheetData>
    <row r="1" spans="1:10" s="93" customFormat="1" ht="31.5" customHeight="1" thickBot="1" x14ac:dyDescent="0.35">
      <c r="A1" s="290" t="s">
        <v>458</v>
      </c>
      <c r="B1" s="290"/>
      <c r="C1" s="290"/>
      <c r="D1" s="290"/>
      <c r="E1" s="290"/>
      <c r="F1" s="292"/>
      <c r="G1" s="228"/>
      <c r="H1" s="228"/>
      <c r="I1" s="228"/>
      <c r="J1" s="228"/>
    </row>
    <row r="2" spans="1:10" ht="54" customHeight="1" thickBot="1" x14ac:dyDescent="0.35">
      <c r="A2" s="211" t="s">
        <v>0</v>
      </c>
      <c r="B2" s="271"/>
      <c r="C2" s="272"/>
      <c r="D2" s="95" t="s">
        <v>105</v>
      </c>
      <c r="E2" s="95" t="s">
        <v>79</v>
      </c>
      <c r="F2" s="95" t="s">
        <v>4</v>
      </c>
      <c r="G2" s="200"/>
      <c r="H2" s="200"/>
      <c r="I2" s="200"/>
      <c r="J2" s="73"/>
    </row>
    <row r="3" spans="1:10" ht="14.25" customHeight="1" x14ac:dyDescent="0.3">
      <c r="A3" s="319" t="s">
        <v>365</v>
      </c>
      <c r="B3" s="273" t="s">
        <v>120</v>
      </c>
      <c r="C3" s="276"/>
      <c r="D3" s="199">
        <v>87036.2</v>
      </c>
      <c r="E3" s="199">
        <v>98988.099999999991</v>
      </c>
      <c r="F3" s="199">
        <v>186024.30000000005</v>
      </c>
      <c r="G3" s="73"/>
      <c r="H3" s="73"/>
      <c r="I3" s="73"/>
      <c r="J3" s="73"/>
    </row>
    <row r="4" spans="1:10" x14ac:dyDescent="0.3">
      <c r="A4" s="320"/>
      <c r="B4" s="277" t="s">
        <v>5</v>
      </c>
      <c r="C4" s="274"/>
      <c r="D4" s="117">
        <v>0.17815660817420437</v>
      </c>
      <c r="E4" s="117">
        <v>0.14785232717816307</v>
      </c>
      <c r="F4" s="117">
        <v>0.16063662444366433</v>
      </c>
      <c r="G4" s="73"/>
      <c r="H4" s="73"/>
      <c r="I4" s="73"/>
      <c r="J4" s="73"/>
    </row>
    <row r="5" spans="1:10" x14ac:dyDescent="0.3">
      <c r="A5" s="320"/>
      <c r="B5" s="277" t="s">
        <v>6</v>
      </c>
      <c r="C5" s="242" t="s">
        <v>7</v>
      </c>
      <c r="D5" s="117">
        <v>0.13136328419746934</v>
      </c>
      <c r="E5" s="117">
        <v>0.10508319927959597</v>
      </c>
      <c r="F5" s="117">
        <v>0.12776332390090511</v>
      </c>
      <c r="G5" s="73"/>
      <c r="H5" s="73"/>
      <c r="I5" s="73"/>
      <c r="J5" s="73"/>
    </row>
    <row r="6" spans="1:10" x14ac:dyDescent="0.3">
      <c r="A6" s="320"/>
      <c r="B6" s="277"/>
      <c r="C6" s="242" t="s">
        <v>8</v>
      </c>
      <c r="D6" s="117">
        <v>0.23706917298703609</v>
      </c>
      <c r="E6" s="117">
        <v>0.20405941211047893</v>
      </c>
      <c r="F6" s="117">
        <v>0.20002845833909305</v>
      </c>
      <c r="G6" s="73"/>
      <c r="H6" s="73"/>
      <c r="I6" s="73"/>
      <c r="J6" s="73"/>
    </row>
    <row r="7" spans="1:10" ht="14.5" thickBot="1" x14ac:dyDescent="0.35">
      <c r="A7" s="321"/>
      <c r="B7" s="278" t="s">
        <v>9</v>
      </c>
      <c r="C7" s="275"/>
      <c r="D7" s="183">
        <v>349</v>
      </c>
      <c r="E7" s="183">
        <v>429</v>
      </c>
      <c r="F7" s="183">
        <v>778</v>
      </c>
      <c r="G7" s="184"/>
      <c r="H7" s="184"/>
      <c r="I7" s="184"/>
      <c r="J7" s="73"/>
    </row>
    <row r="8" spans="1:10" ht="14.25" customHeight="1" x14ac:dyDescent="0.3">
      <c r="A8" s="319" t="s">
        <v>366</v>
      </c>
      <c r="B8" s="273" t="s">
        <v>120</v>
      </c>
      <c r="C8" s="276"/>
      <c r="D8" s="199">
        <v>369862.16999999981</v>
      </c>
      <c r="E8" s="199">
        <v>535133.46</v>
      </c>
      <c r="F8" s="199">
        <v>904995.62999999954</v>
      </c>
      <c r="G8" s="73"/>
      <c r="H8" s="73"/>
      <c r="I8" s="73"/>
      <c r="J8" s="73"/>
    </row>
    <row r="9" spans="1:10" x14ac:dyDescent="0.3">
      <c r="A9" s="320"/>
      <c r="B9" s="277" t="s">
        <v>5</v>
      </c>
      <c r="C9" s="274"/>
      <c r="D9" s="117">
        <v>0.75708026888985192</v>
      </c>
      <c r="E9" s="117">
        <v>0.79929534370194433</v>
      </c>
      <c r="F9" s="117">
        <v>0.78148630657106244</v>
      </c>
      <c r="G9" s="73"/>
      <c r="H9" s="73"/>
      <c r="I9" s="73"/>
      <c r="J9" s="73"/>
    </row>
    <row r="10" spans="1:10" x14ac:dyDescent="0.3">
      <c r="A10" s="320"/>
      <c r="B10" s="277" t="s">
        <v>6</v>
      </c>
      <c r="C10" s="242" t="s">
        <v>7</v>
      </c>
      <c r="D10" s="117">
        <v>0.6950086214136193</v>
      </c>
      <c r="E10" s="117">
        <v>0.74203234679846763</v>
      </c>
      <c r="F10" s="117">
        <v>0.7403491090459533</v>
      </c>
      <c r="G10" s="73"/>
      <c r="H10" s="73"/>
      <c r="I10" s="73"/>
      <c r="J10" s="73"/>
    </row>
    <row r="11" spans="1:10" x14ac:dyDescent="0.3">
      <c r="A11" s="320"/>
      <c r="B11" s="277"/>
      <c r="C11" s="242" t="s">
        <v>8</v>
      </c>
      <c r="D11" s="117">
        <v>0.80997314635328788</v>
      </c>
      <c r="E11" s="117">
        <v>0.84647711106736034</v>
      </c>
      <c r="F11" s="117">
        <v>0.81771076359677852</v>
      </c>
      <c r="G11" s="73"/>
      <c r="H11" s="73"/>
      <c r="I11" s="73"/>
      <c r="J11" s="73"/>
    </row>
    <row r="12" spans="1:10" ht="14.5" thickBot="1" x14ac:dyDescent="0.35">
      <c r="A12" s="321"/>
      <c r="B12" s="278" t="s">
        <v>9</v>
      </c>
      <c r="C12" s="275"/>
      <c r="D12" s="183">
        <v>349</v>
      </c>
      <c r="E12" s="183">
        <v>429</v>
      </c>
      <c r="F12" s="183">
        <v>778</v>
      </c>
      <c r="G12" s="184"/>
      <c r="H12" s="184"/>
      <c r="I12" s="184"/>
      <c r="J12" s="73"/>
    </row>
    <row r="13" spans="1:10" ht="14.25" customHeight="1" x14ac:dyDescent="0.3">
      <c r="A13" s="319" t="s">
        <v>486</v>
      </c>
      <c r="B13" s="273" t="s">
        <v>120</v>
      </c>
      <c r="C13" s="276"/>
      <c r="D13" s="199">
        <v>31639.219999999994</v>
      </c>
      <c r="E13" s="199">
        <v>35384.980000000003</v>
      </c>
      <c r="F13" s="199">
        <v>67024.199999999983</v>
      </c>
      <c r="G13" s="73"/>
      <c r="H13" s="73"/>
      <c r="I13" s="73"/>
      <c r="J13" s="73"/>
    </row>
    <row r="14" spans="1:10" x14ac:dyDescent="0.3">
      <c r="A14" s="320"/>
      <c r="B14" s="277" t="s">
        <v>5</v>
      </c>
      <c r="C14" s="274"/>
      <c r="D14" s="117">
        <v>6.4763122935944453E-2</v>
      </c>
      <c r="E14" s="117">
        <v>5.2852329119891767E-2</v>
      </c>
      <c r="F14" s="117">
        <v>5.7877068985272583E-2</v>
      </c>
      <c r="G14" s="73"/>
      <c r="H14" s="73"/>
      <c r="I14" s="73"/>
      <c r="J14" s="73"/>
    </row>
    <row r="15" spans="1:10" x14ac:dyDescent="0.3">
      <c r="A15" s="320"/>
      <c r="B15" s="277" t="s">
        <v>6</v>
      </c>
      <c r="C15" s="242" t="s">
        <v>7</v>
      </c>
      <c r="D15" s="117">
        <v>4.0784612429154439E-2</v>
      </c>
      <c r="E15" s="117">
        <v>3.3906699904175469E-2</v>
      </c>
      <c r="F15" s="117">
        <v>4.2051416824185874E-2</v>
      </c>
      <c r="G15" s="73"/>
      <c r="H15" s="73"/>
      <c r="I15" s="73"/>
      <c r="J15" s="73"/>
    </row>
    <row r="16" spans="1:10" x14ac:dyDescent="0.3">
      <c r="A16" s="320"/>
      <c r="B16" s="277"/>
      <c r="C16" s="242" t="s">
        <v>8</v>
      </c>
      <c r="D16" s="117">
        <v>0.10134977817682887</v>
      </c>
      <c r="E16" s="117">
        <v>8.1491032209821929E-2</v>
      </c>
      <c r="F16" s="117">
        <v>7.9166355971642233E-2</v>
      </c>
      <c r="G16" s="73"/>
      <c r="H16" s="73"/>
      <c r="I16" s="73"/>
      <c r="J16" s="73"/>
    </row>
    <row r="17" spans="1:10" ht="14.5" thickBot="1" x14ac:dyDescent="0.35">
      <c r="A17" s="321"/>
      <c r="B17" s="278" t="s">
        <v>9</v>
      </c>
      <c r="C17" s="275"/>
      <c r="D17" s="183">
        <v>349</v>
      </c>
      <c r="E17" s="183">
        <v>429</v>
      </c>
      <c r="F17" s="183">
        <v>778</v>
      </c>
      <c r="G17" s="184"/>
      <c r="H17" s="184"/>
      <c r="I17" s="184"/>
      <c r="J17" s="73"/>
    </row>
    <row r="18" spans="1:10" ht="16" customHeight="1" x14ac:dyDescent="0.3">
      <c r="A18" s="282" t="s">
        <v>360</v>
      </c>
      <c r="B18" s="283"/>
      <c r="C18" s="283"/>
      <c r="D18" s="283"/>
      <c r="E18" s="283"/>
      <c r="F18" s="283"/>
      <c r="G18" s="73"/>
      <c r="H18" s="73"/>
      <c r="I18" s="73"/>
      <c r="J18" s="73"/>
    </row>
    <row r="19" spans="1:10" ht="16" customHeight="1" x14ac:dyDescent="0.3">
      <c r="A19" s="280" t="s">
        <v>10</v>
      </c>
      <c r="B19" s="281"/>
      <c r="C19" s="281"/>
      <c r="D19" s="281"/>
      <c r="E19" s="281"/>
      <c r="F19" s="281"/>
    </row>
    <row r="20" spans="1:10" ht="14.25" customHeight="1" x14ac:dyDescent="0.3">
      <c r="A20" s="84" t="s">
        <v>174</v>
      </c>
    </row>
    <row r="21" spans="1:10" ht="14.25" customHeight="1" x14ac:dyDescent="0.3"/>
    <row r="22" spans="1:10" ht="14.25" customHeight="1" x14ac:dyDescent="0.3">
      <c r="A22" s="198" t="str">
        <f>HYPERLINK("#'Index'!A1","Back To Index")</f>
        <v>Back To Index</v>
      </c>
    </row>
    <row r="23" spans="1:10" ht="14.15" customHeight="1" x14ac:dyDescent="0.3"/>
    <row r="24" spans="1:10" ht="14.25" customHeight="1" x14ac:dyDescent="0.3"/>
    <row r="25" spans="1:10" ht="14.25" customHeight="1" x14ac:dyDescent="0.3"/>
    <row r="26" spans="1:10" ht="14.25" customHeight="1" x14ac:dyDescent="0.3"/>
    <row r="27" spans="1:10" ht="14.15" customHeight="1" x14ac:dyDescent="0.3"/>
    <row r="28" spans="1:10" ht="15" customHeight="1" x14ac:dyDescent="0.3"/>
    <row r="29" spans="1:10" ht="14.15" customHeight="1" x14ac:dyDescent="0.3"/>
    <row r="30" spans="1:10" ht="15" customHeight="1" x14ac:dyDescent="0.3"/>
    <row r="31" spans="1:10" ht="15" customHeight="1" x14ac:dyDescent="0.3"/>
    <row r="32" spans="1:10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F18"/>
    <mergeCell ref="A19:F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F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 enableFormatConditionsCalculation="0">
    <tabColor rgb="FF1F497D"/>
  </sheetPr>
  <dimension ref="A1:N397"/>
  <sheetViews>
    <sheetView workbookViewId="0">
      <selection activeCell="S15" sqref="S14:S15"/>
    </sheetView>
  </sheetViews>
  <sheetFormatPr defaultColWidth="8.75" defaultRowHeight="14" x14ac:dyDescent="0.3"/>
  <cols>
    <col min="1" max="1" width="18.58203125" style="116" customWidth="1"/>
    <col min="2" max="5" width="10.58203125" style="116" customWidth="1"/>
    <col min="6" max="6" width="11.33203125" style="116" customWidth="1"/>
    <col min="7" max="8" width="10.58203125" style="116" customWidth="1"/>
    <col min="9" max="16384" width="8.75" style="116"/>
  </cols>
  <sheetData>
    <row r="1" spans="1:14" s="93" customFormat="1" ht="31.5" customHeight="1" thickBot="1" x14ac:dyDescent="0.35">
      <c r="A1" s="290" t="s">
        <v>470</v>
      </c>
      <c r="B1" s="290"/>
      <c r="C1" s="290"/>
      <c r="D1" s="290"/>
      <c r="E1" s="290"/>
      <c r="F1" s="290"/>
      <c r="G1" s="292"/>
      <c r="I1" s="228"/>
      <c r="J1" s="228"/>
      <c r="K1" s="228"/>
      <c r="L1" s="228"/>
      <c r="M1" s="228"/>
      <c r="N1" s="228"/>
    </row>
    <row r="2" spans="1:14" ht="54" customHeight="1" thickBot="1" x14ac:dyDescent="0.35">
      <c r="A2" s="211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  <c r="I2" s="202"/>
      <c r="J2" s="202"/>
      <c r="K2" s="202"/>
      <c r="L2" s="203"/>
      <c r="M2" s="203"/>
      <c r="N2" s="73"/>
    </row>
    <row r="3" spans="1:14" ht="14.25" customHeight="1" x14ac:dyDescent="0.3">
      <c r="A3" s="319" t="s">
        <v>365</v>
      </c>
      <c r="B3" s="273" t="s">
        <v>120</v>
      </c>
      <c r="C3" s="273"/>
      <c r="D3" s="199">
        <v>111664.27</v>
      </c>
      <c r="E3" s="199">
        <v>15448.01</v>
      </c>
      <c r="F3" s="224" t="s">
        <v>115</v>
      </c>
      <c r="G3" s="199">
        <v>38623.68</v>
      </c>
      <c r="H3" s="199">
        <v>186024.30000000005</v>
      </c>
      <c r="I3" s="73"/>
      <c r="J3" s="73"/>
      <c r="K3" s="73"/>
      <c r="L3" s="73"/>
      <c r="M3" s="73"/>
      <c r="N3" s="73"/>
    </row>
    <row r="4" spans="1:14" x14ac:dyDescent="0.3">
      <c r="A4" s="320"/>
      <c r="B4" s="277" t="s">
        <v>5</v>
      </c>
      <c r="C4" s="277"/>
      <c r="D4" s="117">
        <v>0.13261913427577682</v>
      </c>
      <c r="E4" s="117">
        <v>0.15944178484682686</v>
      </c>
      <c r="F4" s="175" t="s">
        <v>115</v>
      </c>
      <c r="G4" s="117">
        <v>0.28559842623788689</v>
      </c>
      <c r="H4" s="117">
        <v>0.16063662444366433</v>
      </c>
      <c r="I4" s="73"/>
      <c r="J4" s="73"/>
      <c r="K4" s="73"/>
      <c r="L4" s="73"/>
      <c r="M4" s="73"/>
      <c r="N4" s="73"/>
    </row>
    <row r="5" spans="1:14" x14ac:dyDescent="0.3">
      <c r="A5" s="320"/>
      <c r="B5" s="277" t="s">
        <v>6</v>
      </c>
      <c r="C5" s="210" t="s">
        <v>7</v>
      </c>
      <c r="D5" s="117">
        <v>0.10235879060248038</v>
      </c>
      <c r="E5" s="117">
        <v>7.3828400317316384E-2</v>
      </c>
      <c r="F5" s="175" t="s">
        <v>115</v>
      </c>
      <c r="G5" s="117">
        <v>0.17519221844471228</v>
      </c>
      <c r="H5" s="117">
        <v>0.12776332390090511</v>
      </c>
      <c r="I5" s="73"/>
      <c r="J5" s="73"/>
      <c r="K5" s="73"/>
      <c r="L5" s="73"/>
      <c r="M5" s="73"/>
      <c r="N5" s="73"/>
    </row>
    <row r="6" spans="1:14" x14ac:dyDescent="0.3">
      <c r="A6" s="320"/>
      <c r="B6" s="277"/>
      <c r="C6" s="210" t="s">
        <v>8</v>
      </c>
      <c r="D6" s="117">
        <v>0.17012983793336464</v>
      </c>
      <c r="E6" s="117">
        <v>0.31099779680808193</v>
      </c>
      <c r="F6" s="175" t="s">
        <v>115</v>
      </c>
      <c r="G6" s="117">
        <v>0.42936303572483409</v>
      </c>
      <c r="H6" s="117">
        <v>0.20002845833909305</v>
      </c>
      <c r="I6" s="73"/>
      <c r="J6" s="73"/>
      <c r="K6" s="73"/>
      <c r="L6" s="73"/>
      <c r="M6" s="73"/>
      <c r="N6" s="73"/>
    </row>
    <row r="7" spans="1:14" ht="14.5" thickBot="1" x14ac:dyDescent="0.35">
      <c r="A7" s="321"/>
      <c r="B7" s="278" t="s">
        <v>9</v>
      </c>
      <c r="C7" s="278"/>
      <c r="D7" s="183">
        <v>600</v>
      </c>
      <c r="E7" s="183">
        <v>61</v>
      </c>
      <c r="F7" s="225" t="s">
        <v>115</v>
      </c>
      <c r="G7" s="183">
        <v>81</v>
      </c>
      <c r="H7" s="183">
        <v>778</v>
      </c>
      <c r="I7" s="184"/>
      <c r="J7" s="184"/>
      <c r="K7" s="184"/>
      <c r="L7" s="184"/>
      <c r="M7" s="184"/>
      <c r="N7" s="73"/>
    </row>
    <row r="8" spans="1:14" ht="14.25" customHeight="1" x14ac:dyDescent="0.3">
      <c r="A8" s="319" t="s">
        <v>366</v>
      </c>
      <c r="B8" s="273" t="s">
        <v>120</v>
      </c>
      <c r="C8" s="273"/>
      <c r="D8" s="199">
        <v>688892.1999999996</v>
      </c>
      <c r="E8" s="199">
        <v>74846.560000000027</v>
      </c>
      <c r="F8" s="224" t="s">
        <v>115</v>
      </c>
      <c r="G8" s="199">
        <v>81776.37999999999</v>
      </c>
      <c r="H8" s="199">
        <v>904995.62999999954</v>
      </c>
      <c r="I8" s="73"/>
      <c r="J8" s="73"/>
      <c r="K8" s="73"/>
      <c r="L8" s="73"/>
      <c r="M8" s="73"/>
      <c r="N8" s="73"/>
    </row>
    <row r="9" spans="1:14" x14ac:dyDescent="0.3">
      <c r="A9" s="320"/>
      <c r="B9" s="277" t="s">
        <v>5</v>
      </c>
      <c r="C9" s="277"/>
      <c r="D9" s="117">
        <v>0.81816938554593377</v>
      </c>
      <c r="E9" s="117">
        <v>0.77250526870743352</v>
      </c>
      <c r="F9" s="175" t="s">
        <v>115</v>
      </c>
      <c r="G9" s="117">
        <v>0.60468617779122558</v>
      </c>
      <c r="H9" s="117">
        <v>0.78148630657106244</v>
      </c>
      <c r="I9" s="73"/>
      <c r="J9" s="73"/>
      <c r="K9" s="73"/>
      <c r="L9" s="73"/>
      <c r="M9" s="73"/>
      <c r="N9" s="73"/>
    </row>
    <row r="10" spans="1:14" x14ac:dyDescent="0.3">
      <c r="A10" s="320"/>
      <c r="B10" s="277" t="s">
        <v>6</v>
      </c>
      <c r="C10" s="210" t="s">
        <v>7</v>
      </c>
      <c r="D10" s="117">
        <v>0.77787225207860633</v>
      </c>
      <c r="E10" s="117">
        <v>0.61587124469965515</v>
      </c>
      <c r="F10" s="175" t="s">
        <v>115</v>
      </c>
      <c r="G10" s="117">
        <v>0.46431410668583106</v>
      </c>
      <c r="H10" s="117">
        <v>0.7403491090459533</v>
      </c>
      <c r="I10" s="73"/>
      <c r="J10" s="73"/>
      <c r="K10" s="73"/>
      <c r="L10" s="73"/>
      <c r="M10" s="73"/>
      <c r="N10" s="73"/>
    </row>
    <row r="11" spans="1:14" x14ac:dyDescent="0.3">
      <c r="A11" s="320"/>
      <c r="B11" s="277"/>
      <c r="C11" s="210" t="s">
        <v>8</v>
      </c>
      <c r="D11" s="117">
        <v>0.85254186296548229</v>
      </c>
      <c r="E11" s="117">
        <v>0.87792905266742438</v>
      </c>
      <c r="F11" s="175" t="s">
        <v>115</v>
      </c>
      <c r="G11" s="117">
        <v>0.72968915189355199</v>
      </c>
      <c r="H11" s="117">
        <v>0.81771076359677852</v>
      </c>
      <c r="I11" s="73"/>
      <c r="J11" s="73"/>
      <c r="K11" s="73"/>
      <c r="L11" s="73"/>
      <c r="M11" s="73"/>
      <c r="N11" s="73"/>
    </row>
    <row r="12" spans="1:14" ht="14.5" thickBot="1" x14ac:dyDescent="0.35">
      <c r="A12" s="321"/>
      <c r="B12" s="278" t="s">
        <v>9</v>
      </c>
      <c r="C12" s="278"/>
      <c r="D12" s="183">
        <v>600</v>
      </c>
      <c r="E12" s="183">
        <v>61</v>
      </c>
      <c r="F12" s="225" t="s">
        <v>115</v>
      </c>
      <c r="G12" s="183">
        <v>81</v>
      </c>
      <c r="H12" s="183">
        <v>778</v>
      </c>
      <c r="I12" s="184"/>
      <c r="J12" s="184"/>
      <c r="K12" s="184"/>
      <c r="L12" s="184"/>
      <c r="M12" s="184"/>
      <c r="N12" s="73"/>
    </row>
    <row r="13" spans="1:14" ht="14.25" customHeight="1" x14ac:dyDescent="0.3">
      <c r="A13" s="319" t="s">
        <v>486</v>
      </c>
      <c r="B13" s="273" t="s">
        <v>120</v>
      </c>
      <c r="C13" s="273"/>
      <c r="D13" s="199">
        <v>41435.679999999993</v>
      </c>
      <c r="E13" s="199">
        <v>6593.52</v>
      </c>
      <c r="F13" s="224" t="s">
        <v>115</v>
      </c>
      <c r="G13" s="199">
        <v>14837.659999999998</v>
      </c>
      <c r="H13" s="199">
        <v>67024.199999999983</v>
      </c>
      <c r="I13" s="73"/>
      <c r="J13" s="73"/>
      <c r="K13" s="73"/>
      <c r="L13" s="73"/>
      <c r="M13" s="73"/>
      <c r="N13" s="73"/>
    </row>
    <row r="14" spans="1:14" x14ac:dyDescent="0.3">
      <c r="A14" s="320"/>
      <c r="B14" s="277" t="s">
        <v>5</v>
      </c>
      <c r="C14" s="277"/>
      <c r="D14" s="117">
        <v>4.9211480178289066E-2</v>
      </c>
      <c r="E14" s="117">
        <v>6.8052946445739615E-2</v>
      </c>
      <c r="F14" s="175" t="s">
        <v>115</v>
      </c>
      <c r="G14" s="117">
        <v>0.10971539597088739</v>
      </c>
      <c r="H14" s="117">
        <v>5.7877068985272583E-2</v>
      </c>
      <c r="I14" s="73"/>
      <c r="J14" s="73"/>
      <c r="K14" s="73"/>
      <c r="L14" s="73"/>
      <c r="M14" s="73"/>
      <c r="N14" s="73"/>
    </row>
    <row r="15" spans="1:14" x14ac:dyDescent="0.3">
      <c r="A15" s="320"/>
      <c r="B15" s="277" t="s">
        <v>6</v>
      </c>
      <c r="C15" s="210" t="s">
        <v>7</v>
      </c>
      <c r="D15" s="117">
        <v>3.3942419685292255E-2</v>
      </c>
      <c r="E15" s="117">
        <v>2.2548511547700312E-2</v>
      </c>
      <c r="F15" s="175" t="s">
        <v>115</v>
      </c>
      <c r="G15" s="117">
        <v>4.983777293396216E-2</v>
      </c>
      <c r="H15" s="117">
        <v>4.2051416824185874E-2</v>
      </c>
      <c r="I15" s="73"/>
      <c r="J15" s="73"/>
      <c r="K15" s="73"/>
      <c r="L15" s="73"/>
      <c r="M15" s="73"/>
      <c r="N15" s="73"/>
    </row>
    <row r="16" spans="1:14" x14ac:dyDescent="0.3">
      <c r="A16" s="320"/>
      <c r="B16" s="277"/>
      <c r="C16" s="210" t="s">
        <v>8</v>
      </c>
      <c r="D16" s="117">
        <v>7.0845632732231711E-2</v>
      </c>
      <c r="E16" s="117">
        <v>0.18774947158655186</v>
      </c>
      <c r="F16" s="175" t="s">
        <v>115</v>
      </c>
      <c r="G16" s="117">
        <v>0.22453287973738106</v>
      </c>
      <c r="H16" s="117">
        <v>7.9166355971642233E-2</v>
      </c>
      <c r="I16" s="73"/>
      <c r="J16" s="73"/>
      <c r="K16" s="73"/>
      <c r="L16" s="73"/>
      <c r="M16" s="73"/>
      <c r="N16" s="73"/>
    </row>
    <row r="17" spans="1:14" ht="14.5" thickBot="1" x14ac:dyDescent="0.35">
      <c r="A17" s="321"/>
      <c r="B17" s="278" t="s">
        <v>9</v>
      </c>
      <c r="C17" s="278"/>
      <c r="D17" s="183">
        <v>600</v>
      </c>
      <c r="E17" s="183">
        <v>61</v>
      </c>
      <c r="F17" s="225" t="s">
        <v>115</v>
      </c>
      <c r="G17" s="183">
        <v>81</v>
      </c>
      <c r="H17" s="183">
        <v>778</v>
      </c>
      <c r="I17" s="184"/>
      <c r="J17" s="184"/>
      <c r="K17" s="184"/>
      <c r="L17" s="184"/>
      <c r="M17" s="184"/>
      <c r="N17" s="73"/>
    </row>
    <row r="18" spans="1:14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I18" s="73"/>
      <c r="J18" s="73"/>
      <c r="K18" s="73"/>
      <c r="L18" s="73"/>
      <c r="M18" s="73"/>
      <c r="N18" s="73"/>
    </row>
    <row r="19" spans="1:14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I19" s="73"/>
      <c r="J19" s="73"/>
      <c r="K19" s="73"/>
      <c r="L19" s="73"/>
      <c r="M19" s="73"/>
      <c r="N19" s="73"/>
    </row>
    <row r="20" spans="1:14" ht="14.25" customHeight="1" x14ac:dyDescent="0.3">
      <c r="A20" s="84" t="s">
        <v>174</v>
      </c>
      <c r="I20" s="73"/>
      <c r="J20" s="73"/>
      <c r="K20" s="73"/>
      <c r="L20" s="73"/>
      <c r="M20" s="73"/>
      <c r="N20" s="73"/>
    </row>
    <row r="21" spans="1:14" ht="14.25" customHeight="1" x14ac:dyDescent="0.3">
      <c r="I21" s="73"/>
      <c r="J21" s="73"/>
      <c r="K21" s="73"/>
      <c r="L21" s="73"/>
      <c r="M21" s="73"/>
      <c r="N21" s="73"/>
    </row>
    <row r="22" spans="1:14" ht="14.25" customHeight="1" x14ac:dyDescent="0.3">
      <c r="A22" s="198" t="str">
        <f>HYPERLINK("#'Index'!A1","Back To Index")</f>
        <v>Back To Index</v>
      </c>
    </row>
    <row r="23" spans="1:14" ht="14.15" customHeight="1" x14ac:dyDescent="0.3"/>
    <row r="24" spans="1:14" ht="14.25" customHeight="1" x14ac:dyDescent="0.3"/>
    <row r="25" spans="1:14" ht="14.25" customHeight="1" x14ac:dyDescent="0.3"/>
    <row r="26" spans="1:14" ht="14.25" customHeight="1" x14ac:dyDescent="0.3"/>
    <row r="27" spans="1:14" ht="14.15" customHeight="1" x14ac:dyDescent="0.3"/>
    <row r="28" spans="1:14" ht="15" customHeight="1" x14ac:dyDescent="0.3"/>
    <row r="29" spans="1:14" ht="14.15" customHeight="1" x14ac:dyDescent="0.3"/>
    <row r="30" spans="1:14" ht="15" customHeight="1" x14ac:dyDescent="0.3"/>
    <row r="31" spans="1:14" ht="15" customHeight="1" x14ac:dyDescent="0.3"/>
    <row r="32" spans="1:14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 enableFormatConditionsCalculation="0">
    <tabColor rgb="FF1F497D"/>
  </sheetPr>
  <dimension ref="A1:L397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2" s="93" customFormat="1" ht="31.5" customHeight="1" thickBot="1" x14ac:dyDescent="0.35">
      <c r="A1" s="290" t="s">
        <v>459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</row>
    <row r="2" spans="1:12" ht="75" customHeight="1" thickBot="1" x14ac:dyDescent="0.35">
      <c r="A2" s="211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  <c r="H2" s="202"/>
      <c r="I2" s="202"/>
      <c r="J2" s="203"/>
      <c r="K2" s="203"/>
      <c r="L2" s="73"/>
    </row>
    <row r="3" spans="1:12" ht="14.25" customHeight="1" x14ac:dyDescent="0.3">
      <c r="A3" s="319" t="s">
        <v>365</v>
      </c>
      <c r="B3" s="273" t="s">
        <v>120</v>
      </c>
      <c r="C3" s="273"/>
      <c r="D3" s="199">
        <v>140168.76</v>
      </c>
      <c r="E3" s="199">
        <v>26565.769999999997</v>
      </c>
      <c r="F3" s="199">
        <v>19289.769999999997</v>
      </c>
      <c r="G3" s="199">
        <v>186024.30000000005</v>
      </c>
      <c r="H3" s="73"/>
      <c r="I3" s="73"/>
      <c r="J3" s="73"/>
      <c r="K3" s="73"/>
      <c r="L3" s="73"/>
    </row>
    <row r="4" spans="1:12" x14ac:dyDescent="0.3">
      <c r="A4" s="320"/>
      <c r="B4" s="277" t="s">
        <v>5</v>
      </c>
      <c r="C4" s="277"/>
      <c r="D4" s="117">
        <v>0.18619959348962783</v>
      </c>
      <c r="E4" s="117">
        <v>0.10746379881547705</v>
      </c>
      <c r="F4" s="117">
        <v>0.12204871427833862</v>
      </c>
      <c r="G4" s="117">
        <v>0.16063662444366433</v>
      </c>
      <c r="H4" s="73"/>
      <c r="I4" s="73"/>
      <c r="J4" s="73"/>
      <c r="K4" s="73"/>
      <c r="L4" s="73"/>
    </row>
    <row r="5" spans="1:12" x14ac:dyDescent="0.3">
      <c r="A5" s="320"/>
      <c r="B5" s="277" t="s">
        <v>6</v>
      </c>
      <c r="C5" s="210" t="s">
        <v>7</v>
      </c>
      <c r="D5" s="117">
        <v>0.14095213191992853</v>
      </c>
      <c r="E5" s="117">
        <v>6.6748977488633093E-2</v>
      </c>
      <c r="F5" s="117">
        <v>6.7819472453802043E-2</v>
      </c>
      <c r="G5" s="117">
        <v>0.12776332390090511</v>
      </c>
      <c r="H5" s="73"/>
      <c r="I5" s="73"/>
      <c r="J5" s="73"/>
      <c r="K5" s="73"/>
      <c r="L5" s="73"/>
    </row>
    <row r="6" spans="1:12" x14ac:dyDescent="0.3">
      <c r="A6" s="320"/>
      <c r="B6" s="277"/>
      <c r="C6" s="210" t="s">
        <v>8</v>
      </c>
      <c r="D6" s="117">
        <v>0.24188226378767216</v>
      </c>
      <c r="E6" s="117">
        <v>0.16852868286733855</v>
      </c>
      <c r="F6" s="117">
        <v>0.20987740275644393</v>
      </c>
      <c r="G6" s="117">
        <v>0.20002845833909305</v>
      </c>
      <c r="H6" s="73"/>
      <c r="I6" s="73"/>
      <c r="J6" s="73"/>
      <c r="K6" s="73"/>
      <c r="L6" s="73"/>
    </row>
    <row r="7" spans="1:12" ht="14.5" thickBot="1" x14ac:dyDescent="0.35">
      <c r="A7" s="321"/>
      <c r="B7" s="278" t="s">
        <v>9</v>
      </c>
      <c r="C7" s="278"/>
      <c r="D7" s="183">
        <v>435</v>
      </c>
      <c r="E7" s="183">
        <v>197</v>
      </c>
      <c r="F7" s="183">
        <v>146</v>
      </c>
      <c r="G7" s="183">
        <v>778</v>
      </c>
      <c r="H7" s="184"/>
      <c r="I7" s="184"/>
      <c r="J7" s="184"/>
      <c r="K7" s="184"/>
      <c r="L7" s="73"/>
    </row>
    <row r="8" spans="1:12" ht="14.25" customHeight="1" x14ac:dyDescent="0.3">
      <c r="A8" s="319" t="s">
        <v>366</v>
      </c>
      <c r="B8" s="273" t="s">
        <v>120</v>
      </c>
      <c r="C8" s="273"/>
      <c r="D8" s="199">
        <v>572331.50999999978</v>
      </c>
      <c r="E8" s="199">
        <v>204853.02</v>
      </c>
      <c r="F8" s="199">
        <v>127811.10000000003</v>
      </c>
      <c r="G8" s="199">
        <v>904995.62999999954</v>
      </c>
      <c r="H8" s="73"/>
      <c r="I8" s="73"/>
      <c r="J8" s="73"/>
      <c r="K8" s="73"/>
      <c r="L8" s="73"/>
    </row>
    <row r="9" spans="1:12" x14ac:dyDescent="0.3">
      <c r="A9" s="320"/>
      <c r="B9" s="277" t="s">
        <v>5</v>
      </c>
      <c r="C9" s="277"/>
      <c r="D9" s="117">
        <v>0.76028277986696058</v>
      </c>
      <c r="E9" s="117">
        <v>0.82867102018962358</v>
      </c>
      <c r="F9" s="117">
        <v>0.80867633079607348</v>
      </c>
      <c r="G9" s="117">
        <v>0.78148630657106244</v>
      </c>
      <c r="H9" s="73"/>
      <c r="I9" s="73"/>
      <c r="J9" s="73"/>
      <c r="K9" s="73"/>
      <c r="L9" s="73"/>
    </row>
    <row r="10" spans="1:12" x14ac:dyDescent="0.3">
      <c r="A10" s="320"/>
      <c r="B10" s="277" t="s">
        <v>6</v>
      </c>
      <c r="C10" s="210" t="s">
        <v>7</v>
      </c>
      <c r="D10" s="117">
        <v>0.70322171452268423</v>
      </c>
      <c r="E10" s="117">
        <v>0.75882524986905753</v>
      </c>
      <c r="F10" s="117">
        <v>0.71743337711669486</v>
      </c>
      <c r="G10" s="117">
        <v>0.7403491090459533</v>
      </c>
      <c r="H10" s="73"/>
      <c r="I10" s="73"/>
      <c r="J10" s="73"/>
      <c r="K10" s="73"/>
      <c r="L10" s="73"/>
    </row>
    <row r="11" spans="1:12" x14ac:dyDescent="0.3">
      <c r="A11" s="320"/>
      <c r="B11" s="277"/>
      <c r="C11" s="210" t="s">
        <v>8</v>
      </c>
      <c r="D11" s="117">
        <v>0.80934720374271896</v>
      </c>
      <c r="E11" s="117">
        <v>0.88144917821105817</v>
      </c>
      <c r="F11" s="117">
        <v>0.87556638092111561</v>
      </c>
      <c r="G11" s="117">
        <v>0.81771076359677852</v>
      </c>
      <c r="H11" s="73"/>
      <c r="I11" s="73"/>
      <c r="J11" s="73"/>
      <c r="K11" s="73"/>
      <c r="L11" s="73"/>
    </row>
    <row r="12" spans="1:12" ht="14.5" thickBot="1" x14ac:dyDescent="0.35">
      <c r="A12" s="321"/>
      <c r="B12" s="278" t="s">
        <v>9</v>
      </c>
      <c r="C12" s="278"/>
      <c r="D12" s="183">
        <v>435</v>
      </c>
      <c r="E12" s="183">
        <v>197</v>
      </c>
      <c r="F12" s="183">
        <v>146</v>
      </c>
      <c r="G12" s="183">
        <v>778</v>
      </c>
      <c r="H12" s="184"/>
      <c r="I12" s="184"/>
      <c r="J12" s="184"/>
      <c r="K12" s="184"/>
      <c r="L12" s="73"/>
    </row>
    <row r="13" spans="1:12" ht="14.25" customHeight="1" x14ac:dyDescent="0.3">
      <c r="A13" s="319" t="s">
        <v>486</v>
      </c>
      <c r="B13" s="273" t="s">
        <v>120</v>
      </c>
      <c r="C13" s="273"/>
      <c r="D13" s="199">
        <v>40287.409999999996</v>
      </c>
      <c r="E13" s="199">
        <v>15787.900000000001</v>
      </c>
      <c r="F13" s="199">
        <v>10948.889999999998</v>
      </c>
      <c r="G13" s="199">
        <v>67024.199999999983</v>
      </c>
      <c r="H13" s="73"/>
      <c r="I13" s="73"/>
      <c r="J13" s="73"/>
      <c r="K13" s="73"/>
      <c r="L13" s="73"/>
    </row>
    <row r="14" spans="1:12" x14ac:dyDescent="0.3">
      <c r="A14" s="320"/>
      <c r="B14" s="277" t="s">
        <v>5</v>
      </c>
      <c r="C14" s="277"/>
      <c r="D14" s="117">
        <v>5.35176266434116E-2</v>
      </c>
      <c r="E14" s="117">
        <v>6.3865180994899462E-2</v>
      </c>
      <c r="F14" s="117">
        <v>6.9274954925587953E-2</v>
      </c>
      <c r="G14" s="117">
        <v>5.7877068985272583E-2</v>
      </c>
      <c r="H14" s="73"/>
      <c r="I14" s="73"/>
      <c r="J14" s="73"/>
      <c r="K14" s="73"/>
      <c r="L14" s="73"/>
    </row>
    <row r="15" spans="1:12" x14ac:dyDescent="0.3">
      <c r="A15" s="320"/>
      <c r="B15" s="277" t="s">
        <v>6</v>
      </c>
      <c r="C15" s="210" t="s">
        <v>7</v>
      </c>
      <c r="D15" s="117">
        <v>3.4354006297961502E-2</v>
      </c>
      <c r="E15" s="117">
        <v>3.4953127432076597E-2</v>
      </c>
      <c r="F15" s="117">
        <v>3.5821817728906809E-2</v>
      </c>
      <c r="G15" s="117">
        <v>4.2051416824185874E-2</v>
      </c>
      <c r="H15" s="73"/>
      <c r="I15" s="73"/>
      <c r="J15" s="73"/>
      <c r="K15" s="73"/>
      <c r="L15" s="73"/>
    </row>
    <row r="16" spans="1:12" x14ac:dyDescent="0.3">
      <c r="A16" s="320"/>
      <c r="B16" s="277"/>
      <c r="C16" s="210" t="s">
        <v>8</v>
      </c>
      <c r="D16" s="117">
        <v>8.2458407363736719E-2</v>
      </c>
      <c r="E16" s="117">
        <v>0.11387046082353008</v>
      </c>
      <c r="F16" s="117">
        <v>0.12976457300875505</v>
      </c>
      <c r="G16" s="117">
        <v>7.9166355971642233E-2</v>
      </c>
      <c r="H16" s="73"/>
      <c r="I16" s="73"/>
      <c r="J16" s="73"/>
      <c r="K16" s="73"/>
      <c r="L16" s="73"/>
    </row>
    <row r="17" spans="1:12" ht="14.5" thickBot="1" x14ac:dyDescent="0.35">
      <c r="A17" s="321"/>
      <c r="B17" s="278" t="s">
        <v>9</v>
      </c>
      <c r="C17" s="278"/>
      <c r="D17" s="183">
        <v>435</v>
      </c>
      <c r="E17" s="183">
        <v>197</v>
      </c>
      <c r="F17" s="183">
        <v>146</v>
      </c>
      <c r="G17" s="183">
        <v>778</v>
      </c>
      <c r="H17" s="184"/>
      <c r="I17" s="184"/>
      <c r="J17" s="184"/>
      <c r="K17" s="184"/>
      <c r="L17" s="73"/>
    </row>
    <row r="18" spans="1:12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H18" s="73"/>
      <c r="I18" s="73"/>
      <c r="J18" s="73"/>
      <c r="K18" s="73"/>
      <c r="L18" s="73"/>
    </row>
    <row r="19" spans="1:12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H19" s="73"/>
      <c r="I19" s="73"/>
      <c r="J19" s="73"/>
      <c r="K19" s="73"/>
      <c r="L19" s="73"/>
    </row>
    <row r="20" spans="1:12" ht="14.25" customHeight="1" x14ac:dyDescent="0.3">
      <c r="A20" s="84" t="s">
        <v>174</v>
      </c>
      <c r="H20" s="73"/>
      <c r="I20" s="73"/>
      <c r="J20" s="73"/>
      <c r="K20" s="73"/>
      <c r="L20" s="73"/>
    </row>
    <row r="21" spans="1:12" ht="14.25" customHeight="1" x14ac:dyDescent="0.3">
      <c r="H21" s="73"/>
      <c r="I21" s="73"/>
      <c r="J21" s="73"/>
      <c r="K21" s="73"/>
      <c r="L21" s="73"/>
    </row>
    <row r="22" spans="1:12" ht="14.25" customHeight="1" x14ac:dyDescent="0.3">
      <c r="A22" s="198" t="str">
        <f>HYPERLINK("#'Index'!A1","Back To Index")</f>
        <v>Back To Index</v>
      </c>
    </row>
    <row r="23" spans="1:12" ht="14.15" customHeight="1" x14ac:dyDescent="0.3"/>
    <row r="24" spans="1:12" ht="14.25" customHeight="1" x14ac:dyDescent="0.3"/>
    <row r="25" spans="1:12" ht="14.25" customHeight="1" x14ac:dyDescent="0.3"/>
    <row r="26" spans="1:12" ht="14.25" customHeight="1" x14ac:dyDescent="0.3"/>
    <row r="27" spans="1:12" ht="14.15" customHeight="1" x14ac:dyDescent="0.3"/>
    <row r="28" spans="1:12" ht="15" customHeight="1" x14ac:dyDescent="0.3"/>
    <row r="29" spans="1:12" ht="14.15" customHeight="1" x14ac:dyDescent="0.3"/>
    <row r="30" spans="1:12" ht="15" customHeight="1" x14ac:dyDescent="0.3"/>
    <row r="31" spans="1:12" ht="15" customHeight="1" x14ac:dyDescent="0.3"/>
    <row r="32" spans="1:12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1F497D"/>
  </sheetPr>
  <dimension ref="A1:I882"/>
  <sheetViews>
    <sheetView showWhiteSpace="0" workbookViewId="0">
      <selection activeCell="G56" sqref="G56"/>
    </sheetView>
  </sheetViews>
  <sheetFormatPr defaultColWidth="8.75" defaultRowHeight="14" x14ac:dyDescent="0.3"/>
  <cols>
    <col min="1" max="1" width="18.58203125" style="66" customWidth="1"/>
    <col min="2" max="3" width="10.58203125" style="66" customWidth="1"/>
    <col min="4" max="8" width="12.58203125" style="66" customWidth="1"/>
    <col min="9" max="16384" width="8.75" style="66"/>
  </cols>
  <sheetData>
    <row r="1" spans="1:8" s="77" customFormat="1" ht="15" customHeight="1" thickBot="1" x14ac:dyDescent="0.35">
      <c r="A1" s="266" t="s">
        <v>287</v>
      </c>
      <c r="B1" s="266"/>
      <c r="C1" s="266"/>
      <c r="D1" s="266"/>
      <c r="E1" s="266"/>
      <c r="F1" s="266"/>
      <c r="G1" s="270"/>
      <c r="H1" s="79"/>
    </row>
    <row r="2" spans="1:8" ht="54" customHeight="1" thickBot="1" x14ac:dyDescent="0.35">
      <c r="A2" s="67" t="s">
        <v>0</v>
      </c>
      <c r="B2" s="271"/>
      <c r="C2" s="272"/>
      <c r="D2" s="25" t="s">
        <v>23</v>
      </c>
      <c r="E2" s="25" t="s">
        <v>93</v>
      </c>
      <c r="F2" s="25" t="s">
        <v>104</v>
      </c>
      <c r="G2" s="26" t="s">
        <v>25</v>
      </c>
      <c r="H2" s="26" t="s">
        <v>4</v>
      </c>
    </row>
    <row r="3" spans="1:8" ht="16" customHeight="1" x14ac:dyDescent="0.3">
      <c r="A3" s="273" t="s">
        <v>11</v>
      </c>
      <c r="B3" s="273" t="s">
        <v>120</v>
      </c>
      <c r="C3" s="276"/>
      <c r="D3" s="83">
        <v>4840332.62</v>
      </c>
      <c r="E3" s="83">
        <v>417267.46000000014</v>
      </c>
      <c r="F3" s="83">
        <v>552840.89</v>
      </c>
      <c r="G3" s="83">
        <v>752455.27000000025</v>
      </c>
      <c r="H3" s="83">
        <v>6562896.2400000039</v>
      </c>
    </row>
    <row r="4" spans="1:8" ht="16" customHeight="1" x14ac:dyDescent="0.3">
      <c r="A4" s="274"/>
      <c r="B4" s="277" t="s">
        <v>5</v>
      </c>
      <c r="C4" s="274"/>
      <c r="D4" s="117">
        <v>0.97286737348838281</v>
      </c>
      <c r="E4" s="117">
        <v>0.95797810037757802</v>
      </c>
      <c r="F4" s="117">
        <v>0.93970957880616635</v>
      </c>
      <c r="G4" s="117">
        <v>0.92601701942013137</v>
      </c>
      <c r="H4" s="117">
        <v>0.96346282876316114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0.96432051467291924</v>
      </c>
      <c r="E5" s="117">
        <v>0.91878978417632329</v>
      </c>
      <c r="F5" s="117">
        <v>0.87381067929026512</v>
      </c>
      <c r="G5" s="117">
        <v>0.89299935915017914</v>
      </c>
      <c r="H5" s="117">
        <v>0.95486706049736858</v>
      </c>
    </row>
    <row r="6" spans="1:8" ht="16" customHeight="1" x14ac:dyDescent="0.3">
      <c r="A6" s="274"/>
      <c r="B6" s="277"/>
      <c r="C6" s="69" t="s">
        <v>8</v>
      </c>
      <c r="D6" s="117">
        <v>0.97941058470731013</v>
      </c>
      <c r="E6" s="117">
        <v>0.97869444671241401</v>
      </c>
      <c r="F6" s="117">
        <v>0.97228606864965306</v>
      </c>
      <c r="G6" s="117">
        <v>0.94942331380744061</v>
      </c>
      <c r="H6" s="117">
        <v>0.97047211989518933</v>
      </c>
    </row>
    <row r="7" spans="1:8" ht="16" customHeight="1" thickBot="1" x14ac:dyDescent="0.35">
      <c r="A7" s="275"/>
      <c r="B7" s="278" t="s">
        <v>9</v>
      </c>
      <c r="C7" s="275"/>
      <c r="D7" s="114">
        <v>3926</v>
      </c>
      <c r="E7" s="114">
        <v>277</v>
      </c>
      <c r="F7" s="114">
        <v>263</v>
      </c>
      <c r="G7" s="114">
        <v>535</v>
      </c>
      <c r="H7" s="114">
        <v>5001</v>
      </c>
    </row>
    <row r="8" spans="1:8" ht="16" customHeight="1" x14ac:dyDescent="0.3">
      <c r="A8" s="273" t="s">
        <v>58</v>
      </c>
      <c r="B8" s="273" t="s">
        <v>120</v>
      </c>
      <c r="C8" s="276"/>
      <c r="D8" s="83">
        <v>4917775.780000004</v>
      </c>
      <c r="E8" s="83">
        <v>433589.6100000001</v>
      </c>
      <c r="F8" s="83">
        <v>571780.51000000013</v>
      </c>
      <c r="G8" s="83">
        <v>778706.75000000023</v>
      </c>
      <c r="H8" s="83">
        <v>6701852.6500000041</v>
      </c>
    </row>
    <row r="9" spans="1:8" ht="16" customHeight="1" x14ac:dyDescent="0.3">
      <c r="A9" s="274"/>
      <c r="B9" s="277" t="s">
        <v>5</v>
      </c>
      <c r="C9" s="274"/>
      <c r="D9" s="117">
        <v>0.98843281693591278</v>
      </c>
      <c r="E9" s="117">
        <v>0.99545109731598724</v>
      </c>
      <c r="F9" s="117">
        <v>0.97190282401447392</v>
      </c>
      <c r="G9" s="117">
        <v>0.95832368033961335</v>
      </c>
      <c r="H9" s="117">
        <v>0.98386225775876157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0.98334080493872844</v>
      </c>
      <c r="E10" s="117">
        <v>0.98573397349519321</v>
      </c>
      <c r="F10" s="117">
        <v>0.8969556917840833</v>
      </c>
      <c r="G10" s="117">
        <v>0.93265236782445127</v>
      </c>
      <c r="H10" s="117">
        <v>0.97783980968095174</v>
      </c>
    </row>
    <row r="11" spans="1:8" ht="16" customHeight="1" x14ac:dyDescent="0.3">
      <c r="A11" s="274"/>
      <c r="B11" s="277"/>
      <c r="C11" s="69" t="s">
        <v>8</v>
      </c>
      <c r="D11" s="117">
        <v>0.99198110817582796</v>
      </c>
      <c r="E11" s="117">
        <v>0.99855919917736302</v>
      </c>
      <c r="F11" s="117">
        <v>0.99277764838054305</v>
      </c>
      <c r="G11" s="117">
        <v>0.97447747991451517</v>
      </c>
      <c r="H11" s="117">
        <v>0.98826763012058683</v>
      </c>
    </row>
    <row r="12" spans="1:8" ht="16" customHeight="1" thickBot="1" x14ac:dyDescent="0.35">
      <c r="A12" s="275"/>
      <c r="B12" s="278" t="s">
        <v>9</v>
      </c>
      <c r="C12" s="275"/>
      <c r="D12" s="114">
        <v>3926</v>
      </c>
      <c r="E12" s="114">
        <v>277</v>
      </c>
      <c r="F12" s="114">
        <v>263</v>
      </c>
      <c r="G12" s="114">
        <v>535</v>
      </c>
      <c r="H12" s="114">
        <v>5001</v>
      </c>
    </row>
    <row r="13" spans="1:8" ht="16" customHeight="1" x14ac:dyDescent="0.3">
      <c r="A13" s="273" t="s">
        <v>59</v>
      </c>
      <c r="B13" s="273" t="s">
        <v>120</v>
      </c>
      <c r="C13" s="276"/>
      <c r="D13" s="83">
        <v>76114.450000000012</v>
      </c>
      <c r="E13" s="83">
        <v>7945.7800000000007</v>
      </c>
      <c r="F13" s="83">
        <v>38982.839999999997</v>
      </c>
      <c r="G13" s="83">
        <v>59211.299999999988</v>
      </c>
      <c r="H13" s="83">
        <v>182254.36999999997</v>
      </c>
    </row>
    <row r="14" spans="1:8" ht="16" customHeight="1" x14ac:dyDescent="0.3">
      <c r="A14" s="274"/>
      <c r="B14" s="277" t="s">
        <v>5</v>
      </c>
      <c r="C14" s="274"/>
      <c r="D14" s="117">
        <v>1.5298383575964424E-2</v>
      </c>
      <c r="E14" s="117">
        <v>1.8242216228454886E-2</v>
      </c>
      <c r="F14" s="117">
        <v>6.6262370999851647E-2</v>
      </c>
      <c r="G14" s="117">
        <v>7.2869011259621044E-2</v>
      </c>
      <c r="H14" s="117">
        <v>2.675576520689403E-2</v>
      </c>
    </row>
    <row r="15" spans="1:8" ht="16" customHeight="1" x14ac:dyDescent="0.3">
      <c r="A15" s="274"/>
      <c r="B15" s="277" t="s">
        <v>6</v>
      </c>
      <c r="C15" s="69" t="s">
        <v>7</v>
      </c>
      <c r="D15" s="117">
        <v>1.1075767832851019E-2</v>
      </c>
      <c r="E15" s="117">
        <v>7.4408995565554588E-3</v>
      </c>
      <c r="F15" s="117">
        <v>2.9484185764491189E-2</v>
      </c>
      <c r="G15" s="117">
        <v>4.9301107513681434E-2</v>
      </c>
      <c r="H15" s="117">
        <v>2.0669801374126662E-2</v>
      </c>
    </row>
    <row r="16" spans="1:8" ht="16" customHeight="1" x14ac:dyDescent="0.3">
      <c r="A16" s="274"/>
      <c r="B16" s="277"/>
      <c r="C16" s="69" t="s">
        <v>8</v>
      </c>
      <c r="D16" s="117">
        <v>2.1096520752206964E-2</v>
      </c>
      <c r="E16" s="117">
        <v>4.4027383609975622E-2</v>
      </c>
      <c r="F16" s="117">
        <v>0.14219554684940044</v>
      </c>
      <c r="G16" s="117">
        <v>0.10644191076500997</v>
      </c>
      <c r="H16" s="117">
        <v>3.4570409348241071E-2</v>
      </c>
    </row>
    <row r="17" spans="1:9" ht="16" customHeight="1" thickBot="1" x14ac:dyDescent="0.35">
      <c r="A17" s="275"/>
      <c r="B17" s="278" t="s">
        <v>9</v>
      </c>
      <c r="C17" s="275"/>
      <c r="D17" s="114">
        <v>3926</v>
      </c>
      <c r="E17" s="114">
        <v>277</v>
      </c>
      <c r="F17" s="114">
        <v>263</v>
      </c>
      <c r="G17" s="114">
        <v>535</v>
      </c>
      <c r="H17" s="114">
        <v>5001</v>
      </c>
    </row>
    <row r="18" spans="1:9" ht="16" customHeight="1" x14ac:dyDescent="0.3">
      <c r="A18" s="273" t="s">
        <v>60</v>
      </c>
      <c r="B18" s="273" t="s">
        <v>120</v>
      </c>
      <c r="C18" s="276"/>
      <c r="D18" s="83">
        <v>4899211.8400000026</v>
      </c>
      <c r="E18" s="83">
        <v>427625.20000000019</v>
      </c>
      <c r="F18" s="83">
        <v>549327.53</v>
      </c>
      <c r="G18" s="83">
        <v>753360.45000000007</v>
      </c>
      <c r="H18" s="83">
        <v>6629525.0200000051</v>
      </c>
    </row>
    <row r="19" spans="1:9" ht="16" customHeight="1" x14ac:dyDescent="0.3">
      <c r="A19" s="274"/>
      <c r="B19" s="277" t="s">
        <v>5</v>
      </c>
      <c r="C19" s="279"/>
      <c r="D19" s="117">
        <v>0.98470161642403609</v>
      </c>
      <c r="E19" s="117">
        <v>0.98175778377154532</v>
      </c>
      <c r="F19" s="117">
        <v>0.93373762900014823</v>
      </c>
      <c r="G19" s="117">
        <v>0.92713098874037891</v>
      </c>
      <c r="H19" s="117">
        <v>0.97324423479310607</v>
      </c>
    </row>
    <row r="20" spans="1:9" ht="16" customHeight="1" x14ac:dyDescent="0.3">
      <c r="A20" s="274"/>
      <c r="B20" s="277" t="s">
        <v>6</v>
      </c>
      <c r="C20" s="69" t="s">
        <v>7</v>
      </c>
      <c r="D20" s="117">
        <v>0.97890347924779353</v>
      </c>
      <c r="E20" s="117">
        <v>0.9559726163900244</v>
      </c>
      <c r="F20" s="117">
        <v>0.85780445315059939</v>
      </c>
      <c r="G20" s="117">
        <v>0.89355808923499003</v>
      </c>
      <c r="H20" s="117">
        <v>0.96542959065175904</v>
      </c>
    </row>
    <row r="21" spans="1:9" ht="16" customHeight="1" x14ac:dyDescent="0.3">
      <c r="A21" s="274"/>
      <c r="B21" s="277"/>
      <c r="C21" s="69" t="s">
        <v>8</v>
      </c>
      <c r="D21" s="117">
        <v>0.98892423216714964</v>
      </c>
      <c r="E21" s="117">
        <v>0.99255910044344475</v>
      </c>
      <c r="F21" s="117">
        <v>0.9705158142355087</v>
      </c>
      <c r="G21" s="117">
        <v>0.95069889248631834</v>
      </c>
      <c r="H21" s="117">
        <v>0.97933019862587345</v>
      </c>
    </row>
    <row r="22" spans="1:9" ht="16" customHeight="1" thickBot="1" x14ac:dyDescent="0.35">
      <c r="A22" s="275"/>
      <c r="B22" s="278" t="s">
        <v>9</v>
      </c>
      <c r="C22" s="275"/>
      <c r="D22" s="118">
        <v>3926</v>
      </c>
      <c r="E22" s="118">
        <v>277</v>
      </c>
      <c r="F22" s="118">
        <v>263</v>
      </c>
      <c r="G22" s="118">
        <v>535</v>
      </c>
      <c r="H22" s="118">
        <v>5001</v>
      </c>
    </row>
    <row r="23" spans="1:9" ht="16" customHeight="1" x14ac:dyDescent="0.3">
      <c r="A23" s="273" t="s">
        <v>61</v>
      </c>
      <c r="B23" s="273" t="s">
        <v>120</v>
      </c>
      <c r="C23" s="276"/>
      <c r="D23" s="114">
        <v>4710105.2299999911</v>
      </c>
      <c r="E23" s="114">
        <v>366057.1199999997</v>
      </c>
      <c r="F23" s="114">
        <v>508556.22999999981</v>
      </c>
      <c r="G23" s="114">
        <v>644943.4499999996</v>
      </c>
      <c r="H23" s="114">
        <v>6229662.0300000049</v>
      </c>
    </row>
    <row r="24" spans="1:9" ht="16" customHeight="1" x14ac:dyDescent="0.3">
      <c r="A24" s="274"/>
      <c r="B24" s="277" t="s">
        <v>5</v>
      </c>
      <c r="C24" s="279"/>
      <c r="D24" s="82">
        <v>0.94669273037768786</v>
      </c>
      <c r="E24" s="82">
        <v>0.84040750373222761</v>
      </c>
      <c r="F24" s="82">
        <v>0.86443526399169168</v>
      </c>
      <c r="G24" s="82">
        <v>0.79370646345999585</v>
      </c>
      <c r="H24" s="82">
        <v>0.9145425406972858</v>
      </c>
    </row>
    <row r="25" spans="1:9" ht="16" customHeight="1" x14ac:dyDescent="0.3">
      <c r="A25" s="274"/>
      <c r="B25" s="277" t="s">
        <v>6</v>
      </c>
      <c r="C25" s="69" t="s">
        <v>7</v>
      </c>
      <c r="D25" s="82">
        <v>0.93563286206389595</v>
      </c>
      <c r="E25" s="82">
        <v>0.7731158804787861</v>
      </c>
      <c r="F25" s="82">
        <v>0.79288270980580489</v>
      </c>
      <c r="G25" s="82">
        <v>0.74573097778492548</v>
      </c>
      <c r="H25" s="82">
        <v>0.90259008646381289</v>
      </c>
    </row>
    <row r="26" spans="1:9" ht="16" customHeight="1" x14ac:dyDescent="0.3">
      <c r="A26" s="274"/>
      <c r="B26" s="277"/>
      <c r="C26" s="69" t="s">
        <v>8</v>
      </c>
      <c r="D26" s="82">
        <v>0.9559417259656583</v>
      </c>
      <c r="E26" s="82">
        <v>0.89056612908263366</v>
      </c>
      <c r="F26" s="82">
        <v>0.9139513274903992</v>
      </c>
      <c r="G26" s="82">
        <v>0.83463718105647866</v>
      </c>
      <c r="H26" s="82">
        <v>0.92515001916240569</v>
      </c>
    </row>
    <row r="27" spans="1:9" ht="16" customHeight="1" thickBot="1" x14ac:dyDescent="0.35">
      <c r="A27" s="279"/>
      <c r="B27" s="277" t="s">
        <v>9</v>
      </c>
      <c r="C27" s="279"/>
      <c r="D27" s="118">
        <v>3926</v>
      </c>
      <c r="E27" s="118">
        <v>277</v>
      </c>
      <c r="F27" s="118">
        <v>263</v>
      </c>
      <c r="G27" s="118">
        <v>535</v>
      </c>
      <c r="H27" s="118">
        <v>5001</v>
      </c>
    </row>
    <row r="28" spans="1:9" ht="16" customHeight="1" x14ac:dyDescent="0.3">
      <c r="A28" s="273" t="s">
        <v>88</v>
      </c>
      <c r="B28" s="273" t="s">
        <v>120</v>
      </c>
      <c r="C28" s="276"/>
      <c r="D28" s="114">
        <v>129322.20999999999</v>
      </c>
      <c r="E28" s="114">
        <v>51210.34</v>
      </c>
      <c r="F28" s="114">
        <v>44284.66</v>
      </c>
      <c r="G28" s="114">
        <v>107511.82</v>
      </c>
      <c r="H28" s="114">
        <v>332329.0299999998</v>
      </c>
    </row>
    <row r="29" spans="1:9" ht="16" customHeight="1" x14ac:dyDescent="0.3">
      <c r="A29" s="274"/>
      <c r="B29" s="277" t="s">
        <v>5</v>
      </c>
      <c r="C29" s="279"/>
      <c r="D29" s="82">
        <v>2.5992709314347304E-2</v>
      </c>
      <c r="E29" s="82">
        <v>0.11757059664535055</v>
      </c>
      <c r="F29" s="82">
        <v>7.5274314814474552E-2</v>
      </c>
      <c r="G29" s="82">
        <v>0.13231055596013527</v>
      </c>
      <c r="H29" s="82">
        <v>4.8787403550953803E-2</v>
      </c>
      <c r="I29" s="259"/>
    </row>
    <row r="30" spans="1:9" ht="16" customHeight="1" x14ac:dyDescent="0.3">
      <c r="A30" s="274"/>
      <c r="B30" s="277" t="s">
        <v>6</v>
      </c>
      <c r="C30" s="69" t="s">
        <v>7</v>
      </c>
      <c r="D30" s="82">
        <v>1.9797188201980079E-2</v>
      </c>
      <c r="E30" s="82">
        <v>7.3865533134089389E-2</v>
      </c>
      <c r="F30" s="82">
        <v>4.2153182470566236E-2</v>
      </c>
      <c r="G30" s="82">
        <v>9.907559950012787E-2</v>
      </c>
      <c r="H30" s="82">
        <v>4.0875101345543813E-2</v>
      </c>
    </row>
    <row r="31" spans="1:9" ht="16" customHeight="1" x14ac:dyDescent="0.3">
      <c r="A31" s="274"/>
      <c r="B31" s="277"/>
      <c r="C31" s="69" t="s">
        <v>8</v>
      </c>
      <c r="D31" s="82">
        <v>3.4059744246474191E-2</v>
      </c>
      <c r="E31" s="82">
        <v>0.18205198408953091</v>
      </c>
      <c r="F31" s="82">
        <v>0.13086426734674009</v>
      </c>
      <c r="G31" s="82">
        <v>0.17453438115176889</v>
      </c>
      <c r="H31" s="82">
        <v>5.8138471119497728E-2</v>
      </c>
    </row>
    <row r="32" spans="1:9" ht="16" customHeight="1" thickBot="1" x14ac:dyDescent="0.35">
      <c r="A32" s="275"/>
      <c r="B32" s="278" t="s">
        <v>9</v>
      </c>
      <c r="C32" s="275"/>
      <c r="D32" s="118">
        <v>3926</v>
      </c>
      <c r="E32" s="118">
        <v>277</v>
      </c>
      <c r="F32" s="118">
        <v>263</v>
      </c>
      <c r="G32" s="118">
        <v>535</v>
      </c>
      <c r="H32" s="118">
        <v>5001</v>
      </c>
    </row>
    <row r="33" spans="1:8" ht="16" customHeight="1" x14ac:dyDescent="0.3">
      <c r="A33" s="273" t="s">
        <v>86</v>
      </c>
      <c r="B33" s="273" t="s">
        <v>120</v>
      </c>
      <c r="C33" s="276"/>
      <c r="D33" s="114">
        <v>4638352.2299999949</v>
      </c>
      <c r="E33" s="114">
        <v>352264.12000000011</v>
      </c>
      <c r="F33" s="114">
        <v>492578.06000000006</v>
      </c>
      <c r="G33" s="114">
        <v>602712.64999999991</v>
      </c>
      <c r="H33" s="114">
        <v>6085907.060000007</v>
      </c>
    </row>
    <row r="34" spans="1:8" ht="16" customHeight="1" x14ac:dyDescent="0.3">
      <c r="A34" s="279"/>
      <c r="B34" s="277" t="s">
        <v>5</v>
      </c>
      <c r="C34" s="279"/>
      <c r="D34" s="82">
        <v>0.93227096267489118</v>
      </c>
      <c r="E34" s="82">
        <v>0.80874102310489104</v>
      </c>
      <c r="F34" s="82">
        <v>0.8372758413216479</v>
      </c>
      <c r="G34" s="82">
        <v>0.74173468373715901</v>
      </c>
      <c r="H34" s="82">
        <v>0.89343866140679618</v>
      </c>
    </row>
    <row r="35" spans="1:8" ht="16" customHeight="1" x14ac:dyDescent="0.3">
      <c r="A35" s="279"/>
      <c r="B35" s="277" t="s">
        <v>6</v>
      </c>
      <c r="C35" s="69" t="s">
        <v>7</v>
      </c>
      <c r="D35" s="82">
        <v>0.91986531679598404</v>
      </c>
      <c r="E35" s="82">
        <v>0.73846884478678232</v>
      </c>
      <c r="F35" s="82">
        <v>0.76438584426075007</v>
      </c>
      <c r="G35" s="82">
        <v>0.69025487201077051</v>
      </c>
      <c r="H35" s="82">
        <v>0.88037494488299572</v>
      </c>
    </row>
    <row r="36" spans="1:8" ht="16" customHeight="1" x14ac:dyDescent="0.3">
      <c r="A36" s="279"/>
      <c r="B36" s="277"/>
      <c r="C36" s="69" t="s">
        <v>8</v>
      </c>
      <c r="D36" s="82">
        <v>0.94287535742957307</v>
      </c>
      <c r="E36" s="82">
        <v>0.8636185189698915</v>
      </c>
      <c r="F36" s="82">
        <v>0.89083677838676989</v>
      </c>
      <c r="G36" s="82">
        <v>0.78729508110162205</v>
      </c>
      <c r="H36" s="82">
        <v>0.90522932194211403</v>
      </c>
    </row>
    <row r="37" spans="1:8" ht="16" customHeight="1" thickBot="1" x14ac:dyDescent="0.35">
      <c r="A37" s="275"/>
      <c r="B37" s="278" t="s">
        <v>9</v>
      </c>
      <c r="C37" s="275"/>
      <c r="D37" s="118">
        <v>3926</v>
      </c>
      <c r="E37" s="118">
        <v>277</v>
      </c>
      <c r="F37" s="118">
        <v>263</v>
      </c>
      <c r="G37" s="118">
        <v>535</v>
      </c>
      <c r="H37" s="118">
        <v>5001</v>
      </c>
    </row>
    <row r="38" spans="1:8" ht="16" customHeight="1" x14ac:dyDescent="0.3">
      <c r="A38" s="273" t="s">
        <v>87</v>
      </c>
      <c r="B38" s="273" t="s">
        <v>120</v>
      </c>
      <c r="C38" s="276"/>
      <c r="D38" s="114">
        <v>4367900.5999999903</v>
      </c>
      <c r="E38" s="114">
        <v>327691.51000000007</v>
      </c>
      <c r="F38" s="114">
        <v>452597.25000000012</v>
      </c>
      <c r="G38" s="114">
        <v>528105.0499999997</v>
      </c>
      <c r="H38" s="114">
        <v>5676294.4100000067</v>
      </c>
    </row>
    <row r="39" spans="1:8" ht="16" customHeight="1" x14ac:dyDescent="0.3">
      <c r="A39" s="274"/>
      <c r="B39" s="277" t="s">
        <v>5</v>
      </c>
      <c r="C39" s="279"/>
      <c r="D39" s="82">
        <v>0.87791239114892106</v>
      </c>
      <c r="E39" s="82">
        <v>0.75232631430128794</v>
      </c>
      <c r="F39" s="82">
        <v>0.76931713782301681</v>
      </c>
      <c r="G39" s="82">
        <v>0.64991805339036157</v>
      </c>
      <c r="H39" s="82">
        <v>0.8333056731598002</v>
      </c>
    </row>
    <row r="40" spans="1:8" ht="16" customHeight="1" x14ac:dyDescent="0.3">
      <c r="A40" s="274"/>
      <c r="B40" s="277" t="s">
        <v>6</v>
      </c>
      <c r="C40" s="69" t="s">
        <v>7</v>
      </c>
      <c r="D40" s="82">
        <v>0.86171581628386273</v>
      </c>
      <c r="E40" s="82">
        <v>0.67784313406906938</v>
      </c>
      <c r="F40" s="82">
        <v>0.69074405817554574</v>
      </c>
      <c r="G40" s="82">
        <v>0.5926167788375224</v>
      </c>
      <c r="H40" s="82">
        <v>0.81740751339269968</v>
      </c>
    </row>
    <row r="41" spans="1:8" ht="16" customHeight="1" x14ac:dyDescent="0.3">
      <c r="A41" s="274"/>
      <c r="B41" s="277"/>
      <c r="C41" s="69" t="s">
        <v>8</v>
      </c>
      <c r="D41" s="82">
        <v>0.89244870683612465</v>
      </c>
      <c r="E41" s="82">
        <v>0.81430641702536088</v>
      </c>
      <c r="F41" s="82">
        <v>0.83276043262283972</v>
      </c>
      <c r="G41" s="82">
        <v>0.70319615555128223</v>
      </c>
      <c r="H41" s="82">
        <v>0.84807686889949085</v>
      </c>
    </row>
    <row r="42" spans="1:8" ht="16" customHeight="1" thickBot="1" x14ac:dyDescent="0.35">
      <c r="A42" s="275"/>
      <c r="B42" s="278" t="s">
        <v>9</v>
      </c>
      <c r="C42" s="275"/>
      <c r="D42" s="118">
        <v>3926</v>
      </c>
      <c r="E42" s="118">
        <v>277</v>
      </c>
      <c r="F42" s="118">
        <v>263</v>
      </c>
      <c r="G42" s="118">
        <v>535</v>
      </c>
      <c r="H42" s="118">
        <v>5001</v>
      </c>
    </row>
    <row r="43" spans="1:8" ht="16" customHeight="1" x14ac:dyDescent="0.3">
      <c r="A43" s="273" t="s">
        <v>160</v>
      </c>
      <c r="B43" s="273" t="s">
        <v>120</v>
      </c>
      <c r="C43" s="276"/>
      <c r="D43" s="114">
        <v>586998.0500000004</v>
      </c>
      <c r="E43" s="114">
        <v>57083.339999999982</v>
      </c>
      <c r="F43" s="114">
        <v>98582.040000000008</v>
      </c>
      <c r="G43" s="114">
        <v>175850.05000000005</v>
      </c>
      <c r="H43" s="114">
        <v>918513.48000000045</v>
      </c>
    </row>
    <row r="44" spans="1:8" ht="16" customHeight="1" x14ac:dyDescent="0.3">
      <c r="A44" s="274"/>
      <c r="B44" s="277" t="s">
        <v>5</v>
      </c>
      <c r="C44" s="279"/>
      <c r="D44" s="82">
        <v>0.1179818198416089</v>
      </c>
      <c r="E44" s="82">
        <v>0.13105404772374865</v>
      </c>
      <c r="F44" s="82">
        <v>0.16756808145333216</v>
      </c>
      <c r="G44" s="82">
        <v>0.21641171994965369</v>
      </c>
      <c r="H44" s="82">
        <v>0.13484193004670986</v>
      </c>
    </row>
    <row r="45" spans="1:8" ht="16" customHeight="1" x14ac:dyDescent="0.3">
      <c r="A45" s="274"/>
      <c r="B45" s="277" t="s">
        <v>6</v>
      </c>
      <c r="C45" s="69" t="s">
        <v>7</v>
      </c>
      <c r="D45" s="82">
        <v>0.10391352410794125</v>
      </c>
      <c r="E45" s="82">
        <v>8.8772800817586581E-2</v>
      </c>
      <c r="F45" s="82">
        <v>0.11567348044818615</v>
      </c>
      <c r="G45" s="82">
        <v>0.17306020994876062</v>
      </c>
      <c r="H45" s="82">
        <v>0.12174937663898454</v>
      </c>
    </row>
    <row r="46" spans="1:8" ht="16" customHeight="1" x14ac:dyDescent="0.3">
      <c r="A46" s="274"/>
      <c r="B46" s="277"/>
      <c r="C46" s="69" t="s">
        <v>8</v>
      </c>
      <c r="D46" s="82">
        <v>0.13367062998017407</v>
      </c>
      <c r="E46" s="82">
        <v>0.18928998590432028</v>
      </c>
      <c r="F46" s="82">
        <v>0.23651741640553381</v>
      </c>
      <c r="G46" s="82">
        <v>0.26711495913109096</v>
      </c>
      <c r="H46" s="82">
        <v>0.14910338714359347</v>
      </c>
    </row>
    <row r="47" spans="1:8" ht="16" customHeight="1" thickBot="1" x14ac:dyDescent="0.35">
      <c r="A47" s="275"/>
      <c r="B47" s="278" t="s">
        <v>9</v>
      </c>
      <c r="C47" s="275"/>
      <c r="D47" s="118">
        <v>3926</v>
      </c>
      <c r="E47" s="118">
        <v>277</v>
      </c>
      <c r="F47" s="118">
        <v>263</v>
      </c>
      <c r="G47" s="118">
        <v>535</v>
      </c>
      <c r="H47" s="118">
        <v>5001</v>
      </c>
    </row>
    <row r="48" spans="1:8" ht="16" customHeight="1" x14ac:dyDescent="0.3">
      <c r="A48" s="273" t="s">
        <v>161</v>
      </c>
      <c r="B48" s="273" t="s">
        <v>120</v>
      </c>
      <c r="C48" s="276"/>
      <c r="D48" s="114">
        <v>968547.91000000131</v>
      </c>
      <c r="E48" s="114">
        <v>102482.79999999999</v>
      </c>
      <c r="F48" s="114">
        <v>85816.73</v>
      </c>
      <c r="G48" s="114">
        <v>150424.42000000001</v>
      </c>
      <c r="H48" s="114">
        <v>1307271.8600000015</v>
      </c>
    </row>
    <row r="49" spans="1:8" ht="16" customHeight="1" x14ac:dyDescent="0.3">
      <c r="A49" s="274"/>
      <c r="B49" s="277" t="s">
        <v>5</v>
      </c>
      <c r="C49" s="279"/>
      <c r="D49" s="82">
        <v>0.19467022935695769</v>
      </c>
      <c r="E49" s="82">
        <v>0.23528381068913259</v>
      </c>
      <c r="F49" s="82">
        <v>0.14586982378026073</v>
      </c>
      <c r="G49" s="82">
        <v>0.18512140004867261</v>
      </c>
      <c r="H49" s="82">
        <v>0.19191341720771737</v>
      </c>
    </row>
    <row r="50" spans="1:8" ht="16" customHeight="1" x14ac:dyDescent="0.3">
      <c r="A50" s="274"/>
      <c r="B50" s="277" t="s">
        <v>6</v>
      </c>
      <c r="C50" s="69" t="s">
        <v>7</v>
      </c>
      <c r="D50" s="82">
        <v>0.17907118065377275</v>
      </c>
      <c r="E50" s="82">
        <v>0.17713620388340576</v>
      </c>
      <c r="F50" s="82">
        <v>0.10112190759894737</v>
      </c>
      <c r="G50" s="82">
        <v>0.14276264996358062</v>
      </c>
      <c r="H50" s="82">
        <v>0.1779340175033973</v>
      </c>
    </row>
    <row r="51" spans="1:8" ht="16" customHeight="1" x14ac:dyDescent="0.3">
      <c r="A51" s="274"/>
      <c r="B51" s="277"/>
      <c r="C51" s="69" t="s">
        <v>8</v>
      </c>
      <c r="D51" s="82">
        <v>0.21127840523618577</v>
      </c>
      <c r="E51" s="82">
        <v>0.30543413872252678</v>
      </c>
      <c r="F51" s="82">
        <v>0.20588387820982235</v>
      </c>
      <c r="G51" s="82">
        <v>0.23657975762672748</v>
      </c>
      <c r="H51" s="82">
        <v>0.20671493523438117</v>
      </c>
    </row>
    <row r="52" spans="1:8" ht="16" customHeight="1" thickBot="1" x14ac:dyDescent="0.35">
      <c r="A52" s="275"/>
      <c r="B52" s="278" t="s">
        <v>9</v>
      </c>
      <c r="C52" s="275"/>
      <c r="D52" s="114">
        <v>3926</v>
      </c>
      <c r="E52" s="114">
        <v>277</v>
      </c>
      <c r="F52" s="114">
        <v>263</v>
      </c>
      <c r="G52" s="114">
        <v>535</v>
      </c>
      <c r="H52" s="118">
        <v>5001</v>
      </c>
    </row>
    <row r="53" spans="1:8" ht="16" customHeight="1" x14ac:dyDescent="0.3">
      <c r="A53" s="282" t="s">
        <v>360</v>
      </c>
      <c r="B53" s="283"/>
      <c r="C53" s="283"/>
      <c r="D53" s="283"/>
      <c r="E53" s="283"/>
      <c r="F53" s="283"/>
      <c r="G53" s="283"/>
      <c r="H53" s="72"/>
    </row>
    <row r="54" spans="1:8" ht="16" customHeight="1" x14ac:dyDescent="0.3">
      <c r="A54" s="280" t="s">
        <v>10</v>
      </c>
      <c r="B54" s="281"/>
      <c r="C54" s="281"/>
      <c r="D54" s="281"/>
      <c r="E54" s="281"/>
      <c r="F54" s="281"/>
      <c r="G54" s="281"/>
      <c r="H54" s="72"/>
    </row>
    <row r="55" spans="1:8" ht="14.25" customHeight="1" x14ac:dyDescent="0.3">
      <c r="A55" s="198" t="str">
        <f>HYPERLINK("#'Index'!A1","Back To Index")</f>
        <v>Back To Index</v>
      </c>
      <c r="H55" s="72"/>
    </row>
    <row r="56" spans="1:8" ht="14.25" customHeight="1" x14ac:dyDescent="0.3">
      <c r="H56" s="72"/>
    </row>
    <row r="57" spans="1:8" ht="14.5" customHeight="1" x14ac:dyDescent="0.3">
      <c r="H57" s="72"/>
    </row>
    <row r="58" spans="1:8" ht="14.25" customHeight="1" x14ac:dyDescent="0.3">
      <c r="H58" s="72"/>
    </row>
    <row r="59" spans="1:8" ht="14.25" customHeight="1" x14ac:dyDescent="0.3">
      <c r="H59" s="72"/>
    </row>
    <row r="60" spans="1:8" ht="14.25" customHeight="1" x14ac:dyDescent="0.3">
      <c r="H60" s="72"/>
    </row>
    <row r="61" spans="1:8" x14ac:dyDescent="0.3">
      <c r="H61" s="72"/>
    </row>
    <row r="62" spans="1:8" ht="15" customHeight="1" x14ac:dyDescent="0.3">
      <c r="H62" s="72"/>
    </row>
    <row r="63" spans="1:8" ht="14.15" customHeight="1" x14ac:dyDescent="0.3">
      <c r="H63" s="72"/>
    </row>
    <row r="64" spans="1:8" ht="15" customHeight="1" x14ac:dyDescent="0.3">
      <c r="H64" s="72"/>
    </row>
    <row r="65" spans="8:8" ht="15" customHeight="1" x14ac:dyDescent="0.3">
      <c r="H65" s="72"/>
    </row>
    <row r="66" spans="8:8" ht="36.75" customHeight="1" x14ac:dyDescent="0.3">
      <c r="H66" s="72"/>
    </row>
    <row r="67" spans="8:8" ht="15" customHeight="1" x14ac:dyDescent="0.3">
      <c r="H67" s="72"/>
    </row>
    <row r="68" spans="8:8" ht="14.25" customHeight="1" x14ac:dyDescent="0.3">
      <c r="H68" s="72"/>
    </row>
    <row r="69" spans="8:8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25" customHeight="1" x14ac:dyDescent="0.3">
      <c r="H72" s="72"/>
    </row>
    <row r="73" spans="8:8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25" customHeight="1" x14ac:dyDescent="0.3">
      <c r="H76" s="72"/>
    </row>
    <row r="77" spans="8:8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25" customHeight="1" x14ac:dyDescent="0.3">
      <c r="H80" s="72"/>
    </row>
    <row r="81" spans="8:8" x14ac:dyDescent="0.3">
      <c r="H81" s="72"/>
    </row>
    <row r="82" spans="8:8" ht="14.25" customHeight="1" x14ac:dyDescent="0.3">
      <c r="H82" s="72"/>
    </row>
    <row r="83" spans="8:8" ht="14.25" customHeight="1" x14ac:dyDescent="0.3">
      <c r="H83" s="72"/>
    </row>
    <row r="84" spans="8:8" ht="14.25" customHeight="1" x14ac:dyDescent="0.3">
      <c r="H84" s="72"/>
    </row>
    <row r="85" spans="8:8" ht="14.5" customHeight="1" x14ac:dyDescent="0.3">
      <c r="H85" s="72"/>
    </row>
    <row r="86" spans="8:8" ht="14.25" customHeight="1" x14ac:dyDescent="0.3">
      <c r="H86" s="72"/>
    </row>
    <row r="87" spans="8:8" ht="14.25" customHeight="1" x14ac:dyDescent="0.3">
      <c r="H87" s="72"/>
    </row>
    <row r="88" spans="8:8" ht="14.25" customHeight="1" x14ac:dyDescent="0.3">
      <c r="H88" s="72"/>
    </row>
    <row r="89" spans="8:8" x14ac:dyDescent="0.3">
      <c r="H89" s="72"/>
    </row>
    <row r="90" spans="8:8" ht="15" customHeight="1" x14ac:dyDescent="0.3">
      <c r="H90" s="72"/>
    </row>
    <row r="91" spans="8:8" ht="14.15" customHeight="1" x14ac:dyDescent="0.3"/>
    <row r="92" spans="8:8" ht="14.15" customHeight="1" x14ac:dyDescent="0.3"/>
    <row r="94" spans="8:8" ht="14.15" customHeight="1" x14ac:dyDescent="0.3"/>
    <row r="95" spans="8:8" ht="14.15" customHeight="1" x14ac:dyDescent="0.3"/>
    <row r="96" spans="8:8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5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3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7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1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29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54">
    <mergeCell ref="A43:A47"/>
    <mergeCell ref="B43:C43"/>
    <mergeCell ref="B44:C44"/>
    <mergeCell ref="B45:B46"/>
    <mergeCell ref="B47:C47"/>
    <mergeCell ref="A38:A42"/>
    <mergeCell ref="B38:C38"/>
    <mergeCell ref="B39:C39"/>
    <mergeCell ref="B40:B41"/>
    <mergeCell ref="B42:C42"/>
    <mergeCell ref="A54:G54"/>
    <mergeCell ref="A48:A52"/>
    <mergeCell ref="B48:C48"/>
    <mergeCell ref="B49:C49"/>
    <mergeCell ref="B50:B51"/>
    <mergeCell ref="B52:C52"/>
    <mergeCell ref="A53:G53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B30:B31"/>
    <mergeCell ref="B32:C32"/>
    <mergeCell ref="A33:A37"/>
    <mergeCell ref="B33:C33"/>
    <mergeCell ref="B34:C34"/>
    <mergeCell ref="B35:B36"/>
    <mergeCell ref="B37:C37"/>
    <mergeCell ref="A28:A32"/>
    <mergeCell ref="B28:C28"/>
    <mergeCell ref="B29:C29"/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</mergeCells>
  <printOptions horizontalCentered="1"/>
  <pageMargins left="0.7" right="0.7" top="0.75" bottom="0.75" header="0.3" footer="0.3"/>
  <pageSetup scale="92" firstPageNumber="15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 enableFormatConditionsCalculation="0">
    <tabColor rgb="FF1F497D"/>
  </sheetPr>
  <dimension ref="A1:O397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15" s="93" customFormat="1" ht="31.5" customHeight="1" thickBot="1" x14ac:dyDescent="0.35">
      <c r="A1" s="290" t="s">
        <v>460</v>
      </c>
      <c r="B1" s="290"/>
      <c r="C1" s="290"/>
      <c r="D1" s="290"/>
      <c r="E1" s="290"/>
      <c r="F1" s="290"/>
      <c r="G1" s="292"/>
      <c r="I1" s="228"/>
      <c r="J1" s="228"/>
      <c r="K1" s="228"/>
      <c r="L1" s="228"/>
      <c r="M1" s="228"/>
      <c r="N1" s="228"/>
      <c r="O1" s="228"/>
    </row>
    <row r="2" spans="1:15" ht="75" customHeight="1" thickBot="1" x14ac:dyDescent="0.35">
      <c r="A2" s="211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  <c r="I2" s="202"/>
      <c r="J2" s="202"/>
      <c r="K2" s="202"/>
      <c r="L2" s="203"/>
      <c r="M2" s="203"/>
      <c r="N2" s="73"/>
      <c r="O2" s="73"/>
    </row>
    <row r="3" spans="1:15" x14ac:dyDescent="0.3">
      <c r="A3" s="319" t="s">
        <v>365</v>
      </c>
      <c r="B3" s="273" t="s">
        <v>120</v>
      </c>
      <c r="C3" s="276"/>
      <c r="D3" s="199">
        <v>82597.899999999994</v>
      </c>
      <c r="E3" s="199">
        <v>46245.099999999984</v>
      </c>
      <c r="F3" s="199">
        <v>15000.17</v>
      </c>
      <c r="G3" s="199">
        <v>42181.12999999999</v>
      </c>
      <c r="H3" s="199">
        <v>186024.30000000005</v>
      </c>
      <c r="I3" s="73"/>
      <c r="J3" s="73"/>
      <c r="K3" s="73"/>
      <c r="L3" s="73"/>
      <c r="M3" s="73"/>
      <c r="N3" s="73"/>
      <c r="O3" s="73"/>
    </row>
    <row r="4" spans="1:15" x14ac:dyDescent="0.3">
      <c r="A4" s="320"/>
      <c r="B4" s="277" t="s">
        <v>5</v>
      </c>
      <c r="C4" s="274"/>
      <c r="D4" s="117">
        <v>0.31519488220398401</v>
      </c>
      <c r="E4" s="117">
        <v>0.15164533935641725</v>
      </c>
      <c r="F4" s="117">
        <v>0.1051835625198751</v>
      </c>
      <c r="G4" s="117">
        <v>9.406494214135229E-2</v>
      </c>
      <c r="H4" s="117">
        <v>0.16063662444366433</v>
      </c>
      <c r="I4" s="73"/>
      <c r="J4" s="73"/>
      <c r="K4" s="73"/>
      <c r="L4" s="73"/>
      <c r="M4" s="73"/>
      <c r="N4" s="73"/>
      <c r="O4" s="73"/>
    </row>
    <row r="5" spans="1:15" x14ac:dyDescent="0.3">
      <c r="A5" s="320"/>
      <c r="B5" s="277" t="s">
        <v>6</v>
      </c>
      <c r="C5" s="210" t="s">
        <v>7</v>
      </c>
      <c r="D5" s="117">
        <v>0.21889955079828044</v>
      </c>
      <c r="E5" s="117">
        <v>9.7142092113145645E-2</v>
      </c>
      <c r="F5" s="117">
        <v>5.7189326989611378E-2</v>
      </c>
      <c r="G5" s="117">
        <v>6.224713032400115E-2</v>
      </c>
      <c r="H5" s="117">
        <v>0.12776332390090511</v>
      </c>
      <c r="I5" s="73"/>
      <c r="J5" s="73"/>
      <c r="K5" s="73"/>
      <c r="L5" s="73"/>
      <c r="M5" s="73"/>
      <c r="N5" s="73"/>
      <c r="O5" s="73"/>
    </row>
    <row r="6" spans="1:15" x14ac:dyDescent="0.3">
      <c r="A6" s="320"/>
      <c r="B6" s="277"/>
      <c r="C6" s="210" t="s">
        <v>8</v>
      </c>
      <c r="D6" s="117">
        <v>0.43050390071126382</v>
      </c>
      <c r="E6" s="117">
        <v>0.22897320345332831</v>
      </c>
      <c r="F6" s="117">
        <v>0.18552940769060589</v>
      </c>
      <c r="G6" s="117">
        <v>0.13972325741869185</v>
      </c>
      <c r="H6" s="117">
        <v>0.20002845833909305</v>
      </c>
      <c r="I6" s="73"/>
      <c r="J6" s="73"/>
      <c r="K6" s="73"/>
      <c r="L6" s="73"/>
      <c r="M6" s="73"/>
      <c r="N6" s="73"/>
      <c r="O6" s="73"/>
    </row>
    <row r="7" spans="1:15" ht="14.5" thickBot="1" x14ac:dyDescent="0.35">
      <c r="A7" s="321"/>
      <c r="B7" s="278" t="s">
        <v>9</v>
      </c>
      <c r="C7" s="275"/>
      <c r="D7" s="183">
        <v>158</v>
      </c>
      <c r="E7" s="183">
        <v>216</v>
      </c>
      <c r="F7" s="183">
        <v>96</v>
      </c>
      <c r="G7" s="183">
        <v>308</v>
      </c>
      <c r="H7" s="183">
        <v>778</v>
      </c>
      <c r="I7" s="184"/>
      <c r="J7" s="184"/>
      <c r="K7" s="184"/>
      <c r="L7" s="184"/>
      <c r="M7" s="184"/>
      <c r="N7" s="73"/>
      <c r="O7" s="73"/>
    </row>
    <row r="8" spans="1:15" x14ac:dyDescent="0.3">
      <c r="A8" s="319" t="s">
        <v>366</v>
      </c>
      <c r="B8" s="273" t="s">
        <v>120</v>
      </c>
      <c r="C8" s="276"/>
      <c r="D8" s="199">
        <v>159128.96000000008</v>
      </c>
      <c r="E8" s="199">
        <v>236130.63999999996</v>
      </c>
      <c r="F8" s="199">
        <v>117397.76999999999</v>
      </c>
      <c r="G8" s="199">
        <v>392338.2599999996</v>
      </c>
      <c r="H8" s="199">
        <v>904995.62999999954</v>
      </c>
      <c r="I8" s="73"/>
      <c r="J8" s="73"/>
      <c r="K8" s="73"/>
      <c r="L8" s="73"/>
      <c r="M8" s="73"/>
      <c r="N8" s="73"/>
      <c r="O8" s="73"/>
    </row>
    <row r="9" spans="1:15" x14ac:dyDescent="0.3">
      <c r="A9" s="320"/>
      <c r="B9" s="277" t="s">
        <v>5</v>
      </c>
      <c r="C9" s="274"/>
      <c r="D9" s="117">
        <v>0.60723860779078542</v>
      </c>
      <c r="E9" s="117">
        <v>0.77431146294954489</v>
      </c>
      <c r="F9" s="117">
        <v>0.82321171563315043</v>
      </c>
      <c r="G9" s="117">
        <v>0.8749238279472078</v>
      </c>
      <c r="H9" s="117">
        <v>0.78148630657106244</v>
      </c>
      <c r="I9" s="73"/>
      <c r="J9" s="73"/>
      <c r="K9" s="73"/>
      <c r="L9" s="73"/>
      <c r="M9" s="73"/>
      <c r="N9" s="73"/>
      <c r="O9" s="73"/>
    </row>
    <row r="10" spans="1:15" x14ac:dyDescent="0.3">
      <c r="A10" s="320"/>
      <c r="B10" s="277" t="s">
        <v>6</v>
      </c>
      <c r="C10" s="210" t="s">
        <v>7</v>
      </c>
      <c r="D10" s="117">
        <v>0.49546880851066971</v>
      </c>
      <c r="E10" s="117">
        <v>0.69452013388869671</v>
      </c>
      <c r="F10" s="117">
        <v>0.72352481692787929</v>
      </c>
      <c r="G10" s="117">
        <v>0.82596652472867627</v>
      </c>
      <c r="H10" s="117">
        <v>0.7403491090459533</v>
      </c>
      <c r="I10" s="73"/>
      <c r="J10" s="73"/>
      <c r="K10" s="73"/>
      <c r="L10" s="73"/>
      <c r="M10" s="73"/>
      <c r="N10" s="73"/>
      <c r="O10" s="73"/>
    </row>
    <row r="11" spans="1:15" x14ac:dyDescent="0.3">
      <c r="A11" s="320"/>
      <c r="B11" s="277"/>
      <c r="C11" s="210" t="s">
        <v>8</v>
      </c>
      <c r="D11" s="117">
        <v>0.70880025346083531</v>
      </c>
      <c r="E11" s="117">
        <v>0.83811909939877338</v>
      </c>
      <c r="F11" s="117">
        <v>0.89230523429503605</v>
      </c>
      <c r="G11" s="117">
        <v>0.91158322834573535</v>
      </c>
      <c r="H11" s="117">
        <v>0.81771076359677852</v>
      </c>
      <c r="I11" s="73"/>
      <c r="J11" s="73"/>
      <c r="K11" s="73"/>
      <c r="L11" s="73"/>
      <c r="M11" s="73"/>
      <c r="N11" s="73"/>
      <c r="O11" s="73"/>
    </row>
    <row r="12" spans="1:15" ht="14.5" thickBot="1" x14ac:dyDescent="0.35">
      <c r="A12" s="321"/>
      <c r="B12" s="278" t="s">
        <v>9</v>
      </c>
      <c r="C12" s="275"/>
      <c r="D12" s="183">
        <v>158</v>
      </c>
      <c r="E12" s="183">
        <v>216</v>
      </c>
      <c r="F12" s="183">
        <v>96</v>
      </c>
      <c r="G12" s="183">
        <v>308</v>
      </c>
      <c r="H12" s="183">
        <v>778</v>
      </c>
      <c r="I12" s="184"/>
      <c r="J12" s="184"/>
      <c r="K12" s="184"/>
      <c r="L12" s="184"/>
      <c r="M12" s="184"/>
      <c r="N12" s="73"/>
      <c r="O12" s="73"/>
    </row>
    <row r="13" spans="1:15" ht="14.25" customHeight="1" x14ac:dyDescent="0.3">
      <c r="A13" s="319" t="s">
        <v>486</v>
      </c>
      <c r="B13" s="273" t="s">
        <v>120</v>
      </c>
      <c r="C13" s="276"/>
      <c r="D13" s="199">
        <v>20326.57</v>
      </c>
      <c r="E13" s="199">
        <v>22579.890000000003</v>
      </c>
      <c r="F13" s="199">
        <v>10211.509999999998</v>
      </c>
      <c r="G13" s="199">
        <v>13906.23</v>
      </c>
      <c r="H13" s="199">
        <v>67024.199999999983</v>
      </c>
      <c r="I13" s="73"/>
      <c r="J13" s="73"/>
      <c r="K13" s="73"/>
      <c r="L13" s="73"/>
      <c r="M13" s="73"/>
      <c r="N13" s="73"/>
      <c r="O13" s="73"/>
    </row>
    <row r="14" spans="1:15" x14ac:dyDescent="0.3">
      <c r="A14" s="320"/>
      <c r="B14" s="277" t="s">
        <v>5</v>
      </c>
      <c r="C14" s="274"/>
      <c r="D14" s="117">
        <v>7.7566510005230585E-2</v>
      </c>
      <c r="E14" s="117">
        <v>7.4043197694038373E-2</v>
      </c>
      <c r="F14" s="117">
        <v>7.1604721846974362E-2</v>
      </c>
      <c r="G14" s="117">
        <v>3.1011229911439966E-2</v>
      </c>
      <c r="H14" s="117">
        <v>5.7877068985272583E-2</v>
      </c>
      <c r="I14" s="73"/>
      <c r="J14" s="73"/>
      <c r="K14" s="73"/>
      <c r="L14" s="73"/>
      <c r="M14" s="73"/>
      <c r="N14" s="73"/>
      <c r="O14" s="73"/>
    </row>
    <row r="15" spans="1:15" x14ac:dyDescent="0.3">
      <c r="A15" s="320"/>
      <c r="B15" s="277" t="s">
        <v>6</v>
      </c>
      <c r="C15" s="210" t="s">
        <v>7</v>
      </c>
      <c r="D15" s="117">
        <v>4.1281708848340121E-2</v>
      </c>
      <c r="E15" s="117">
        <v>4.3740255760568655E-2</v>
      </c>
      <c r="F15" s="117">
        <v>3.0235276408389064E-2</v>
      </c>
      <c r="G15" s="117">
        <v>1.6157427655119933E-2</v>
      </c>
      <c r="H15" s="117">
        <v>4.2051416824185874E-2</v>
      </c>
      <c r="I15" s="73"/>
      <c r="J15" s="73"/>
      <c r="K15" s="73"/>
      <c r="L15" s="73"/>
      <c r="M15" s="73"/>
      <c r="N15" s="73"/>
      <c r="O15" s="73"/>
    </row>
    <row r="16" spans="1:15" x14ac:dyDescent="0.3">
      <c r="A16" s="320"/>
      <c r="B16" s="277"/>
      <c r="C16" s="210" t="s">
        <v>8</v>
      </c>
      <c r="D16" s="117">
        <v>0.14105181856731219</v>
      </c>
      <c r="E16" s="117">
        <v>0.12264721579660778</v>
      </c>
      <c r="F16" s="117">
        <v>0.16022579881620186</v>
      </c>
      <c r="G16" s="117">
        <v>5.8705578212301851E-2</v>
      </c>
      <c r="H16" s="117">
        <v>7.9166355971642233E-2</v>
      </c>
      <c r="I16" s="73"/>
      <c r="J16" s="73"/>
      <c r="K16" s="73"/>
      <c r="L16" s="73"/>
      <c r="M16" s="73"/>
      <c r="N16" s="73"/>
      <c r="O16" s="73"/>
    </row>
    <row r="17" spans="1:15" ht="14.5" thickBot="1" x14ac:dyDescent="0.35">
      <c r="A17" s="321"/>
      <c r="B17" s="278" t="s">
        <v>9</v>
      </c>
      <c r="C17" s="275"/>
      <c r="D17" s="183">
        <v>158</v>
      </c>
      <c r="E17" s="183">
        <v>216</v>
      </c>
      <c r="F17" s="183">
        <v>96</v>
      </c>
      <c r="G17" s="183">
        <v>308</v>
      </c>
      <c r="H17" s="183">
        <v>778</v>
      </c>
      <c r="I17" s="184"/>
      <c r="J17" s="184"/>
      <c r="K17" s="184"/>
      <c r="L17" s="184"/>
      <c r="M17" s="184"/>
      <c r="N17" s="73"/>
      <c r="O17" s="73"/>
    </row>
    <row r="18" spans="1:15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I18" s="73"/>
      <c r="J18" s="73"/>
      <c r="K18" s="73"/>
      <c r="L18" s="73"/>
      <c r="M18" s="73"/>
      <c r="N18" s="73"/>
      <c r="O18" s="73"/>
    </row>
    <row r="19" spans="1:15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I19" s="73"/>
      <c r="J19" s="73"/>
      <c r="K19" s="73"/>
      <c r="L19" s="73"/>
      <c r="M19" s="73"/>
      <c r="N19" s="73"/>
      <c r="O19" s="73"/>
    </row>
    <row r="20" spans="1:15" ht="14.25" customHeight="1" x14ac:dyDescent="0.3">
      <c r="A20" s="84" t="s">
        <v>174</v>
      </c>
      <c r="I20" s="73"/>
      <c r="J20" s="73"/>
      <c r="K20" s="73"/>
      <c r="L20" s="73"/>
      <c r="M20" s="73"/>
      <c r="N20" s="73"/>
      <c r="O20" s="73"/>
    </row>
    <row r="21" spans="1:15" ht="14.25" customHeight="1" x14ac:dyDescent="0.3"/>
    <row r="22" spans="1:15" ht="14.25" customHeight="1" x14ac:dyDescent="0.3">
      <c r="A22" s="198" t="str">
        <f>HYPERLINK("#'Index'!A1","Back To Index")</f>
        <v>Back To Index</v>
      </c>
    </row>
    <row r="23" spans="1:15" ht="14.15" customHeight="1" x14ac:dyDescent="0.3"/>
    <row r="24" spans="1:15" ht="14.25" customHeight="1" x14ac:dyDescent="0.3"/>
    <row r="25" spans="1:15" ht="14.25" customHeight="1" x14ac:dyDescent="0.3"/>
    <row r="26" spans="1:15" ht="14.25" customHeight="1" x14ac:dyDescent="0.3"/>
    <row r="27" spans="1:15" ht="14.15" customHeight="1" x14ac:dyDescent="0.3"/>
    <row r="28" spans="1:15" ht="15" customHeight="1" x14ac:dyDescent="0.3"/>
    <row r="29" spans="1:15" ht="14.15" customHeight="1" x14ac:dyDescent="0.3"/>
    <row r="30" spans="1:15" ht="15" customHeight="1" x14ac:dyDescent="0.3"/>
    <row r="31" spans="1:15" ht="15" customHeight="1" x14ac:dyDescent="0.3"/>
    <row r="32" spans="1:15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 enableFormatConditionsCalculation="0">
    <tabColor rgb="FF1F497D"/>
  </sheetPr>
  <dimension ref="A1:W397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23" s="93" customFormat="1" ht="31.5" customHeight="1" thickBot="1" x14ac:dyDescent="0.35">
      <c r="A1" s="290" t="s">
        <v>461</v>
      </c>
      <c r="B1" s="290"/>
      <c r="C1" s="290"/>
      <c r="D1" s="290"/>
      <c r="E1" s="290"/>
      <c r="F1" s="290"/>
      <c r="G1" s="292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</row>
    <row r="2" spans="1:23" ht="54" customHeight="1" thickBot="1" x14ac:dyDescent="0.35">
      <c r="A2" s="211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  <c r="M2" s="204"/>
      <c r="N2" s="204"/>
      <c r="O2" s="204"/>
      <c r="P2" s="204"/>
      <c r="Q2" s="204"/>
      <c r="R2" s="204"/>
      <c r="S2" s="204"/>
      <c r="T2" s="204"/>
      <c r="U2" s="204"/>
      <c r="V2" s="73"/>
      <c r="W2" s="73"/>
    </row>
    <row r="3" spans="1:23" x14ac:dyDescent="0.3">
      <c r="A3" s="319" t="s">
        <v>365</v>
      </c>
      <c r="B3" s="273" t="s">
        <v>120</v>
      </c>
      <c r="C3" s="276"/>
      <c r="D3" s="199">
        <v>15382.49</v>
      </c>
      <c r="E3" s="199">
        <v>24214.15</v>
      </c>
      <c r="F3" s="199">
        <v>42287.87000000001</v>
      </c>
      <c r="G3" s="199">
        <v>15637.96</v>
      </c>
      <c r="H3" s="199">
        <v>45453.909999999996</v>
      </c>
      <c r="I3" s="199">
        <v>30202.319999999996</v>
      </c>
      <c r="J3" s="199">
        <v>4362.8500000000004</v>
      </c>
      <c r="K3" s="199">
        <v>8482.75</v>
      </c>
      <c r="L3" s="199">
        <v>186024.30000000005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x14ac:dyDescent="0.3">
      <c r="A4" s="320"/>
      <c r="B4" s="277" t="s">
        <v>5</v>
      </c>
      <c r="C4" s="274"/>
      <c r="D4" s="117">
        <v>0.11173596286317662</v>
      </c>
      <c r="E4" s="117">
        <v>0.19384776136202703</v>
      </c>
      <c r="F4" s="117">
        <v>0.16272475685391841</v>
      </c>
      <c r="G4" s="117">
        <v>0.12976095643977112</v>
      </c>
      <c r="H4" s="117">
        <v>0.19561565127996075</v>
      </c>
      <c r="I4" s="117">
        <v>0.18537912950929245</v>
      </c>
      <c r="J4" s="117">
        <v>5.7759905674553122E-2</v>
      </c>
      <c r="K4" s="117">
        <v>0.19167461850926851</v>
      </c>
      <c r="L4" s="117">
        <v>0.16063662444366433</v>
      </c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3">
      <c r="A5" s="320"/>
      <c r="B5" s="277" t="s">
        <v>6</v>
      </c>
      <c r="C5" s="210" t="s">
        <v>7</v>
      </c>
      <c r="D5" s="117">
        <v>5.9151138967016702E-2</v>
      </c>
      <c r="E5" s="117">
        <v>0.10982601826662007</v>
      </c>
      <c r="F5" s="117">
        <v>9.0190918668483888E-2</v>
      </c>
      <c r="G5" s="117">
        <v>5.8078635845415241E-2</v>
      </c>
      <c r="H5" s="117">
        <v>0.12817040265252061</v>
      </c>
      <c r="I5" s="117">
        <v>9.7374868163501521E-2</v>
      </c>
      <c r="J5" s="117">
        <v>2.1766302793110707E-2</v>
      </c>
      <c r="K5" s="117">
        <v>8.1812976708136448E-2</v>
      </c>
      <c r="L5" s="117">
        <v>0.12776332390090511</v>
      </c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3" x14ac:dyDescent="0.3">
      <c r="A6" s="320"/>
      <c r="B6" s="277"/>
      <c r="C6" s="210" t="s">
        <v>8</v>
      </c>
      <c r="D6" s="117">
        <v>0.20107739654356657</v>
      </c>
      <c r="E6" s="117">
        <v>0.31910682360314963</v>
      </c>
      <c r="F6" s="117">
        <v>0.27590233058869651</v>
      </c>
      <c r="G6" s="117">
        <v>0.26502271784559001</v>
      </c>
      <c r="H6" s="117">
        <v>0.28687349032737541</v>
      </c>
      <c r="I6" s="117">
        <v>0.32433941834837154</v>
      </c>
      <c r="J6" s="117">
        <v>0.14448289624964453</v>
      </c>
      <c r="K6" s="117">
        <v>0.38689908559914621</v>
      </c>
      <c r="L6" s="117">
        <v>0.20002845833909305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spans="1:23" ht="14.5" thickBot="1" x14ac:dyDescent="0.35">
      <c r="A7" s="321"/>
      <c r="B7" s="278" t="s">
        <v>9</v>
      </c>
      <c r="C7" s="275"/>
      <c r="D7" s="183">
        <v>99</v>
      </c>
      <c r="E7" s="183">
        <v>89</v>
      </c>
      <c r="F7" s="183">
        <v>175</v>
      </c>
      <c r="G7" s="183">
        <v>76</v>
      </c>
      <c r="H7" s="183">
        <v>138</v>
      </c>
      <c r="I7" s="183">
        <v>99</v>
      </c>
      <c r="J7" s="183">
        <v>50</v>
      </c>
      <c r="K7" s="183">
        <v>52</v>
      </c>
      <c r="L7" s="183">
        <v>778</v>
      </c>
      <c r="M7" s="184"/>
      <c r="N7" s="184"/>
      <c r="O7" s="184"/>
      <c r="P7" s="184"/>
      <c r="Q7" s="184"/>
      <c r="R7" s="184"/>
      <c r="S7" s="184"/>
      <c r="T7" s="184"/>
      <c r="U7" s="184"/>
      <c r="V7" s="73"/>
      <c r="W7" s="73"/>
    </row>
    <row r="8" spans="1:23" x14ac:dyDescent="0.3">
      <c r="A8" s="319" t="s">
        <v>366</v>
      </c>
      <c r="B8" s="273" t="s">
        <v>120</v>
      </c>
      <c r="C8" s="276"/>
      <c r="D8" s="199">
        <v>118155.71000000005</v>
      </c>
      <c r="E8" s="199">
        <v>92612.109999999986</v>
      </c>
      <c r="F8" s="199">
        <v>204124.19</v>
      </c>
      <c r="G8" s="199">
        <v>100774.66000000003</v>
      </c>
      <c r="H8" s="199">
        <v>169130.66</v>
      </c>
      <c r="I8" s="199">
        <v>126325.21</v>
      </c>
      <c r="J8" s="199">
        <v>64445.39</v>
      </c>
      <c r="K8" s="199">
        <v>29427.699999999986</v>
      </c>
      <c r="L8" s="199">
        <v>904995.62999999954</v>
      </c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pans="1:23" x14ac:dyDescent="0.3">
      <c r="A9" s="320"/>
      <c r="B9" s="277" t="s">
        <v>5</v>
      </c>
      <c r="C9" s="274"/>
      <c r="D9" s="117">
        <v>0.85826430081425509</v>
      </c>
      <c r="E9" s="117">
        <v>0.74141153823337969</v>
      </c>
      <c r="F9" s="117">
        <v>0.78547486988001614</v>
      </c>
      <c r="G9" s="117">
        <v>0.83620985515327761</v>
      </c>
      <c r="H9" s="117">
        <v>0.72787146820393689</v>
      </c>
      <c r="I9" s="117">
        <v>0.77537280132382436</v>
      </c>
      <c r="J9" s="117">
        <v>0.85319450532559882</v>
      </c>
      <c r="K9" s="117">
        <v>0.66494275690138205</v>
      </c>
      <c r="L9" s="117">
        <v>0.78148630657106244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spans="1:23" x14ac:dyDescent="0.3">
      <c r="A10" s="320"/>
      <c r="B10" s="277" t="s">
        <v>6</v>
      </c>
      <c r="C10" s="210" t="s">
        <v>7</v>
      </c>
      <c r="D10" s="117">
        <v>0.76691576333853562</v>
      </c>
      <c r="E10" s="117">
        <v>0.61477874586348091</v>
      </c>
      <c r="F10" s="117">
        <v>0.67732978502445429</v>
      </c>
      <c r="G10" s="117">
        <v>0.70558583754309945</v>
      </c>
      <c r="H10" s="117">
        <v>0.62765178428573554</v>
      </c>
      <c r="I10" s="117">
        <v>0.6408622633422334</v>
      </c>
      <c r="J10" s="117">
        <v>0.7187947577015279</v>
      </c>
      <c r="K10" s="117">
        <v>0.48433710829770321</v>
      </c>
      <c r="L10" s="117">
        <v>0.7403491090459533</v>
      </c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pans="1:23" x14ac:dyDescent="0.3">
      <c r="A11" s="320"/>
      <c r="B11" s="277"/>
      <c r="C11" s="210" t="s">
        <v>8</v>
      </c>
      <c r="D11" s="117">
        <v>0.9176561542494529</v>
      </c>
      <c r="E11" s="117">
        <v>0.83742488475627008</v>
      </c>
      <c r="F11" s="117">
        <v>0.86461897015765654</v>
      </c>
      <c r="G11" s="117">
        <v>0.91579561858031011</v>
      </c>
      <c r="H11" s="117">
        <v>0.80931169002881509</v>
      </c>
      <c r="I11" s="117">
        <v>0.86974376034486633</v>
      </c>
      <c r="J11" s="117">
        <v>0.92964617759226753</v>
      </c>
      <c r="K11" s="117">
        <v>0.80744159316824704</v>
      </c>
      <c r="L11" s="117">
        <v>0.81771076359677852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spans="1:23" ht="14.5" thickBot="1" x14ac:dyDescent="0.35">
      <c r="A12" s="321"/>
      <c r="B12" s="278" t="s">
        <v>9</v>
      </c>
      <c r="C12" s="275"/>
      <c r="D12" s="183">
        <v>99</v>
      </c>
      <c r="E12" s="183">
        <v>89</v>
      </c>
      <c r="F12" s="183">
        <v>175</v>
      </c>
      <c r="G12" s="183">
        <v>76</v>
      </c>
      <c r="H12" s="183">
        <v>138</v>
      </c>
      <c r="I12" s="183">
        <v>99</v>
      </c>
      <c r="J12" s="183">
        <v>50</v>
      </c>
      <c r="K12" s="183">
        <v>52</v>
      </c>
      <c r="L12" s="183">
        <v>778</v>
      </c>
      <c r="M12" s="184"/>
      <c r="N12" s="184"/>
      <c r="O12" s="184"/>
      <c r="P12" s="184"/>
      <c r="Q12" s="184"/>
      <c r="R12" s="184"/>
      <c r="S12" s="184"/>
      <c r="T12" s="184"/>
      <c r="U12" s="184"/>
      <c r="V12" s="73"/>
      <c r="W12" s="73"/>
    </row>
    <row r="13" spans="1:23" x14ac:dyDescent="0.3">
      <c r="A13" s="319" t="s">
        <v>486</v>
      </c>
      <c r="B13" s="273" t="s">
        <v>120</v>
      </c>
      <c r="C13" s="276"/>
      <c r="D13" s="199">
        <v>4130.01</v>
      </c>
      <c r="E13" s="199">
        <v>8086.9700000000012</v>
      </c>
      <c r="F13" s="199">
        <v>13461.550000000001</v>
      </c>
      <c r="G13" s="199">
        <v>4100.9799999999996</v>
      </c>
      <c r="H13" s="199">
        <v>17778.79</v>
      </c>
      <c r="I13" s="199">
        <v>6394.3700000000008</v>
      </c>
      <c r="J13" s="199">
        <v>6725.99</v>
      </c>
      <c r="K13" s="199">
        <v>6345.54</v>
      </c>
      <c r="L13" s="199">
        <v>67024.199999999983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</row>
    <row r="14" spans="1:23" x14ac:dyDescent="0.3">
      <c r="A14" s="320"/>
      <c r="B14" s="277" t="s">
        <v>5</v>
      </c>
      <c r="C14" s="274"/>
      <c r="D14" s="117">
        <v>2.9999736322568592E-2</v>
      </c>
      <c r="E14" s="117">
        <v>6.4740700404592844E-2</v>
      </c>
      <c r="F14" s="117">
        <v>5.1800373266065777E-2</v>
      </c>
      <c r="G14" s="117">
        <v>3.4029188406951578E-2</v>
      </c>
      <c r="H14" s="117">
        <v>7.6512880516102E-2</v>
      </c>
      <c r="I14" s="117">
        <v>3.9248069166883025E-2</v>
      </c>
      <c r="J14" s="117">
        <v>8.904558899984813E-2</v>
      </c>
      <c r="K14" s="117">
        <v>0.14338262458934942</v>
      </c>
      <c r="L14" s="117">
        <v>5.7877068985272583E-2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1:23" x14ac:dyDescent="0.3">
      <c r="A15" s="320"/>
      <c r="B15" s="277" t="s">
        <v>6</v>
      </c>
      <c r="C15" s="210" t="s">
        <v>7</v>
      </c>
      <c r="D15" s="117">
        <v>1.2372223393471883E-2</v>
      </c>
      <c r="E15" s="117">
        <v>2.6377676480410641E-2</v>
      </c>
      <c r="F15" s="117">
        <v>2.5413896396549843E-2</v>
      </c>
      <c r="G15" s="117">
        <v>1.2007742371405429E-2</v>
      </c>
      <c r="H15" s="117">
        <v>3.6145740123020034E-2</v>
      </c>
      <c r="I15" s="117">
        <v>1.4785325087892901E-2</v>
      </c>
      <c r="J15" s="117">
        <v>3.2543189554175636E-2</v>
      </c>
      <c r="K15" s="117">
        <v>6.4104695564432546E-2</v>
      </c>
      <c r="L15" s="117">
        <v>4.2051416824185874E-2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1:23" x14ac:dyDescent="0.3">
      <c r="A16" s="320"/>
      <c r="B16" s="277"/>
      <c r="C16" s="210" t="s">
        <v>8</v>
      </c>
      <c r="D16" s="117">
        <v>7.0938374899470996E-2</v>
      </c>
      <c r="E16" s="117">
        <v>0.15028569143668094</v>
      </c>
      <c r="F16" s="117">
        <v>0.1026962659533768</v>
      </c>
      <c r="G16" s="117">
        <v>9.2649375744129861E-2</v>
      </c>
      <c r="H16" s="117">
        <v>0.1547247597565812</v>
      </c>
      <c r="I16" s="117">
        <v>0.10007391601740431</v>
      </c>
      <c r="J16" s="117">
        <v>0.22121738493047283</v>
      </c>
      <c r="K16" s="117">
        <v>0.29029264163572993</v>
      </c>
      <c r="L16" s="117">
        <v>7.9166355971642233E-2</v>
      </c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1:23" ht="14.5" thickBot="1" x14ac:dyDescent="0.35">
      <c r="A17" s="321"/>
      <c r="B17" s="278" t="s">
        <v>9</v>
      </c>
      <c r="C17" s="275"/>
      <c r="D17" s="183">
        <v>99</v>
      </c>
      <c r="E17" s="183">
        <v>89</v>
      </c>
      <c r="F17" s="183">
        <v>175</v>
      </c>
      <c r="G17" s="183">
        <v>76</v>
      </c>
      <c r="H17" s="183">
        <v>138</v>
      </c>
      <c r="I17" s="183">
        <v>99</v>
      </c>
      <c r="J17" s="183">
        <v>50</v>
      </c>
      <c r="K17" s="183">
        <v>52</v>
      </c>
      <c r="L17" s="183">
        <v>778</v>
      </c>
      <c r="M17" s="184"/>
      <c r="N17" s="184"/>
      <c r="O17" s="184"/>
      <c r="P17" s="184"/>
      <c r="Q17" s="184"/>
      <c r="R17" s="184"/>
      <c r="S17" s="184"/>
      <c r="T17" s="184"/>
      <c r="U17" s="184"/>
      <c r="V17" s="73"/>
      <c r="W17" s="73"/>
    </row>
    <row r="18" spans="1:23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1:23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</row>
    <row r="20" spans="1:23" ht="14.25" customHeight="1" x14ac:dyDescent="0.3">
      <c r="A20" s="84" t="s">
        <v>174</v>
      </c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</row>
    <row r="21" spans="1:23" ht="14.25" customHeight="1" x14ac:dyDescent="0.3"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1:23" ht="14.25" customHeight="1" x14ac:dyDescent="0.3">
      <c r="A22" s="198" t="str">
        <f>HYPERLINK("#'Index'!A1","Back To Index")</f>
        <v>Back To Index</v>
      </c>
    </row>
    <row r="23" spans="1:23" ht="14.15" customHeight="1" x14ac:dyDescent="0.3"/>
    <row r="24" spans="1:23" ht="14.25" customHeight="1" x14ac:dyDescent="0.3"/>
    <row r="25" spans="1:23" ht="14.25" customHeight="1" x14ac:dyDescent="0.3"/>
    <row r="26" spans="1:23" ht="14.25" customHeight="1" x14ac:dyDescent="0.3"/>
    <row r="27" spans="1:23" ht="14.15" customHeight="1" x14ac:dyDescent="0.3"/>
    <row r="28" spans="1:23" ht="15" customHeight="1" x14ac:dyDescent="0.3"/>
    <row r="29" spans="1:23" ht="14.15" customHeight="1" x14ac:dyDescent="0.3"/>
    <row r="30" spans="1:23" ht="15" customHeight="1" x14ac:dyDescent="0.3"/>
    <row r="31" spans="1:23" ht="15" customHeight="1" x14ac:dyDescent="0.3"/>
    <row r="32" spans="1:23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 enableFormatConditionsCalculation="0">
    <tabColor rgb="FF1F497D"/>
  </sheetPr>
  <dimension ref="A1:N397"/>
  <sheetViews>
    <sheetView workbookViewId="0">
      <selection activeCell="O28" sqref="O27:O28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4" s="93" customFormat="1" ht="31.5" customHeight="1" thickBot="1" x14ac:dyDescent="0.35">
      <c r="A1" s="290" t="s">
        <v>462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  <c r="M1" s="228"/>
      <c r="N1" s="228"/>
    </row>
    <row r="2" spans="1:14" ht="54" customHeight="1" thickBot="1" x14ac:dyDescent="0.35">
      <c r="A2" s="211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  <c r="H2" s="202"/>
      <c r="I2" s="202"/>
      <c r="J2" s="203"/>
      <c r="K2" s="203"/>
      <c r="L2" s="73"/>
      <c r="M2" s="73"/>
      <c r="N2" s="73"/>
    </row>
    <row r="3" spans="1:14" x14ac:dyDescent="0.3">
      <c r="A3" s="319" t="s">
        <v>365</v>
      </c>
      <c r="B3" s="273" t="s">
        <v>120</v>
      </c>
      <c r="C3" s="276"/>
      <c r="D3" s="199">
        <v>123904.81000000001</v>
      </c>
      <c r="E3" s="224" t="s">
        <v>115</v>
      </c>
      <c r="F3" s="224"/>
      <c r="G3" s="199">
        <v>186024.30000000005</v>
      </c>
      <c r="H3" s="73"/>
      <c r="I3" s="73"/>
      <c r="J3" s="73"/>
      <c r="K3" s="73"/>
      <c r="L3" s="73"/>
      <c r="M3" s="73"/>
      <c r="N3" s="73"/>
    </row>
    <row r="4" spans="1:14" x14ac:dyDescent="0.3">
      <c r="A4" s="320"/>
      <c r="B4" s="277" t="s">
        <v>5</v>
      </c>
      <c r="C4" s="274"/>
      <c r="D4" s="117">
        <v>0.11867264123983906</v>
      </c>
      <c r="E4" s="175"/>
      <c r="F4" s="175"/>
      <c r="G4" s="117">
        <v>0.16063662444366433</v>
      </c>
      <c r="H4" s="73"/>
      <c r="I4" s="73"/>
      <c r="J4" s="73"/>
      <c r="K4" s="73"/>
      <c r="L4" s="73"/>
      <c r="M4" s="73"/>
      <c r="N4" s="73"/>
    </row>
    <row r="5" spans="1:14" x14ac:dyDescent="0.3">
      <c r="A5" s="320"/>
      <c r="B5" s="277" t="s">
        <v>6</v>
      </c>
      <c r="C5" s="210" t="s">
        <v>7</v>
      </c>
      <c r="D5" s="117">
        <v>9.1872825967487415E-2</v>
      </c>
      <c r="E5" s="175"/>
      <c r="F5" s="175"/>
      <c r="G5" s="117">
        <v>0.12776332390090511</v>
      </c>
      <c r="H5" s="73"/>
      <c r="I5" s="73"/>
      <c r="J5" s="73"/>
      <c r="K5" s="73"/>
      <c r="L5" s="73"/>
      <c r="M5" s="73"/>
      <c r="N5" s="73"/>
    </row>
    <row r="6" spans="1:14" x14ac:dyDescent="0.3">
      <c r="A6" s="320"/>
      <c r="B6" s="277"/>
      <c r="C6" s="210" t="s">
        <v>8</v>
      </c>
      <c r="D6" s="117">
        <v>0.151981769755723</v>
      </c>
      <c r="E6" s="175"/>
      <c r="F6" s="175"/>
      <c r="G6" s="117">
        <v>0.20002845833909305</v>
      </c>
      <c r="H6" s="73"/>
      <c r="I6" s="73"/>
      <c r="J6" s="73"/>
      <c r="K6" s="73"/>
      <c r="L6" s="73"/>
      <c r="M6" s="73"/>
      <c r="N6" s="73"/>
    </row>
    <row r="7" spans="1:14" ht="14.5" thickBot="1" x14ac:dyDescent="0.35">
      <c r="A7" s="321"/>
      <c r="B7" s="278" t="s">
        <v>9</v>
      </c>
      <c r="C7" s="275"/>
      <c r="D7" s="183">
        <v>719</v>
      </c>
      <c r="E7" s="225"/>
      <c r="F7" s="225"/>
      <c r="G7" s="183">
        <v>778</v>
      </c>
      <c r="H7" s="184"/>
      <c r="I7" s="184"/>
      <c r="J7" s="184"/>
      <c r="K7" s="184"/>
      <c r="L7" s="73"/>
      <c r="M7" s="73"/>
      <c r="N7" s="73"/>
    </row>
    <row r="8" spans="1:14" x14ac:dyDescent="0.3">
      <c r="A8" s="319" t="s">
        <v>366</v>
      </c>
      <c r="B8" s="273" t="s">
        <v>120</v>
      </c>
      <c r="C8" s="276"/>
      <c r="D8" s="199">
        <v>872675.51999999909</v>
      </c>
      <c r="E8" s="224"/>
      <c r="F8" s="224"/>
      <c r="G8" s="199">
        <v>904995.62999999954</v>
      </c>
      <c r="H8" s="73"/>
      <c r="I8" s="73"/>
      <c r="J8" s="73"/>
      <c r="K8" s="73"/>
      <c r="L8" s="73"/>
      <c r="M8" s="73"/>
      <c r="N8" s="73"/>
    </row>
    <row r="9" spans="1:14" x14ac:dyDescent="0.3">
      <c r="A9" s="320"/>
      <c r="B9" s="277" t="s">
        <v>5</v>
      </c>
      <c r="C9" s="274"/>
      <c r="D9" s="117">
        <v>0.83582476663940553</v>
      </c>
      <c r="E9" s="175"/>
      <c r="F9" s="175"/>
      <c r="G9" s="117">
        <v>0.78148630657106244</v>
      </c>
      <c r="H9" s="73"/>
      <c r="I9" s="73"/>
      <c r="J9" s="73"/>
      <c r="K9" s="73"/>
      <c r="L9" s="73"/>
      <c r="M9" s="73"/>
      <c r="N9" s="73"/>
    </row>
    <row r="10" spans="1:14" x14ac:dyDescent="0.3">
      <c r="A10" s="320"/>
      <c r="B10" s="277" t="s">
        <v>6</v>
      </c>
      <c r="C10" s="210" t="s">
        <v>7</v>
      </c>
      <c r="D10" s="117">
        <v>0.79974075973094982</v>
      </c>
      <c r="E10" s="175"/>
      <c r="F10" s="175"/>
      <c r="G10" s="117">
        <v>0.7403491090459533</v>
      </c>
      <c r="H10" s="73"/>
      <c r="I10" s="73"/>
      <c r="J10" s="73"/>
      <c r="K10" s="73"/>
      <c r="L10" s="73"/>
      <c r="M10" s="73"/>
      <c r="N10" s="73"/>
    </row>
    <row r="11" spans="1:14" x14ac:dyDescent="0.3">
      <c r="A11" s="320"/>
      <c r="B11" s="277"/>
      <c r="C11" s="210" t="s">
        <v>8</v>
      </c>
      <c r="D11" s="117">
        <v>0.8664923337451973</v>
      </c>
      <c r="E11" s="175"/>
      <c r="F11" s="175"/>
      <c r="G11" s="117">
        <v>0.81771076359677852</v>
      </c>
      <c r="H11" s="73"/>
      <c r="I11" s="73"/>
      <c r="J11" s="73"/>
      <c r="K11" s="73"/>
      <c r="L11" s="73"/>
      <c r="M11" s="73"/>
      <c r="N11" s="73"/>
    </row>
    <row r="12" spans="1:14" ht="14.5" thickBot="1" x14ac:dyDescent="0.35">
      <c r="A12" s="321"/>
      <c r="B12" s="278" t="s">
        <v>9</v>
      </c>
      <c r="C12" s="275"/>
      <c r="D12" s="183">
        <v>719</v>
      </c>
      <c r="E12" s="225"/>
      <c r="F12" s="225"/>
      <c r="G12" s="183">
        <v>778</v>
      </c>
      <c r="H12" s="184"/>
      <c r="I12" s="184"/>
      <c r="J12" s="184"/>
      <c r="K12" s="184"/>
      <c r="L12" s="73"/>
      <c r="M12" s="73"/>
      <c r="N12" s="73"/>
    </row>
    <row r="13" spans="1:14" x14ac:dyDescent="0.3">
      <c r="A13" s="319" t="s">
        <v>486</v>
      </c>
      <c r="B13" s="273" t="s">
        <v>120</v>
      </c>
      <c r="C13" s="276"/>
      <c r="D13" s="199">
        <v>47508.759999999995</v>
      </c>
      <c r="E13" s="224"/>
      <c r="F13" s="224"/>
      <c r="G13" s="199">
        <v>67024.199999999983</v>
      </c>
      <c r="H13" s="73"/>
      <c r="I13" s="73"/>
      <c r="J13" s="73"/>
      <c r="K13" s="73"/>
      <c r="L13" s="73"/>
      <c r="M13" s="73"/>
      <c r="N13" s="73"/>
    </row>
    <row r="14" spans="1:14" x14ac:dyDescent="0.3">
      <c r="A14" s="320"/>
      <c r="B14" s="277" t="s">
        <v>5</v>
      </c>
      <c r="C14" s="274"/>
      <c r="D14" s="117">
        <v>4.5502592120754762E-2</v>
      </c>
      <c r="E14" s="175"/>
      <c r="F14" s="175"/>
      <c r="G14" s="117">
        <v>5.7877068985272583E-2</v>
      </c>
      <c r="H14" s="73"/>
      <c r="I14" s="73"/>
      <c r="J14" s="73"/>
      <c r="K14" s="73"/>
      <c r="L14" s="73"/>
      <c r="M14" s="73"/>
      <c r="N14" s="73"/>
    </row>
    <row r="15" spans="1:14" x14ac:dyDescent="0.3">
      <c r="A15" s="320"/>
      <c r="B15" s="277" t="s">
        <v>6</v>
      </c>
      <c r="C15" s="210" t="s">
        <v>7</v>
      </c>
      <c r="D15" s="117">
        <v>3.1475889508005131E-2</v>
      </c>
      <c r="E15" s="175"/>
      <c r="F15" s="175"/>
      <c r="G15" s="117">
        <v>4.2051416824185874E-2</v>
      </c>
      <c r="H15" s="73"/>
      <c r="I15" s="73"/>
      <c r="J15" s="73"/>
      <c r="K15" s="73"/>
      <c r="L15" s="73"/>
      <c r="M15" s="73"/>
      <c r="N15" s="73"/>
    </row>
    <row r="16" spans="1:14" x14ac:dyDescent="0.3">
      <c r="A16" s="320"/>
      <c r="B16" s="277"/>
      <c r="C16" s="210" t="s">
        <v>8</v>
      </c>
      <c r="D16" s="117">
        <v>6.5358243608323666E-2</v>
      </c>
      <c r="E16" s="175"/>
      <c r="F16" s="175"/>
      <c r="G16" s="117">
        <v>7.9166355971642233E-2</v>
      </c>
      <c r="H16" s="73"/>
      <c r="I16" s="73"/>
      <c r="J16" s="73"/>
      <c r="K16" s="73"/>
      <c r="L16" s="73"/>
      <c r="M16" s="73"/>
      <c r="N16" s="73"/>
    </row>
    <row r="17" spans="1:14" ht="14.5" thickBot="1" x14ac:dyDescent="0.35">
      <c r="A17" s="321"/>
      <c r="B17" s="278" t="s">
        <v>9</v>
      </c>
      <c r="C17" s="275"/>
      <c r="D17" s="183">
        <v>719</v>
      </c>
      <c r="E17" s="225"/>
      <c r="F17" s="225"/>
      <c r="G17" s="183">
        <v>778</v>
      </c>
      <c r="H17" s="184"/>
      <c r="I17" s="184"/>
      <c r="J17" s="184"/>
      <c r="K17" s="184"/>
      <c r="L17" s="73"/>
      <c r="M17" s="73"/>
      <c r="N17" s="73"/>
    </row>
    <row r="18" spans="1:14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H18" s="73"/>
      <c r="I18" s="73"/>
      <c r="J18" s="73"/>
      <c r="K18" s="73"/>
      <c r="L18" s="73"/>
      <c r="M18" s="73"/>
      <c r="N18" s="73"/>
    </row>
    <row r="19" spans="1:14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H19" s="73"/>
      <c r="I19" s="73"/>
      <c r="J19" s="73"/>
      <c r="K19" s="73"/>
      <c r="L19" s="73"/>
      <c r="M19" s="73"/>
      <c r="N19" s="73"/>
    </row>
    <row r="20" spans="1:14" ht="14.25" customHeight="1" x14ac:dyDescent="0.3">
      <c r="A20" s="84" t="s">
        <v>174</v>
      </c>
      <c r="H20" s="73"/>
      <c r="I20" s="73"/>
      <c r="J20" s="73"/>
      <c r="K20" s="73"/>
      <c r="L20" s="73"/>
      <c r="M20" s="73"/>
      <c r="N20" s="73"/>
    </row>
    <row r="21" spans="1:14" ht="14.25" customHeight="1" x14ac:dyDescent="0.3">
      <c r="H21" s="73"/>
      <c r="I21" s="73"/>
      <c r="J21" s="73"/>
      <c r="K21" s="73"/>
      <c r="L21" s="73"/>
      <c r="M21" s="73"/>
      <c r="N21" s="73"/>
    </row>
    <row r="22" spans="1:14" ht="14.25" customHeight="1" x14ac:dyDescent="0.3">
      <c r="A22" s="198" t="str">
        <f>HYPERLINK("#'Index'!A1","Back To Index")</f>
        <v>Back To Index</v>
      </c>
      <c r="H22" s="73"/>
      <c r="I22" s="73"/>
      <c r="J22" s="73"/>
      <c r="K22" s="73"/>
      <c r="L22" s="73"/>
      <c r="M22" s="73"/>
      <c r="N22" s="73"/>
    </row>
    <row r="23" spans="1:14" ht="14.15" customHeight="1" x14ac:dyDescent="0.3"/>
    <row r="24" spans="1:14" ht="14.25" customHeight="1" x14ac:dyDescent="0.3"/>
    <row r="25" spans="1:14" ht="14.25" customHeight="1" x14ac:dyDescent="0.3"/>
    <row r="26" spans="1:14" ht="14.25" customHeight="1" x14ac:dyDescent="0.3"/>
    <row r="27" spans="1:14" ht="14.15" customHeight="1" x14ac:dyDescent="0.3"/>
    <row r="28" spans="1:14" ht="15" customHeight="1" x14ac:dyDescent="0.3"/>
    <row r="29" spans="1:14" ht="14.15" customHeight="1" x14ac:dyDescent="0.3"/>
    <row r="30" spans="1:14" ht="15" customHeight="1" x14ac:dyDescent="0.3"/>
    <row r="31" spans="1:14" ht="15" customHeight="1" x14ac:dyDescent="0.3"/>
    <row r="32" spans="1:14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 enableFormatConditionsCalculation="0">
    <tabColor rgb="FF1F497D"/>
  </sheetPr>
  <dimension ref="A1:M373"/>
  <sheetViews>
    <sheetView workbookViewId="0">
      <selection activeCell="A22" sqref="A22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3" s="93" customFormat="1" ht="31.5" customHeight="1" thickBot="1" x14ac:dyDescent="0.35">
      <c r="A1" s="290" t="s">
        <v>415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  <c r="M1" s="228"/>
    </row>
    <row r="2" spans="1:13" ht="54" customHeight="1" thickBot="1" x14ac:dyDescent="0.35">
      <c r="A2" s="212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  <c r="H2" s="200"/>
      <c r="I2" s="200"/>
      <c r="J2" s="200"/>
      <c r="K2" s="200"/>
      <c r="L2" s="73"/>
      <c r="M2" s="73"/>
    </row>
    <row r="3" spans="1:13" x14ac:dyDescent="0.3">
      <c r="A3" s="319" t="s">
        <v>416</v>
      </c>
      <c r="B3" s="273" t="s">
        <v>120</v>
      </c>
      <c r="C3" s="276"/>
      <c r="D3" s="199">
        <v>130559.28000000003</v>
      </c>
      <c r="E3" s="199">
        <v>293984.79999999981</v>
      </c>
      <c r="F3" s="199">
        <v>62388.569999999992</v>
      </c>
      <c r="G3" s="199">
        <v>486932.64999999956</v>
      </c>
      <c r="H3" s="73"/>
      <c r="I3" s="73"/>
      <c r="J3" s="73"/>
      <c r="K3" s="73"/>
      <c r="L3" s="73"/>
      <c r="M3" s="73"/>
    </row>
    <row r="4" spans="1:13" x14ac:dyDescent="0.3">
      <c r="A4" s="320"/>
      <c r="B4" s="277" t="s">
        <v>5</v>
      </c>
      <c r="C4" s="274"/>
      <c r="D4" s="117">
        <v>0.52677947620982035</v>
      </c>
      <c r="E4" s="117">
        <v>0.50004000526872106</v>
      </c>
      <c r="F4" s="117">
        <v>0.5408551341930572</v>
      </c>
      <c r="G4" s="117">
        <v>0.51195788882513193</v>
      </c>
      <c r="H4" s="73"/>
      <c r="I4" s="73"/>
      <c r="J4" s="73"/>
      <c r="K4" s="73"/>
      <c r="L4" s="73"/>
      <c r="M4" s="73"/>
    </row>
    <row r="5" spans="1:13" x14ac:dyDescent="0.3">
      <c r="A5" s="320"/>
      <c r="B5" s="277" t="s">
        <v>6</v>
      </c>
      <c r="C5" s="213" t="s">
        <v>7</v>
      </c>
      <c r="D5" s="117">
        <v>0.41109491317766261</v>
      </c>
      <c r="E5" s="117">
        <v>0.43905766654703832</v>
      </c>
      <c r="F5" s="117">
        <v>0.43638071443564075</v>
      </c>
      <c r="G5" s="117">
        <v>0.46194001613365981</v>
      </c>
      <c r="H5" s="73"/>
      <c r="I5" s="73"/>
      <c r="J5" s="73"/>
      <c r="K5" s="73"/>
      <c r="L5" s="73"/>
      <c r="M5" s="73"/>
    </row>
    <row r="6" spans="1:13" x14ac:dyDescent="0.3">
      <c r="A6" s="320"/>
      <c r="B6" s="277"/>
      <c r="C6" s="213" t="s">
        <v>8</v>
      </c>
      <c r="D6" s="117">
        <v>0.63965842458915911</v>
      </c>
      <c r="E6" s="117">
        <v>0.5610211538262726</v>
      </c>
      <c r="F6" s="117">
        <v>0.64185749229131328</v>
      </c>
      <c r="G6" s="117">
        <v>0.56173743677233912</v>
      </c>
      <c r="H6" s="73"/>
      <c r="I6" s="73"/>
      <c r="J6" s="73"/>
      <c r="K6" s="73"/>
      <c r="L6" s="73"/>
      <c r="M6" s="73"/>
    </row>
    <row r="7" spans="1:13" ht="14.5" thickBot="1" x14ac:dyDescent="0.35">
      <c r="A7" s="321"/>
      <c r="B7" s="278" t="s">
        <v>9</v>
      </c>
      <c r="C7" s="275"/>
      <c r="D7" s="183">
        <v>91</v>
      </c>
      <c r="E7" s="183">
        <v>424</v>
      </c>
      <c r="F7" s="183">
        <v>133</v>
      </c>
      <c r="G7" s="183">
        <v>648</v>
      </c>
      <c r="H7" s="184"/>
      <c r="I7" s="184"/>
      <c r="J7" s="184"/>
      <c r="K7" s="184"/>
      <c r="L7" s="73"/>
      <c r="M7" s="73"/>
    </row>
    <row r="8" spans="1:13" ht="25.5" customHeight="1" x14ac:dyDescent="0.3">
      <c r="A8" s="319" t="s">
        <v>417</v>
      </c>
      <c r="B8" s="273" t="s">
        <v>120</v>
      </c>
      <c r="C8" s="276"/>
      <c r="D8" s="199">
        <v>123481.58</v>
      </c>
      <c r="E8" s="199">
        <v>352784.77999999962</v>
      </c>
      <c r="F8" s="199">
        <v>67590.559999999983</v>
      </c>
      <c r="G8" s="199">
        <v>543856.91999999958</v>
      </c>
      <c r="H8" s="73"/>
      <c r="I8" s="73"/>
      <c r="J8" s="73"/>
      <c r="K8" s="73"/>
      <c r="L8" s="73"/>
      <c r="M8" s="73"/>
    </row>
    <row r="9" spans="1:13" ht="14.25" customHeight="1" x14ac:dyDescent="0.3">
      <c r="A9" s="320"/>
      <c r="B9" s="277" t="s">
        <v>5</v>
      </c>
      <c r="C9" s="274"/>
      <c r="D9" s="117">
        <v>0.49822243224657037</v>
      </c>
      <c r="E9" s="117">
        <v>0.60005314305339774</v>
      </c>
      <c r="F9" s="117">
        <v>0.58595190431490707</v>
      </c>
      <c r="G9" s="117">
        <v>0.5718077039733086</v>
      </c>
      <c r="H9" s="73"/>
      <c r="I9" s="73"/>
      <c r="J9" s="73"/>
      <c r="K9" s="73"/>
      <c r="L9" s="73"/>
      <c r="M9" s="73"/>
    </row>
    <row r="10" spans="1:13" x14ac:dyDescent="0.3">
      <c r="A10" s="320"/>
      <c r="B10" s="277" t="s">
        <v>6</v>
      </c>
      <c r="C10" s="213" t="s">
        <v>7</v>
      </c>
      <c r="D10" s="117">
        <v>0.38433024372760261</v>
      </c>
      <c r="E10" s="117">
        <v>0.53756328535521669</v>
      </c>
      <c r="F10" s="117">
        <v>0.48004429834037537</v>
      </c>
      <c r="G10" s="117">
        <v>0.52107777598608562</v>
      </c>
      <c r="H10" s="73"/>
      <c r="I10" s="73"/>
      <c r="J10" s="73"/>
      <c r="K10" s="73"/>
      <c r="L10" s="73"/>
      <c r="M10" s="73"/>
    </row>
    <row r="11" spans="1:13" x14ac:dyDescent="0.3">
      <c r="A11" s="320"/>
      <c r="B11" s="277"/>
      <c r="C11" s="213" t="s">
        <v>8</v>
      </c>
      <c r="D11" s="117">
        <v>0.61229938311753496</v>
      </c>
      <c r="E11" s="117">
        <v>0.65944822794753444</v>
      </c>
      <c r="F11" s="117">
        <v>0.68446683003791609</v>
      </c>
      <c r="G11" s="117">
        <v>0.62107172539215283</v>
      </c>
      <c r="H11" s="73"/>
      <c r="I11" s="73"/>
      <c r="J11" s="73"/>
      <c r="K11" s="73"/>
      <c r="L11" s="73"/>
      <c r="M11" s="73"/>
    </row>
    <row r="12" spans="1:13" ht="14.5" thickBot="1" x14ac:dyDescent="0.35">
      <c r="A12" s="321"/>
      <c r="B12" s="278" t="s">
        <v>9</v>
      </c>
      <c r="C12" s="275"/>
      <c r="D12" s="183">
        <v>91</v>
      </c>
      <c r="E12" s="183">
        <v>424</v>
      </c>
      <c r="F12" s="183">
        <v>133</v>
      </c>
      <c r="G12" s="183">
        <v>648</v>
      </c>
      <c r="H12" s="184"/>
      <c r="I12" s="184"/>
      <c r="J12" s="184"/>
      <c r="K12" s="184"/>
      <c r="L12" s="73"/>
      <c r="M12" s="73"/>
    </row>
    <row r="13" spans="1:13" ht="25.5" customHeight="1" x14ac:dyDescent="0.3">
      <c r="A13" s="319" t="s">
        <v>488</v>
      </c>
      <c r="B13" s="273" t="s">
        <v>120</v>
      </c>
      <c r="C13" s="276"/>
      <c r="D13" s="199">
        <v>126797.77999999998</v>
      </c>
      <c r="E13" s="199">
        <v>389057.08999999991</v>
      </c>
      <c r="F13" s="199">
        <v>57447.18</v>
      </c>
      <c r="G13" s="199">
        <v>573302.0499999997</v>
      </c>
      <c r="H13" s="73"/>
      <c r="I13" s="73"/>
      <c r="J13" s="73"/>
      <c r="K13" s="73"/>
      <c r="L13" s="73"/>
      <c r="M13" s="73"/>
    </row>
    <row r="14" spans="1:13" ht="14.25" customHeight="1" x14ac:dyDescent="0.3">
      <c r="A14" s="320"/>
      <c r="B14" s="277" t="s">
        <v>5</v>
      </c>
      <c r="C14" s="274"/>
      <c r="D14" s="117">
        <v>0.51160260789557055</v>
      </c>
      <c r="E14" s="117">
        <v>0.6617488704634843</v>
      </c>
      <c r="F14" s="117">
        <v>0.498017541480959</v>
      </c>
      <c r="G14" s="117">
        <v>0.60276612623351566</v>
      </c>
      <c r="H14" s="73"/>
      <c r="I14" s="73"/>
      <c r="J14" s="73"/>
      <c r="K14" s="73"/>
      <c r="L14" s="73"/>
      <c r="M14" s="73"/>
    </row>
    <row r="15" spans="1:13" x14ac:dyDescent="0.3">
      <c r="A15" s="320"/>
      <c r="B15" s="277" t="s">
        <v>6</v>
      </c>
      <c r="C15" s="213" t="s">
        <v>7</v>
      </c>
      <c r="D15" s="117">
        <v>0.39663699900016236</v>
      </c>
      <c r="E15" s="117">
        <v>0.59948325840348959</v>
      </c>
      <c r="F15" s="117">
        <v>0.39510838487563726</v>
      </c>
      <c r="G15" s="117">
        <v>0.55162865285420815</v>
      </c>
      <c r="H15" s="73"/>
      <c r="I15" s="73"/>
      <c r="J15" s="73"/>
      <c r="K15" s="73"/>
      <c r="L15" s="73"/>
      <c r="M15" s="73"/>
    </row>
    <row r="16" spans="1:13" x14ac:dyDescent="0.3">
      <c r="A16" s="320"/>
      <c r="B16" s="277"/>
      <c r="C16" s="213" t="s">
        <v>8</v>
      </c>
      <c r="D16" s="117">
        <v>0.6253537013258379</v>
      </c>
      <c r="E16" s="117">
        <v>0.71887388749300907</v>
      </c>
      <c r="F16" s="117">
        <v>0.60109493386612756</v>
      </c>
      <c r="G16" s="117">
        <v>0.65175326422719082</v>
      </c>
      <c r="H16" s="73"/>
      <c r="I16" s="73"/>
      <c r="J16" s="73"/>
      <c r="K16" s="73"/>
      <c r="L16" s="73"/>
      <c r="M16" s="73"/>
    </row>
    <row r="17" spans="1:13" ht="14.5" thickBot="1" x14ac:dyDescent="0.35">
      <c r="A17" s="321"/>
      <c r="B17" s="278" t="s">
        <v>9</v>
      </c>
      <c r="C17" s="275"/>
      <c r="D17" s="183">
        <v>91</v>
      </c>
      <c r="E17" s="183">
        <v>424</v>
      </c>
      <c r="F17" s="183">
        <v>133</v>
      </c>
      <c r="G17" s="183">
        <v>648</v>
      </c>
      <c r="H17" s="184"/>
      <c r="I17" s="184"/>
      <c r="J17" s="184"/>
      <c r="K17" s="184"/>
      <c r="L17" s="73"/>
      <c r="M17" s="73"/>
    </row>
    <row r="18" spans="1:13" ht="16" customHeight="1" x14ac:dyDescent="0.3">
      <c r="A18" s="282" t="s">
        <v>360</v>
      </c>
      <c r="B18" s="283"/>
      <c r="C18" s="283"/>
      <c r="D18" s="283"/>
      <c r="E18" s="283"/>
      <c r="F18" s="283"/>
      <c r="G18" s="185"/>
      <c r="H18" s="73"/>
      <c r="I18" s="73"/>
      <c r="J18" s="73"/>
      <c r="K18" s="73"/>
      <c r="L18" s="73"/>
      <c r="M18" s="73"/>
    </row>
    <row r="19" spans="1:13" ht="14.25" customHeight="1" x14ac:dyDescent="0.3">
      <c r="A19" s="312" t="s">
        <v>10</v>
      </c>
      <c r="B19" s="312"/>
      <c r="C19" s="312"/>
      <c r="D19" s="312"/>
      <c r="E19" s="312"/>
      <c r="F19" s="312"/>
      <c r="G19" s="312"/>
      <c r="H19" s="73"/>
      <c r="I19" s="73"/>
      <c r="J19" s="73"/>
      <c r="K19" s="73"/>
      <c r="L19" s="73"/>
      <c r="M19" s="73"/>
    </row>
    <row r="20" spans="1:13" ht="15" customHeight="1" x14ac:dyDescent="0.3">
      <c r="A20" s="84" t="s">
        <v>487</v>
      </c>
      <c r="H20" s="73"/>
      <c r="I20" s="73"/>
      <c r="J20" s="73"/>
      <c r="K20" s="73"/>
      <c r="L20" s="73"/>
      <c r="M20" s="73"/>
    </row>
    <row r="21" spans="1:13" ht="14.25" customHeight="1" x14ac:dyDescent="0.3">
      <c r="H21" s="73"/>
      <c r="I21" s="73"/>
      <c r="J21" s="73"/>
      <c r="K21" s="73"/>
      <c r="L21" s="73"/>
      <c r="M21" s="73"/>
    </row>
    <row r="22" spans="1:13" ht="14.25" customHeight="1" x14ac:dyDescent="0.3">
      <c r="A22" s="198" t="str">
        <f>HYPERLINK("#'Index'!A1","Back To Index")</f>
        <v>Back To Index</v>
      </c>
    </row>
    <row r="23" spans="1:13" ht="14.5" customHeight="1" x14ac:dyDescent="0.3"/>
    <row r="24" spans="1:13" ht="14.25" customHeight="1" x14ac:dyDescent="0.3"/>
    <row r="25" spans="1:13" ht="14.25" customHeight="1" x14ac:dyDescent="0.3"/>
    <row r="26" spans="1:13" ht="14.25" customHeight="1" x14ac:dyDescent="0.3"/>
    <row r="27" spans="1:13" ht="14.15" customHeight="1" x14ac:dyDescent="0.3"/>
    <row r="28" spans="1:13" ht="14.25" customHeight="1" x14ac:dyDescent="0.3"/>
    <row r="29" spans="1:13" ht="14.25" customHeight="1" x14ac:dyDescent="0.3"/>
    <row r="30" spans="1:13" ht="14.25" customHeight="1" x14ac:dyDescent="0.3"/>
    <row r="31" spans="1:13" ht="14.15" customHeight="1" x14ac:dyDescent="0.3"/>
    <row r="32" spans="1:13" ht="15" customHeight="1" x14ac:dyDescent="0.3"/>
    <row r="33" ht="14.15" customHeight="1" x14ac:dyDescent="0.3"/>
    <row r="34" ht="14.15" customHeight="1" x14ac:dyDescent="0.3"/>
    <row r="35" ht="14.15" customHeight="1" x14ac:dyDescent="0.3"/>
    <row r="37" ht="14.15" customHeight="1" x14ac:dyDescent="0.3"/>
    <row r="38" ht="14.15" customHeight="1" x14ac:dyDescent="0.3"/>
    <row r="39" ht="14.15" customHeight="1" x14ac:dyDescent="0.3"/>
    <row r="41" ht="14.15" customHeight="1" x14ac:dyDescent="0.3"/>
    <row r="42" ht="14.15" customHeight="1" x14ac:dyDescent="0.3"/>
    <row r="43" ht="14.15" customHeight="1" x14ac:dyDescent="0.3"/>
    <row r="45" ht="14.15" customHeight="1" x14ac:dyDescent="0.3"/>
    <row r="46" ht="14.15" customHeight="1" x14ac:dyDescent="0.3"/>
    <row r="47" ht="14.15" customHeight="1" x14ac:dyDescent="0.3"/>
    <row r="49" ht="14.5" customHeight="1" x14ac:dyDescent="0.3"/>
    <row r="51" ht="14.5" customHeight="1" x14ac:dyDescent="0.3"/>
    <row r="52" ht="14.5" customHeight="1" x14ac:dyDescent="0.3"/>
    <row r="54" ht="14.5" customHeight="1" x14ac:dyDescent="0.3"/>
    <row r="55" ht="14.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5" customHeight="1" x14ac:dyDescent="0.3"/>
    <row r="79" ht="14.5" customHeight="1" x14ac:dyDescent="0.3"/>
    <row r="80" ht="14.5" customHeight="1" x14ac:dyDescent="0.3"/>
    <row r="82" ht="14.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5" customHeight="1" x14ac:dyDescent="0.3"/>
    <row r="107" ht="14.5" customHeight="1" x14ac:dyDescent="0.3"/>
    <row r="110" ht="14.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5" customHeight="1" x14ac:dyDescent="0.3"/>
    <row r="135" ht="14.5" customHeight="1" x14ac:dyDescent="0.3"/>
    <row r="138" ht="14.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5" customHeight="1" x14ac:dyDescent="0.3"/>
    <row r="163" ht="14.5" customHeight="1" x14ac:dyDescent="0.3"/>
    <row r="164" ht="14.5" customHeight="1" x14ac:dyDescent="0.3"/>
    <row r="166" ht="14.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5" customHeight="1" x14ac:dyDescent="0.3"/>
    <row r="207" ht="60" customHeight="1" x14ac:dyDescent="0.3"/>
    <row r="208" ht="14.5" customHeight="1" x14ac:dyDescent="0.3"/>
    <row r="209" ht="59.5" customHeight="1" x14ac:dyDescent="0.3"/>
    <row r="210" ht="14.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5" customHeight="1" x14ac:dyDescent="0.3"/>
    <row r="235" ht="14.5" customHeight="1" x14ac:dyDescent="0.3"/>
    <row r="236" ht="14.5" customHeight="1" x14ac:dyDescent="0.3"/>
    <row r="238" ht="14.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5" customHeight="1" x14ac:dyDescent="0.3"/>
    <row r="263" ht="14.5" customHeight="1" x14ac:dyDescent="0.3"/>
    <row r="264" ht="14.5" customHeight="1" x14ac:dyDescent="0.3"/>
    <row r="266" ht="14.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5" customHeight="1" x14ac:dyDescent="0.3"/>
    <row r="291" ht="14.5" customHeight="1" x14ac:dyDescent="0.3"/>
    <row r="292" ht="14.5" customHeight="1" x14ac:dyDescent="0.3"/>
    <row r="294" ht="14.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5" customHeight="1" x14ac:dyDescent="0.3"/>
    <row r="319" ht="14.5" customHeight="1" x14ac:dyDescent="0.3"/>
    <row r="320" ht="14.5" customHeight="1" x14ac:dyDescent="0.3"/>
    <row r="322" ht="14.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5" customHeight="1" x14ac:dyDescent="0.3"/>
    <row r="347" ht="14.5" customHeight="1" x14ac:dyDescent="0.3"/>
    <row r="348" ht="14.5" customHeight="1" x14ac:dyDescent="0.3"/>
    <row r="350" ht="14.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5" customHeight="1" x14ac:dyDescent="0.3"/>
  </sheetData>
  <mergeCells count="19">
    <mergeCell ref="A1:G1"/>
    <mergeCell ref="B2:C2"/>
    <mergeCell ref="A3:A7"/>
    <mergeCell ref="B3:C3"/>
    <mergeCell ref="B4:C4"/>
    <mergeCell ref="B5:B6"/>
    <mergeCell ref="B7:C7"/>
    <mergeCell ref="A18:F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 enableFormatConditionsCalculation="0">
    <tabColor rgb="FF1F497D"/>
  </sheetPr>
  <dimension ref="A1:K397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6" width="10.58203125" style="116" customWidth="1"/>
    <col min="7" max="16384" width="8.75" style="116"/>
  </cols>
  <sheetData>
    <row r="1" spans="1:11" s="93" customFormat="1" ht="31.5" customHeight="1" thickBot="1" x14ac:dyDescent="0.35">
      <c r="A1" s="290" t="s">
        <v>425</v>
      </c>
      <c r="B1" s="290"/>
      <c r="C1" s="290"/>
      <c r="D1" s="290"/>
      <c r="E1" s="290"/>
      <c r="F1" s="292"/>
      <c r="G1" s="228"/>
      <c r="H1" s="228"/>
      <c r="I1" s="228"/>
      <c r="J1" s="228"/>
      <c r="K1" s="228"/>
    </row>
    <row r="2" spans="1:11" ht="54" customHeight="1" thickBot="1" x14ac:dyDescent="0.35">
      <c r="A2" s="212" t="s">
        <v>0</v>
      </c>
      <c r="B2" s="271"/>
      <c r="C2" s="272"/>
      <c r="D2" s="95" t="s">
        <v>105</v>
      </c>
      <c r="E2" s="95" t="s">
        <v>79</v>
      </c>
      <c r="F2" s="95" t="s">
        <v>4</v>
      </c>
      <c r="G2" s="200"/>
      <c r="H2" s="200"/>
      <c r="I2" s="200"/>
      <c r="J2" s="73"/>
      <c r="K2" s="73"/>
    </row>
    <row r="3" spans="1:11" ht="14.25" customHeight="1" x14ac:dyDescent="0.3">
      <c r="A3" s="319" t="s">
        <v>416</v>
      </c>
      <c r="B3" s="273" t="s">
        <v>120</v>
      </c>
      <c r="C3" s="276"/>
      <c r="D3" s="199">
        <v>202111.59</v>
      </c>
      <c r="E3" s="199">
        <v>284821.05999999994</v>
      </c>
      <c r="F3" s="199">
        <v>486932.64999999956</v>
      </c>
      <c r="G3" s="73"/>
      <c r="H3" s="73"/>
      <c r="I3" s="73"/>
      <c r="J3" s="73"/>
      <c r="K3" s="73"/>
    </row>
    <row r="4" spans="1:11" x14ac:dyDescent="0.3">
      <c r="A4" s="320"/>
      <c r="B4" s="277" t="s">
        <v>5</v>
      </c>
      <c r="C4" s="274"/>
      <c r="D4" s="117">
        <v>0.51263949126352393</v>
      </c>
      <c r="E4" s="117">
        <v>0.51147531598460005</v>
      </c>
      <c r="F4" s="117">
        <v>0.51195788882513193</v>
      </c>
      <c r="G4" s="73"/>
      <c r="H4" s="73"/>
      <c r="I4" s="73"/>
      <c r="J4" s="73"/>
      <c r="K4" s="73"/>
    </row>
    <row r="5" spans="1:11" x14ac:dyDescent="0.3">
      <c r="A5" s="320"/>
      <c r="B5" s="277" t="s">
        <v>6</v>
      </c>
      <c r="C5" s="213" t="s">
        <v>7</v>
      </c>
      <c r="D5" s="117">
        <v>0.43737436654402451</v>
      </c>
      <c r="E5" s="117">
        <v>0.44494761059234089</v>
      </c>
      <c r="F5" s="117">
        <v>0.46194001613365981</v>
      </c>
      <c r="G5" s="73"/>
      <c r="H5" s="73"/>
      <c r="I5" s="73"/>
      <c r="J5" s="73"/>
      <c r="K5" s="73"/>
    </row>
    <row r="6" spans="1:11" x14ac:dyDescent="0.3">
      <c r="A6" s="320"/>
      <c r="B6" s="277"/>
      <c r="C6" s="213" t="s">
        <v>8</v>
      </c>
      <c r="D6" s="117">
        <v>0.58733577617188892</v>
      </c>
      <c r="E6" s="117">
        <v>0.57759896421568524</v>
      </c>
      <c r="F6" s="117">
        <v>0.56173743677233912</v>
      </c>
      <c r="G6" s="73"/>
      <c r="H6" s="73"/>
      <c r="I6" s="73"/>
      <c r="J6" s="73"/>
      <c r="K6" s="73"/>
    </row>
    <row r="7" spans="1:11" ht="14.5" thickBot="1" x14ac:dyDescent="0.35">
      <c r="A7" s="321"/>
      <c r="B7" s="278" t="s">
        <v>9</v>
      </c>
      <c r="C7" s="275"/>
      <c r="D7" s="183">
        <v>285</v>
      </c>
      <c r="E7" s="183">
        <v>363</v>
      </c>
      <c r="F7" s="183">
        <v>648</v>
      </c>
      <c r="G7" s="184"/>
      <c r="H7" s="184"/>
      <c r="I7" s="184"/>
      <c r="J7" s="73"/>
      <c r="K7" s="73"/>
    </row>
    <row r="8" spans="1:11" ht="14.25" customHeight="1" x14ac:dyDescent="0.3">
      <c r="A8" s="319" t="s">
        <v>417</v>
      </c>
      <c r="B8" s="273" t="s">
        <v>120</v>
      </c>
      <c r="C8" s="276"/>
      <c r="D8" s="199">
        <v>232534.93000000002</v>
      </c>
      <c r="E8" s="199">
        <v>311321.99</v>
      </c>
      <c r="F8" s="199">
        <v>543856.91999999958</v>
      </c>
      <c r="G8" s="73"/>
      <c r="H8" s="73"/>
      <c r="I8" s="73"/>
      <c r="J8" s="73"/>
      <c r="K8" s="73"/>
    </row>
    <row r="9" spans="1:11" x14ac:dyDescent="0.3">
      <c r="A9" s="320"/>
      <c r="B9" s="277" t="s">
        <v>5</v>
      </c>
      <c r="C9" s="274"/>
      <c r="D9" s="117">
        <v>0.58980580092511847</v>
      </c>
      <c r="E9" s="117">
        <v>0.55906509584721198</v>
      </c>
      <c r="F9" s="117">
        <v>0.5718077039733086</v>
      </c>
      <c r="G9" s="73"/>
      <c r="H9" s="73"/>
      <c r="I9" s="73"/>
      <c r="J9" s="73"/>
      <c r="K9" s="73"/>
    </row>
    <row r="10" spans="1:11" x14ac:dyDescent="0.3">
      <c r="A10" s="320"/>
      <c r="B10" s="277" t="s">
        <v>6</v>
      </c>
      <c r="C10" s="213" t="s">
        <v>7</v>
      </c>
      <c r="D10" s="117">
        <v>0.511707420021563</v>
      </c>
      <c r="E10" s="117">
        <v>0.49189819142776242</v>
      </c>
      <c r="F10" s="117">
        <v>0.52107777598608562</v>
      </c>
      <c r="G10" s="73"/>
      <c r="H10" s="73"/>
      <c r="I10" s="73"/>
      <c r="J10" s="73"/>
      <c r="K10" s="73"/>
    </row>
    <row r="11" spans="1:11" x14ac:dyDescent="0.3">
      <c r="A11" s="320"/>
      <c r="B11" s="277"/>
      <c r="C11" s="213" t="s">
        <v>8</v>
      </c>
      <c r="D11" s="117">
        <v>0.66362419478713508</v>
      </c>
      <c r="E11" s="117">
        <v>0.62413751954582664</v>
      </c>
      <c r="F11" s="117">
        <v>0.62107172539215283</v>
      </c>
      <c r="G11" s="73"/>
      <c r="H11" s="73"/>
      <c r="I11" s="73"/>
      <c r="J11" s="73"/>
      <c r="K11" s="73"/>
    </row>
    <row r="12" spans="1:11" ht="14.5" thickBot="1" x14ac:dyDescent="0.35">
      <c r="A12" s="321"/>
      <c r="B12" s="278" t="s">
        <v>9</v>
      </c>
      <c r="C12" s="275"/>
      <c r="D12" s="183">
        <v>285</v>
      </c>
      <c r="E12" s="183">
        <v>363</v>
      </c>
      <c r="F12" s="183">
        <v>648</v>
      </c>
      <c r="G12" s="184"/>
      <c r="H12" s="184"/>
      <c r="I12" s="184"/>
      <c r="J12" s="73"/>
      <c r="K12" s="73"/>
    </row>
    <row r="13" spans="1:11" ht="14.25" customHeight="1" x14ac:dyDescent="0.3">
      <c r="A13" s="319" t="s">
        <v>488</v>
      </c>
      <c r="B13" s="273" t="s">
        <v>120</v>
      </c>
      <c r="C13" s="276"/>
      <c r="D13" s="199">
        <v>237525.36999999997</v>
      </c>
      <c r="E13" s="199">
        <v>335776.68000000005</v>
      </c>
      <c r="F13" s="199">
        <v>573302.0499999997</v>
      </c>
      <c r="G13" s="73"/>
      <c r="H13" s="73"/>
      <c r="I13" s="73"/>
      <c r="J13" s="73"/>
      <c r="K13" s="73"/>
    </row>
    <row r="14" spans="1:11" x14ac:dyDescent="0.3">
      <c r="A14" s="320"/>
      <c r="B14" s="277" t="s">
        <v>5</v>
      </c>
      <c r="C14" s="274"/>
      <c r="D14" s="117">
        <v>0.60246364317345813</v>
      </c>
      <c r="E14" s="117">
        <v>0.60298028349188781</v>
      </c>
      <c r="F14" s="117">
        <v>0.60276612623351566</v>
      </c>
      <c r="G14" s="73"/>
      <c r="H14" s="73"/>
      <c r="I14" s="73"/>
      <c r="J14" s="73"/>
      <c r="K14" s="73"/>
    </row>
    <row r="15" spans="1:11" x14ac:dyDescent="0.3">
      <c r="A15" s="320"/>
      <c r="B15" s="277" t="s">
        <v>6</v>
      </c>
      <c r="C15" s="213" t="s">
        <v>7</v>
      </c>
      <c r="D15" s="117">
        <v>0.52417812907062666</v>
      </c>
      <c r="E15" s="117">
        <v>0.53489090759717628</v>
      </c>
      <c r="F15" s="117">
        <v>0.55162865285420815</v>
      </c>
      <c r="G15" s="73"/>
      <c r="H15" s="73"/>
      <c r="I15" s="73"/>
      <c r="J15" s="73"/>
      <c r="K15" s="73"/>
    </row>
    <row r="16" spans="1:11" x14ac:dyDescent="0.3">
      <c r="A16" s="320"/>
      <c r="B16" s="277"/>
      <c r="C16" s="213" t="s">
        <v>8</v>
      </c>
      <c r="D16" s="117">
        <v>0.67583445913343898</v>
      </c>
      <c r="E16" s="117">
        <v>0.66730171940289362</v>
      </c>
      <c r="F16" s="117">
        <v>0.65175326422719082</v>
      </c>
      <c r="G16" s="73"/>
      <c r="H16" s="73"/>
      <c r="I16" s="73"/>
      <c r="J16" s="73"/>
      <c r="K16" s="73"/>
    </row>
    <row r="17" spans="1:11" ht="14.5" thickBot="1" x14ac:dyDescent="0.35">
      <c r="A17" s="321"/>
      <c r="B17" s="278" t="s">
        <v>9</v>
      </c>
      <c r="C17" s="275"/>
      <c r="D17" s="183">
        <v>285</v>
      </c>
      <c r="E17" s="183">
        <v>363</v>
      </c>
      <c r="F17" s="183">
        <v>648</v>
      </c>
      <c r="G17" s="184"/>
      <c r="H17" s="184"/>
      <c r="I17" s="184"/>
      <c r="J17" s="73"/>
      <c r="K17" s="73"/>
    </row>
    <row r="18" spans="1:11" ht="16" customHeight="1" x14ac:dyDescent="0.3">
      <c r="A18" s="282" t="s">
        <v>360</v>
      </c>
      <c r="B18" s="283"/>
      <c r="C18" s="283"/>
      <c r="D18" s="283"/>
      <c r="E18" s="283"/>
      <c r="F18" s="283"/>
      <c r="G18" s="73"/>
      <c r="H18" s="73"/>
      <c r="I18" s="73"/>
      <c r="J18" s="73"/>
      <c r="K18" s="73"/>
    </row>
    <row r="19" spans="1:11" ht="16" customHeight="1" x14ac:dyDescent="0.3">
      <c r="A19" s="280" t="s">
        <v>10</v>
      </c>
      <c r="B19" s="281"/>
      <c r="C19" s="281"/>
      <c r="D19" s="281"/>
      <c r="E19" s="281"/>
      <c r="F19" s="281"/>
      <c r="G19" s="73"/>
      <c r="H19" s="73"/>
      <c r="I19" s="73"/>
      <c r="J19" s="73"/>
      <c r="K19" s="73"/>
    </row>
    <row r="20" spans="1:11" ht="14.25" customHeight="1" x14ac:dyDescent="0.3">
      <c r="A20" s="84" t="s">
        <v>487</v>
      </c>
      <c r="G20" s="73"/>
      <c r="H20" s="73"/>
      <c r="I20" s="73"/>
      <c r="J20" s="73"/>
      <c r="K20" s="73"/>
    </row>
    <row r="21" spans="1:11" ht="14.25" customHeight="1" x14ac:dyDescent="0.3">
      <c r="G21" s="73"/>
      <c r="H21" s="73"/>
      <c r="I21" s="73"/>
      <c r="J21" s="73"/>
      <c r="K21" s="73"/>
    </row>
    <row r="22" spans="1:11" ht="14.25" customHeight="1" x14ac:dyDescent="0.3">
      <c r="A22" s="198" t="str">
        <f>HYPERLINK("#'Index'!A1","Back To Index")</f>
        <v>Back To Index</v>
      </c>
      <c r="G22" s="73"/>
      <c r="H22" s="73"/>
      <c r="I22" s="73"/>
      <c r="J22" s="73"/>
      <c r="K22" s="73"/>
    </row>
    <row r="23" spans="1:11" ht="14.1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15" customHeight="1" x14ac:dyDescent="0.3"/>
    <row r="28" spans="1:11" ht="15" customHeight="1" x14ac:dyDescent="0.3"/>
    <row r="29" spans="1:11" ht="14.15" customHeight="1" x14ac:dyDescent="0.3"/>
    <row r="30" spans="1:11" ht="15" customHeight="1" x14ac:dyDescent="0.3"/>
    <row r="31" spans="1:11" ht="15" customHeight="1" x14ac:dyDescent="0.3"/>
    <row r="32" spans="1:11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:F1"/>
    <mergeCell ref="B2:C2"/>
    <mergeCell ref="A3:A7"/>
    <mergeCell ref="B3:C3"/>
    <mergeCell ref="B4:C4"/>
    <mergeCell ref="B5:B6"/>
    <mergeCell ref="B7:C7"/>
    <mergeCell ref="A18:F18"/>
    <mergeCell ref="A19:F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 enableFormatConditionsCalculation="0">
    <tabColor rgb="FF1F497D"/>
  </sheetPr>
  <dimension ref="A1:Q397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5" width="10.58203125" style="116" customWidth="1"/>
    <col min="6" max="6" width="11.33203125" style="116" customWidth="1"/>
    <col min="7" max="8" width="10.58203125" style="116" customWidth="1"/>
    <col min="9" max="16384" width="8.75" style="116"/>
  </cols>
  <sheetData>
    <row r="1" spans="1:17" s="93" customFormat="1" ht="31.5" customHeight="1" thickBot="1" x14ac:dyDescent="0.35">
      <c r="A1" s="290" t="s">
        <v>426</v>
      </c>
      <c r="B1" s="290"/>
      <c r="C1" s="290"/>
      <c r="D1" s="290"/>
      <c r="E1" s="290"/>
      <c r="F1" s="290"/>
      <c r="G1" s="292"/>
      <c r="I1" s="228"/>
      <c r="J1" s="228"/>
      <c r="K1" s="228"/>
      <c r="L1" s="228"/>
      <c r="M1" s="228"/>
      <c r="N1" s="228"/>
      <c r="O1" s="228"/>
      <c r="P1" s="228"/>
      <c r="Q1" s="228"/>
    </row>
    <row r="2" spans="1:17" ht="54" customHeight="1" thickBot="1" x14ac:dyDescent="0.35">
      <c r="A2" s="212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  <c r="I2" s="202"/>
      <c r="J2" s="202"/>
      <c r="K2" s="202"/>
      <c r="L2" s="203"/>
      <c r="M2" s="203"/>
      <c r="N2" s="73"/>
      <c r="O2" s="73"/>
      <c r="P2" s="73"/>
      <c r="Q2" s="73"/>
    </row>
    <row r="3" spans="1:17" ht="14.25" customHeight="1" x14ac:dyDescent="0.3">
      <c r="A3" s="319" t="s">
        <v>416</v>
      </c>
      <c r="B3" s="273" t="s">
        <v>120</v>
      </c>
      <c r="C3" s="273"/>
      <c r="D3" s="199">
        <v>367498.92999999976</v>
      </c>
      <c r="E3" s="199">
        <v>43655.909999999996</v>
      </c>
      <c r="F3" s="199">
        <v>26560.58</v>
      </c>
      <c r="G3" s="199">
        <v>49217.23</v>
      </c>
      <c r="H3" s="199">
        <v>486932.64999999956</v>
      </c>
      <c r="I3" s="73"/>
      <c r="J3" s="73"/>
      <c r="K3" s="73"/>
      <c r="L3" s="73"/>
      <c r="M3" s="73"/>
      <c r="N3" s="73"/>
      <c r="O3" s="73"/>
      <c r="P3" s="73"/>
      <c r="Q3" s="73"/>
    </row>
    <row r="4" spans="1:17" x14ac:dyDescent="0.3">
      <c r="A4" s="320"/>
      <c r="B4" s="277" t="s">
        <v>5</v>
      </c>
      <c r="C4" s="277"/>
      <c r="D4" s="117">
        <v>0.51170912948137548</v>
      </c>
      <c r="E4" s="117">
        <v>0.54138981809036413</v>
      </c>
      <c r="F4" s="117">
        <v>0.42128154982544802</v>
      </c>
      <c r="G4" s="117">
        <v>0.55142037952450373</v>
      </c>
      <c r="H4" s="117">
        <v>0.51195788882513193</v>
      </c>
      <c r="I4" s="73"/>
      <c r="J4" s="73"/>
      <c r="K4" s="73"/>
      <c r="L4" s="73"/>
      <c r="M4" s="73"/>
      <c r="N4" s="73"/>
      <c r="O4" s="73"/>
      <c r="P4" s="73"/>
      <c r="Q4" s="73"/>
    </row>
    <row r="5" spans="1:17" x14ac:dyDescent="0.3">
      <c r="A5" s="320"/>
      <c r="B5" s="277" t="s">
        <v>6</v>
      </c>
      <c r="C5" s="213" t="s">
        <v>7</v>
      </c>
      <c r="D5" s="117">
        <v>0.45533769146567171</v>
      </c>
      <c r="E5" s="117">
        <v>0.35635670517720508</v>
      </c>
      <c r="F5" s="117">
        <v>0.23068620830822811</v>
      </c>
      <c r="G5" s="117">
        <v>0.38736252335670934</v>
      </c>
      <c r="H5" s="117">
        <v>0.46194001613365981</v>
      </c>
      <c r="I5" s="73"/>
      <c r="J5" s="73"/>
      <c r="K5" s="73"/>
      <c r="L5" s="73"/>
      <c r="M5" s="73"/>
      <c r="N5" s="73"/>
      <c r="O5" s="73"/>
      <c r="P5" s="73"/>
      <c r="Q5" s="73"/>
    </row>
    <row r="6" spans="1:17" x14ac:dyDescent="0.3">
      <c r="A6" s="320"/>
      <c r="B6" s="277"/>
      <c r="C6" s="213" t="s">
        <v>8</v>
      </c>
      <c r="D6" s="117">
        <v>0.56778430098908583</v>
      </c>
      <c r="E6" s="117">
        <v>0.71567139128040591</v>
      </c>
      <c r="F6" s="117">
        <v>0.63862728427442572</v>
      </c>
      <c r="G6" s="117">
        <v>0.70500258850366615</v>
      </c>
      <c r="H6" s="117">
        <v>0.56173743677233912</v>
      </c>
      <c r="I6" s="73"/>
      <c r="J6" s="73"/>
      <c r="K6" s="73"/>
      <c r="L6" s="73"/>
      <c r="M6" s="73"/>
      <c r="N6" s="73"/>
      <c r="O6" s="73"/>
      <c r="P6" s="73"/>
      <c r="Q6" s="73"/>
    </row>
    <row r="7" spans="1:17" ht="14.5" thickBot="1" x14ac:dyDescent="0.35">
      <c r="A7" s="321"/>
      <c r="B7" s="278" t="s">
        <v>9</v>
      </c>
      <c r="C7" s="278"/>
      <c r="D7" s="183">
        <v>513</v>
      </c>
      <c r="E7" s="183">
        <v>50</v>
      </c>
      <c r="F7" s="183">
        <v>29</v>
      </c>
      <c r="G7" s="183">
        <v>56</v>
      </c>
      <c r="H7" s="183">
        <v>648</v>
      </c>
      <c r="I7" s="184"/>
      <c r="J7" s="184"/>
      <c r="K7" s="184"/>
      <c r="L7" s="184"/>
      <c r="M7" s="184"/>
      <c r="N7" s="73"/>
      <c r="O7" s="73"/>
      <c r="P7" s="73"/>
      <c r="Q7" s="73"/>
    </row>
    <row r="8" spans="1:17" ht="14.25" customHeight="1" x14ac:dyDescent="0.3">
      <c r="A8" s="319" t="s">
        <v>417</v>
      </c>
      <c r="B8" s="273" t="s">
        <v>120</v>
      </c>
      <c r="C8" s="273"/>
      <c r="D8" s="199">
        <v>405691.07999999978</v>
      </c>
      <c r="E8" s="199">
        <v>51800.91</v>
      </c>
      <c r="F8" s="199">
        <v>49791.960000000014</v>
      </c>
      <c r="G8" s="199">
        <v>36572.97</v>
      </c>
      <c r="H8" s="199">
        <v>543856.91999999958</v>
      </c>
      <c r="I8" s="73"/>
      <c r="J8" s="73"/>
      <c r="K8" s="73"/>
      <c r="L8" s="73"/>
      <c r="M8" s="73"/>
      <c r="N8" s="73"/>
      <c r="O8" s="73"/>
      <c r="P8" s="73"/>
      <c r="Q8" s="73"/>
    </row>
    <row r="9" spans="1:17" x14ac:dyDescent="0.3">
      <c r="A9" s="320"/>
      <c r="B9" s="277" t="s">
        <v>5</v>
      </c>
      <c r="C9" s="277"/>
      <c r="D9" s="117">
        <v>0.56488825528052311</v>
      </c>
      <c r="E9" s="117">
        <v>0.64239836580695087</v>
      </c>
      <c r="F9" s="117">
        <v>0.78975813320517529</v>
      </c>
      <c r="G9" s="117">
        <v>0.40975652221261316</v>
      </c>
      <c r="H9" s="117">
        <v>0.5718077039733086</v>
      </c>
      <c r="I9" s="73"/>
      <c r="J9" s="73"/>
      <c r="K9" s="73"/>
      <c r="L9" s="73"/>
      <c r="M9" s="73"/>
      <c r="N9" s="73"/>
      <c r="O9" s="73"/>
      <c r="P9" s="73"/>
      <c r="Q9" s="73"/>
    </row>
    <row r="10" spans="1:17" x14ac:dyDescent="0.3">
      <c r="A10" s="320"/>
      <c r="B10" s="277" t="s">
        <v>6</v>
      </c>
      <c r="C10" s="213" t="s">
        <v>7</v>
      </c>
      <c r="D10" s="117">
        <v>0.50760320081101951</v>
      </c>
      <c r="E10" s="117">
        <v>0.44180227761531904</v>
      </c>
      <c r="F10" s="117">
        <v>0.58875422594269167</v>
      </c>
      <c r="G10" s="117">
        <v>0.26584533251937292</v>
      </c>
      <c r="H10" s="117">
        <v>0.52107777598608562</v>
      </c>
      <c r="I10" s="73"/>
      <c r="J10" s="73"/>
      <c r="K10" s="73"/>
      <c r="L10" s="73"/>
      <c r="M10" s="73"/>
      <c r="N10" s="73"/>
      <c r="O10" s="73"/>
      <c r="P10" s="73"/>
      <c r="Q10" s="73"/>
    </row>
    <row r="11" spans="1:17" x14ac:dyDescent="0.3">
      <c r="A11" s="320"/>
      <c r="B11" s="277"/>
      <c r="C11" s="213" t="s">
        <v>8</v>
      </c>
      <c r="D11" s="117">
        <v>0.62049150999390157</v>
      </c>
      <c r="E11" s="117">
        <v>0.80304394499413556</v>
      </c>
      <c r="F11" s="117">
        <v>0.9078882220272817</v>
      </c>
      <c r="G11" s="117">
        <v>0.57098255134748188</v>
      </c>
      <c r="H11" s="117">
        <v>0.62107172539215283</v>
      </c>
      <c r="I11" s="73"/>
      <c r="J11" s="73"/>
      <c r="K11" s="73"/>
      <c r="L11" s="73"/>
      <c r="M11" s="73"/>
      <c r="N11" s="73"/>
      <c r="O11" s="73"/>
      <c r="P11" s="73"/>
      <c r="Q11" s="73"/>
    </row>
    <row r="12" spans="1:17" ht="14.5" thickBot="1" x14ac:dyDescent="0.35">
      <c r="A12" s="321"/>
      <c r="B12" s="278" t="s">
        <v>9</v>
      </c>
      <c r="C12" s="278"/>
      <c r="D12" s="183">
        <v>513</v>
      </c>
      <c r="E12" s="183">
        <v>50</v>
      </c>
      <c r="F12" s="183">
        <v>29</v>
      </c>
      <c r="G12" s="183">
        <v>56</v>
      </c>
      <c r="H12" s="183">
        <v>648</v>
      </c>
      <c r="I12" s="184"/>
      <c r="J12" s="184"/>
      <c r="K12" s="184"/>
      <c r="L12" s="184"/>
      <c r="M12" s="184"/>
      <c r="N12" s="73"/>
      <c r="O12" s="73"/>
      <c r="P12" s="73"/>
      <c r="Q12" s="73"/>
    </row>
    <row r="13" spans="1:17" ht="14.25" customHeight="1" x14ac:dyDescent="0.3">
      <c r="A13" s="319" t="s">
        <v>488</v>
      </c>
      <c r="B13" s="273" t="s">
        <v>120</v>
      </c>
      <c r="C13" s="273"/>
      <c r="D13" s="199">
        <v>458485.15999999974</v>
      </c>
      <c r="E13" s="199">
        <v>35707.040000000001</v>
      </c>
      <c r="F13" s="199">
        <v>41490.58</v>
      </c>
      <c r="G13" s="199">
        <v>37619.269999999997</v>
      </c>
      <c r="H13" s="199">
        <v>573302.0499999997</v>
      </c>
      <c r="I13" s="73"/>
      <c r="J13" s="73"/>
      <c r="K13" s="73"/>
      <c r="L13" s="73"/>
      <c r="M13" s="73"/>
      <c r="N13" s="73"/>
      <c r="O13" s="73"/>
      <c r="P13" s="73"/>
      <c r="Q13" s="73"/>
    </row>
    <row r="14" spans="1:17" x14ac:dyDescent="0.3">
      <c r="A14" s="320"/>
      <c r="B14" s="277" t="s">
        <v>5</v>
      </c>
      <c r="C14" s="277"/>
      <c r="D14" s="117">
        <v>0.6383992522202151</v>
      </c>
      <c r="E14" s="117">
        <v>0.44281353636072085</v>
      </c>
      <c r="F14" s="117">
        <v>0.65808863532184669</v>
      </c>
      <c r="G14" s="117">
        <v>0.42147906618951891</v>
      </c>
      <c r="H14" s="117">
        <v>0.60276612623351566</v>
      </c>
      <c r="I14" s="73"/>
      <c r="J14" s="73"/>
      <c r="K14" s="73"/>
      <c r="L14" s="73"/>
      <c r="M14" s="73"/>
      <c r="N14" s="73"/>
      <c r="O14" s="73"/>
      <c r="P14" s="73"/>
      <c r="Q14" s="73"/>
    </row>
    <row r="15" spans="1:17" x14ac:dyDescent="0.3">
      <c r="A15" s="320"/>
      <c r="B15" s="277" t="s">
        <v>6</v>
      </c>
      <c r="C15" s="213" t="s">
        <v>7</v>
      </c>
      <c r="D15" s="117">
        <v>0.58058820215532136</v>
      </c>
      <c r="E15" s="117">
        <v>0.27716388667237135</v>
      </c>
      <c r="F15" s="117">
        <v>0.44364451812838035</v>
      </c>
      <c r="G15" s="117">
        <v>0.27171343687061839</v>
      </c>
      <c r="H15" s="117">
        <v>0.55162865285420815</v>
      </c>
      <c r="I15" s="73"/>
      <c r="J15" s="73"/>
      <c r="K15" s="73"/>
      <c r="L15" s="73"/>
      <c r="M15" s="73"/>
      <c r="N15" s="73"/>
      <c r="O15" s="73"/>
      <c r="P15" s="73"/>
      <c r="Q15" s="73"/>
    </row>
    <row r="16" spans="1:17" x14ac:dyDescent="0.3">
      <c r="A16" s="320"/>
      <c r="B16" s="277"/>
      <c r="C16" s="213" t="s">
        <v>8</v>
      </c>
      <c r="D16" s="117">
        <v>0.69246267457259625</v>
      </c>
      <c r="E16" s="117">
        <v>0.62224103144630782</v>
      </c>
      <c r="F16" s="117">
        <v>0.82287666334175436</v>
      </c>
      <c r="G16" s="117">
        <v>0.58723275362351479</v>
      </c>
      <c r="H16" s="117">
        <v>0.65175326422719082</v>
      </c>
      <c r="I16" s="73"/>
      <c r="J16" s="73"/>
      <c r="K16" s="73"/>
      <c r="L16" s="73"/>
      <c r="M16" s="73"/>
      <c r="N16" s="73"/>
      <c r="O16" s="73"/>
      <c r="P16" s="73"/>
      <c r="Q16" s="73"/>
    </row>
    <row r="17" spans="1:17" ht="14.5" thickBot="1" x14ac:dyDescent="0.35">
      <c r="A17" s="321"/>
      <c r="B17" s="278" t="s">
        <v>9</v>
      </c>
      <c r="C17" s="278"/>
      <c r="D17" s="183">
        <v>513</v>
      </c>
      <c r="E17" s="183">
        <v>50</v>
      </c>
      <c r="F17" s="183">
        <v>29</v>
      </c>
      <c r="G17" s="183">
        <v>56</v>
      </c>
      <c r="H17" s="183">
        <v>648</v>
      </c>
      <c r="I17" s="184"/>
      <c r="J17" s="184"/>
      <c r="K17" s="184"/>
      <c r="L17" s="184"/>
      <c r="M17" s="184"/>
      <c r="N17" s="73"/>
      <c r="O17" s="73"/>
      <c r="P17" s="73"/>
      <c r="Q17" s="73"/>
    </row>
    <row r="18" spans="1:17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I18" s="73"/>
      <c r="J18" s="73"/>
      <c r="K18" s="73"/>
      <c r="L18" s="73"/>
      <c r="M18" s="73"/>
      <c r="N18" s="73"/>
      <c r="O18" s="73"/>
      <c r="P18" s="73"/>
      <c r="Q18" s="73"/>
    </row>
    <row r="19" spans="1:17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I19" s="73"/>
      <c r="J19" s="73"/>
      <c r="K19" s="73"/>
      <c r="L19" s="73"/>
      <c r="M19" s="73"/>
      <c r="N19" s="73"/>
      <c r="O19" s="73"/>
      <c r="P19" s="73"/>
      <c r="Q19" s="73"/>
    </row>
    <row r="20" spans="1:17" ht="14.25" customHeight="1" x14ac:dyDescent="0.3">
      <c r="A20" s="84" t="s">
        <v>487</v>
      </c>
      <c r="I20" s="73"/>
      <c r="J20" s="73"/>
      <c r="K20" s="73"/>
      <c r="L20" s="73"/>
      <c r="M20" s="73"/>
      <c r="N20" s="73"/>
      <c r="O20" s="73"/>
      <c r="P20" s="73"/>
      <c r="Q20" s="73"/>
    </row>
    <row r="21" spans="1:17" ht="14.25" customHeight="1" x14ac:dyDescent="0.3">
      <c r="I21" s="73"/>
      <c r="J21" s="73"/>
      <c r="K21" s="73"/>
      <c r="L21" s="73"/>
      <c r="M21" s="73"/>
      <c r="N21" s="73"/>
      <c r="O21" s="73"/>
      <c r="P21" s="73"/>
      <c r="Q21" s="73"/>
    </row>
    <row r="22" spans="1:17" ht="14.25" customHeight="1" x14ac:dyDescent="0.3">
      <c r="A22" s="198" t="str">
        <f>HYPERLINK("#'Index'!A1","Back To Index")</f>
        <v>Back To Index</v>
      </c>
      <c r="I22" s="73"/>
      <c r="J22" s="73"/>
      <c r="K22" s="73"/>
      <c r="L22" s="73"/>
      <c r="M22" s="73"/>
      <c r="N22" s="73"/>
      <c r="O22" s="73"/>
      <c r="P22" s="73"/>
      <c r="Q22" s="73"/>
    </row>
    <row r="23" spans="1:17" ht="14.15" customHeight="1" x14ac:dyDescent="0.3">
      <c r="I23" s="73"/>
      <c r="J23" s="73"/>
      <c r="K23" s="73"/>
      <c r="L23" s="73"/>
      <c r="M23" s="73"/>
      <c r="N23" s="73"/>
      <c r="O23" s="73"/>
      <c r="P23" s="73"/>
      <c r="Q23" s="73"/>
    </row>
    <row r="24" spans="1:17" ht="14.25" customHeight="1" x14ac:dyDescent="0.3">
      <c r="I24" s="73"/>
      <c r="J24" s="73"/>
      <c r="K24" s="73"/>
      <c r="L24" s="73"/>
      <c r="M24" s="73"/>
      <c r="N24" s="73"/>
      <c r="O24" s="73"/>
      <c r="P24" s="73"/>
      <c r="Q24" s="73"/>
    </row>
    <row r="25" spans="1:17" ht="14.25" customHeight="1" x14ac:dyDescent="0.3"/>
    <row r="26" spans="1:17" ht="14.25" customHeight="1" x14ac:dyDescent="0.3"/>
    <row r="27" spans="1:17" ht="14.15" customHeight="1" x14ac:dyDescent="0.3"/>
    <row r="28" spans="1:17" ht="15" customHeight="1" x14ac:dyDescent="0.3"/>
    <row r="29" spans="1:17" ht="14.15" customHeight="1" x14ac:dyDescent="0.3"/>
    <row r="30" spans="1:17" ht="15" customHeight="1" x14ac:dyDescent="0.3"/>
    <row r="31" spans="1:17" ht="15" customHeight="1" x14ac:dyDescent="0.3"/>
    <row r="32" spans="1:17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:G1"/>
    <mergeCell ref="B2:C2"/>
    <mergeCell ref="A3:A7"/>
    <mergeCell ref="B3:C3"/>
    <mergeCell ref="B4:C4"/>
    <mergeCell ref="B5:B6"/>
    <mergeCell ref="B7:C7"/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 enableFormatConditionsCalculation="0">
    <tabColor rgb="FF1F497D"/>
  </sheetPr>
  <dimension ref="A1:M397"/>
  <sheetViews>
    <sheetView zoomScale="106" zoomScaleNormal="106" zoomScalePageLayoutView="106"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3" s="93" customFormat="1" ht="31.5" customHeight="1" thickBot="1" x14ac:dyDescent="0.35">
      <c r="A1" s="290" t="s">
        <v>427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  <c r="M1" s="228"/>
    </row>
    <row r="2" spans="1:13" ht="75" customHeight="1" thickBot="1" x14ac:dyDescent="0.35">
      <c r="A2" s="212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  <c r="H2" s="202"/>
      <c r="I2" s="202"/>
      <c r="J2" s="203"/>
      <c r="K2" s="203"/>
      <c r="L2" s="73"/>
      <c r="M2" s="73"/>
    </row>
    <row r="3" spans="1:13" ht="14.25" customHeight="1" x14ac:dyDescent="0.3">
      <c r="A3" s="319" t="s">
        <v>416</v>
      </c>
      <c r="B3" s="273" t="s">
        <v>120</v>
      </c>
      <c r="C3" s="273"/>
      <c r="D3" s="199">
        <v>311926.16999999987</v>
      </c>
      <c r="E3" s="199">
        <v>109669.40000000001</v>
      </c>
      <c r="F3" s="199">
        <v>65337.08</v>
      </c>
      <c r="G3" s="199">
        <v>486932.64999999956</v>
      </c>
      <c r="H3" s="73"/>
      <c r="I3" s="73"/>
      <c r="J3" s="73"/>
      <c r="K3" s="73"/>
      <c r="L3" s="73"/>
      <c r="M3" s="73"/>
    </row>
    <row r="4" spans="1:13" x14ac:dyDescent="0.3">
      <c r="A4" s="320"/>
      <c r="B4" s="277" t="s">
        <v>5</v>
      </c>
      <c r="C4" s="277"/>
      <c r="D4" s="117">
        <v>0.51714134125692957</v>
      </c>
      <c r="E4" s="117">
        <v>0.51362730910505983</v>
      </c>
      <c r="F4" s="117">
        <v>0.48604774565012848</v>
      </c>
      <c r="G4" s="117">
        <v>0.51195788882513193</v>
      </c>
      <c r="H4" s="73"/>
      <c r="I4" s="73"/>
      <c r="J4" s="73"/>
      <c r="K4" s="73"/>
      <c r="L4" s="73"/>
      <c r="M4" s="73"/>
    </row>
    <row r="5" spans="1:13" x14ac:dyDescent="0.3">
      <c r="A5" s="320"/>
      <c r="B5" s="277" t="s">
        <v>6</v>
      </c>
      <c r="C5" s="213" t="s">
        <v>7</v>
      </c>
      <c r="D5" s="117">
        <v>0.4508421039055131</v>
      </c>
      <c r="E5" s="117">
        <v>0.41394080097341829</v>
      </c>
      <c r="F5" s="117">
        <v>0.38223352129815602</v>
      </c>
      <c r="G5" s="117">
        <v>0.46194001613365981</v>
      </c>
      <c r="H5" s="73"/>
      <c r="I5" s="73"/>
      <c r="J5" s="73"/>
      <c r="K5" s="73"/>
      <c r="L5" s="73"/>
      <c r="M5" s="73"/>
    </row>
    <row r="6" spans="1:13" x14ac:dyDescent="0.3">
      <c r="A6" s="320"/>
      <c r="B6" s="277"/>
      <c r="C6" s="213" t="s">
        <v>8</v>
      </c>
      <c r="D6" s="117">
        <v>0.58284254256601886</v>
      </c>
      <c r="E6" s="117">
        <v>0.61224131599654896</v>
      </c>
      <c r="F6" s="117">
        <v>0.59107998365084424</v>
      </c>
      <c r="G6" s="117">
        <v>0.56173743677233912</v>
      </c>
      <c r="H6" s="73"/>
      <c r="I6" s="73"/>
      <c r="J6" s="73"/>
      <c r="K6" s="73"/>
      <c r="L6" s="73"/>
      <c r="M6" s="73"/>
    </row>
    <row r="7" spans="1:13" ht="14.5" thickBot="1" x14ac:dyDescent="0.35">
      <c r="A7" s="321"/>
      <c r="B7" s="278" t="s">
        <v>9</v>
      </c>
      <c r="C7" s="278"/>
      <c r="D7" s="183">
        <v>353</v>
      </c>
      <c r="E7" s="183">
        <v>168</v>
      </c>
      <c r="F7" s="183">
        <v>127</v>
      </c>
      <c r="G7" s="183">
        <v>648</v>
      </c>
      <c r="H7" s="184"/>
      <c r="I7" s="184"/>
      <c r="J7" s="184"/>
      <c r="K7" s="184"/>
      <c r="L7" s="73"/>
      <c r="M7" s="73"/>
    </row>
    <row r="8" spans="1:13" ht="14.25" customHeight="1" x14ac:dyDescent="0.3">
      <c r="A8" s="319" t="s">
        <v>417</v>
      </c>
      <c r="B8" s="273" t="s">
        <v>120</v>
      </c>
      <c r="C8" s="273"/>
      <c r="D8" s="199">
        <v>341940.26999999984</v>
      </c>
      <c r="E8" s="199">
        <v>112879.39000000006</v>
      </c>
      <c r="F8" s="199">
        <v>89037.260000000009</v>
      </c>
      <c r="G8" s="199">
        <v>543856.91999999958</v>
      </c>
      <c r="H8" s="73"/>
      <c r="I8" s="73"/>
      <c r="J8" s="73"/>
      <c r="K8" s="73"/>
      <c r="L8" s="73"/>
      <c r="M8" s="73"/>
    </row>
    <row r="9" spans="1:13" x14ac:dyDescent="0.3">
      <c r="A9" s="320"/>
      <c r="B9" s="277" t="s">
        <v>5</v>
      </c>
      <c r="C9" s="277"/>
      <c r="D9" s="117">
        <v>0.56690161603804079</v>
      </c>
      <c r="E9" s="117">
        <v>0.52866102430687711</v>
      </c>
      <c r="F9" s="117">
        <v>0.66235527363427249</v>
      </c>
      <c r="G9" s="117">
        <v>0.5718077039733086</v>
      </c>
      <c r="H9" s="73"/>
      <c r="I9" s="73"/>
      <c r="J9" s="73"/>
      <c r="K9" s="73"/>
      <c r="L9" s="73"/>
      <c r="M9" s="73"/>
    </row>
    <row r="10" spans="1:13" x14ac:dyDescent="0.3">
      <c r="A10" s="320"/>
      <c r="B10" s="277" t="s">
        <v>6</v>
      </c>
      <c r="C10" s="213" t="s">
        <v>7</v>
      </c>
      <c r="D10" s="117">
        <v>0.49966596517153222</v>
      </c>
      <c r="E10" s="117">
        <v>0.42778151040492818</v>
      </c>
      <c r="F10" s="117">
        <v>0.55430632802266966</v>
      </c>
      <c r="G10" s="117">
        <v>0.52107777598608562</v>
      </c>
      <c r="H10" s="73"/>
      <c r="I10" s="73"/>
      <c r="J10" s="73"/>
      <c r="K10" s="73"/>
      <c r="L10" s="73"/>
      <c r="M10" s="73"/>
    </row>
    <row r="11" spans="1:13" x14ac:dyDescent="0.3">
      <c r="A11" s="320"/>
      <c r="B11" s="277"/>
      <c r="C11" s="213" t="s">
        <v>8</v>
      </c>
      <c r="D11" s="117">
        <v>0.6317607384035836</v>
      </c>
      <c r="E11" s="117">
        <v>0.62725255081063003</v>
      </c>
      <c r="F11" s="117">
        <v>0.75575216899750142</v>
      </c>
      <c r="G11" s="117">
        <v>0.62107172539215283</v>
      </c>
      <c r="H11" s="73"/>
      <c r="I11" s="73"/>
      <c r="J11" s="73"/>
      <c r="K11" s="73"/>
      <c r="L11" s="73"/>
      <c r="M11" s="73"/>
    </row>
    <row r="12" spans="1:13" ht="14.5" thickBot="1" x14ac:dyDescent="0.35">
      <c r="A12" s="321"/>
      <c r="B12" s="278" t="s">
        <v>9</v>
      </c>
      <c r="C12" s="278"/>
      <c r="D12" s="183">
        <v>353</v>
      </c>
      <c r="E12" s="183">
        <v>168</v>
      </c>
      <c r="F12" s="183">
        <v>127</v>
      </c>
      <c r="G12" s="183">
        <v>648</v>
      </c>
      <c r="H12" s="184"/>
      <c r="I12" s="184"/>
      <c r="J12" s="184"/>
      <c r="K12" s="184"/>
      <c r="L12" s="73"/>
      <c r="M12" s="73"/>
    </row>
    <row r="13" spans="1:13" ht="14.25" customHeight="1" x14ac:dyDescent="0.3">
      <c r="A13" s="319" t="s">
        <v>488</v>
      </c>
      <c r="B13" s="273" t="s">
        <v>120</v>
      </c>
      <c r="C13" s="273"/>
      <c r="D13" s="199">
        <v>375837.64</v>
      </c>
      <c r="E13" s="199">
        <v>116368.89000000004</v>
      </c>
      <c r="F13" s="199">
        <v>81095.520000000004</v>
      </c>
      <c r="G13" s="199">
        <v>573302.0499999997</v>
      </c>
      <c r="H13" s="73"/>
      <c r="I13" s="73"/>
      <c r="J13" s="73"/>
      <c r="K13" s="73"/>
      <c r="L13" s="73"/>
      <c r="M13" s="73"/>
    </row>
    <row r="14" spans="1:13" x14ac:dyDescent="0.3">
      <c r="A14" s="320"/>
      <c r="B14" s="277" t="s">
        <v>5</v>
      </c>
      <c r="C14" s="277"/>
      <c r="D14" s="117">
        <v>0.62309995100583948</v>
      </c>
      <c r="E14" s="117">
        <v>0.54500380082541466</v>
      </c>
      <c r="F14" s="117">
        <v>0.60327603679755659</v>
      </c>
      <c r="G14" s="117">
        <v>0.60276612623351566</v>
      </c>
      <c r="H14" s="73"/>
      <c r="I14" s="73"/>
      <c r="J14" s="73"/>
      <c r="K14" s="73"/>
      <c r="L14" s="73"/>
      <c r="M14" s="73"/>
    </row>
    <row r="15" spans="1:13" x14ac:dyDescent="0.3">
      <c r="A15" s="320"/>
      <c r="B15" s="277" t="s">
        <v>6</v>
      </c>
      <c r="C15" s="213" t="s">
        <v>7</v>
      </c>
      <c r="D15" s="117">
        <v>0.55413698289213931</v>
      </c>
      <c r="E15" s="117">
        <v>0.44435356608360621</v>
      </c>
      <c r="F15" s="117">
        <v>0.49433395218247095</v>
      </c>
      <c r="G15" s="117">
        <v>0.55162865285420815</v>
      </c>
      <c r="H15" s="73"/>
      <c r="I15" s="73"/>
      <c r="J15" s="73"/>
      <c r="K15" s="73"/>
      <c r="L15" s="73"/>
      <c r="M15" s="73"/>
    </row>
    <row r="16" spans="1:13" x14ac:dyDescent="0.3">
      <c r="A16" s="320"/>
      <c r="B16" s="277"/>
      <c r="C16" s="213" t="s">
        <v>8</v>
      </c>
      <c r="D16" s="117">
        <v>0.68741326349311249</v>
      </c>
      <c r="E16" s="117">
        <v>0.64210656914544073</v>
      </c>
      <c r="F16" s="117">
        <v>0.70285563694784914</v>
      </c>
      <c r="G16" s="117">
        <v>0.65175326422719082</v>
      </c>
      <c r="H16" s="73"/>
      <c r="I16" s="73"/>
      <c r="J16" s="73"/>
      <c r="K16" s="73"/>
      <c r="L16" s="73"/>
      <c r="M16" s="73"/>
    </row>
    <row r="17" spans="1:13" ht="14.5" thickBot="1" x14ac:dyDescent="0.35">
      <c r="A17" s="321"/>
      <c r="B17" s="278" t="s">
        <v>9</v>
      </c>
      <c r="C17" s="278"/>
      <c r="D17" s="183">
        <v>353</v>
      </c>
      <c r="E17" s="183">
        <v>168</v>
      </c>
      <c r="F17" s="183">
        <v>127</v>
      </c>
      <c r="G17" s="183">
        <v>648</v>
      </c>
      <c r="H17" s="184"/>
      <c r="I17" s="184"/>
      <c r="J17" s="184"/>
      <c r="K17" s="184"/>
      <c r="L17" s="73"/>
      <c r="M17" s="73"/>
    </row>
    <row r="18" spans="1:13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H18" s="73"/>
      <c r="I18" s="73"/>
      <c r="J18" s="73"/>
      <c r="K18" s="73"/>
      <c r="L18" s="73"/>
      <c r="M18" s="73"/>
    </row>
    <row r="19" spans="1:13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H19" s="73"/>
      <c r="I19" s="73"/>
      <c r="J19" s="73"/>
      <c r="K19" s="73"/>
      <c r="L19" s="73"/>
      <c r="M19" s="73"/>
    </row>
    <row r="20" spans="1:13" ht="14.25" customHeight="1" x14ac:dyDescent="0.3">
      <c r="A20" s="84" t="s">
        <v>487</v>
      </c>
      <c r="H20" s="73"/>
      <c r="I20" s="73"/>
      <c r="J20" s="73"/>
      <c r="K20" s="73"/>
      <c r="L20" s="73"/>
      <c r="M20" s="73"/>
    </row>
    <row r="21" spans="1:13" ht="14.25" customHeight="1" x14ac:dyDescent="0.3">
      <c r="H21" s="73"/>
      <c r="I21" s="73"/>
      <c r="J21" s="73"/>
      <c r="K21" s="73"/>
      <c r="L21" s="73"/>
      <c r="M21" s="73"/>
    </row>
    <row r="22" spans="1:13" ht="14.25" customHeight="1" x14ac:dyDescent="0.3">
      <c r="A22" s="198" t="str">
        <f>HYPERLINK("#'Index'!A1","Back To Index")</f>
        <v>Back To Index</v>
      </c>
      <c r="H22" s="73"/>
      <c r="I22" s="73"/>
      <c r="J22" s="73"/>
      <c r="K22" s="73"/>
      <c r="L22" s="73"/>
      <c r="M22" s="73"/>
    </row>
    <row r="23" spans="1:13" ht="14.15" customHeight="1" x14ac:dyDescent="0.3"/>
    <row r="24" spans="1:13" ht="14.25" customHeight="1" x14ac:dyDescent="0.3"/>
    <row r="25" spans="1:13" ht="14.25" customHeight="1" x14ac:dyDescent="0.3"/>
    <row r="26" spans="1:13" ht="14.25" customHeight="1" x14ac:dyDescent="0.3"/>
    <row r="27" spans="1:13" ht="14.15" customHeight="1" x14ac:dyDescent="0.3"/>
    <row r="28" spans="1:13" ht="15" customHeight="1" x14ac:dyDescent="0.3"/>
    <row r="29" spans="1:13" ht="14.15" customHeight="1" x14ac:dyDescent="0.3"/>
    <row r="30" spans="1:13" ht="15" customHeight="1" x14ac:dyDescent="0.3"/>
    <row r="31" spans="1:13" ht="15" customHeight="1" x14ac:dyDescent="0.3"/>
    <row r="32" spans="1:13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:G1"/>
    <mergeCell ref="B2:C2"/>
    <mergeCell ref="A3:A7"/>
    <mergeCell ref="B3:C3"/>
    <mergeCell ref="B4:C4"/>
    <mergeCell ref="B5:B6"/>
    <mergeCell ref="B7:C7"/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 enableFormatConditionsCalculation="0">
    <tabColor rgb="FF1F497D"/>
  </sheetPr>
  <dimension ref="A1:O397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15" s="93" customFormat="1" ht="31.5" customHeight="1" thickBot="1" x14ac:dyDescent="0.35">
      <c r="A1" s="290" t="s">
        <v>428</v>
      </c>
      <c r="B1" s="290"/>
      <c r="C1" s="290"/>
      <c r="D1" s="290"/>
      <c r="E1" s="290"/>
      <c r="F1" s="290"/>
      <c r="G1" s="292"/>
      <c r="I1" s="228"/>
      <c r="J1" s="228"/>
      <c r="K1" s="228"/>
      <c r="L1" s="228"/>
      <c r="M1" s="228"/>
      <c r="N1" s="228"/>
      <c r="O1" s="228"/>
    </row>
    <row r="2" spans="1:15" ht="75" customHeight="1" thickBot="1" x14ac:dyDescent="0.35">
      <c r="A2" s="212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  <c r="I2" s="202"/>
      <c r="J2" s="202"/>
      <c r="K2" s="202"/>
      <c r="L2" s="203"/>
      <c r="M2" s="203"/>
      <c r="N2" s="73"/>
      <c r="O2" s="73"/>
    </row>
    <row r="3" spans="1:15" ht="14.25" customHeight="1" x14ac:dyDescent="0.3">
      <c r="A3" s="319" t="s">
        <v>416</v>
      </c>
      <c r="B3" s="273" t="s">
        <v>120</v>
      </c>
      <c r="C3" s="276"/>
      <c r="D3" s="199">
        <v>96668.85</v>
      </c>
      <c r="E3" s="199">
        <v>130988.24</v>
      </c>
      <c r="F3" s="199">
        <v>63489.26</v>
      </c>
      <c r="G3" s="199">
        <v>195786.29999999996</v>
      </c>
      <c r="H3" s="199">
        <v>486932.64999999956</v>
      </c>
      <c r="I3" s="73"/>
      <c r="J3" s="73"/>
      <c r="K3" s="73"/>
      <c r="L3" s="73"/>
      <c r="M3" s="73"/>
      <c r="N3" s="73"/>
      <c r="O3" s="73"/>
    </row>
    <row r="4" spans="1:15" x14ac:dyDescent="0.3">
      <c r="A4" s="320"/>
      <c r="B4" s="277" t="s">
        <v>5</v>
      </c>
      <c r="C4" s="274"/>
      <c r="D4" s="117">
        <v>0.56154119128195601</v>
      </c>
      <c r="E4" s="117">
        <v>0.52552744021087183</v>
      </c>
      <c r="F4" s="117">
        <v>0.50068048862695236</v>
      </c>
      <c r="G4" s="117">
        <v>0.48592765003910932</v>
      </c>
      <c r="H4" s="117">
        <v>0.51195788882513193</v>
      </c>
      <c r="I4" s="73"/>
      <c r="J4" s="73"/>
      <c r="K4" s="73"/>
      <c r="L4" s="73"/>
      <c r="M4" s="73"/>
      <c r="N4" s="73"/>
      <c r="O4" s="73"/>
    </row>
    <row r="5" spans="1:15" x14ac:dyDescent="0.3">
      <c r="A5" s="320"/>
      <c r="B5" s="277" t="s">
        <v>6</v>
      </c>
      <c r="C5" s="213" t="s">
        <v>7</v>
      </c>
      <c r="D5" s="117">
        <v>0.43634538885011026</v>
      </c>
      <c r="E5" s="117">
        <v>0.43173579787925215</v>
      </c>
      <c r="F5" s="117">
        <v>0.3693946366405364</v>
      </c>
      <c r="G5" s="117">
        <v>0.41033809898594087</v>
      </c>
      <c r="H5" s="117">
        <v>0.46194001613365981</v>
      </c>
      <c r="I5" s="73"/>
      <c r="J5" s="73"/>
      <c r="K5" s="73"/>
      <c r="L5" s="73"/>
      <c r="M5" s="73"/>
      <c r="N5" s="73"/>
      <c r="O5" s="73"/>
    </row>
    <row r="6" spans="1:15" x14ac:dyDescent="0.3">
      <c r="A6" s="320"/>
      <c r="B6" s="277"/>
      <c r="C6" s="213" t="s">
        <v>8</v>
      </c>
      <c r="D6" s="117">
        <v>0.67936302929896497</v>
      </c>
      <c r="E6" s="117">
        <v>0.61755183304723393</v>
      </c>
      <c r="F6" s="117">
        <v>0.63187257637444194</v>
      </c>
      <c r="G6" s="117">
        <v>0.56216649124744933</v>
      </c>
      <c r="H6" s="117">
        <v>0.56173743677233912</v>
      </c>
      <c r="I6" s="73"/>
      <c r="J6" s="73"/>
      <c r="K6" s="73"/>
      <c r="L6" s="73"/>
      <c r="M6" s="73"/>
      <c r="N6" s="73"/>
      <c r="O6" s="73"/>
    </row>
    <row r="7" spans="1:15" ht="14.5" thickBot="1" x14ac:dyDescent="0.35">
      <c r="A7" s="321"/>
      <c r="B7" s="278" t="s">
        <v>9</v>
      </c>
      <c r="C7" s="275"/>
      <c r="D7" s="183">
        <v>117</v>
      </c>
      <c r="E7" s="183">
        <v>176</v>
      </c>
      <c r="F7" s="183">
        <v>82</v>
      </c>
      <c r="G7" s="183">
        <v>273</v>
      </c>
      <c r="H7" s="183">
        <v>648</v>
      </c>
      <c r="I7" s="184"/>
      <c r="J7" s="184"/>
      <c r="K7" s="184"/>
      <c r="L7" s="184"/>
      <c r="M7" s="184"/>
      <c r="N7" s="73"/>
      <c r="O7" s="73"/>
    </row>
    <row r="8" spans="1:15" ht="14.25" customHeight="1" x14ac:dyDescent="0.3">
      <c r="A8" s="319" t="s">
        <v>417</v>
      </c>
      <c r="B8" s="273" t="s">
        <v>120</v>
      </c>
      <c r="C8" s="276"/>
      <c r="D8" s="199">
        <v>74833.569999999978</v>
      </c>
      <c r="E8" s="199">
        <v>142905.50000000006</v>
      </c>
      <c r="F8" s="199">
        <v>75494.35000000002</v>
      </c>
      <c r="G8" s="199">
        <v>250623.49999999997</v>
      </c>
      <c r="H8" s="199">
        <v>543856.91999999958</v>
      </c>
      <c r="I8" s="73"/>
      <c r="J8" s="73"/>
      <c r="K8" s="73"/>
      <c r="L8" s="73"/>
      <c r="M8" s="73"/>
      <c r="N8" s="73"/>
      <c r="O8" s="73"/>
    </row>
    <row r="9" spans="1:15" x14ac:dyDescent="0.3">
      <c r="A9" s="320"/>
      <c r="B9" s="277" t="s">
        <v>5</v>
      </c>
      <c r="C9" s="274"/>
      <c r="D9" s="117">
        <v>0.43470189255051273</v>
      </c>
      <c r="E9" s="117">
        <v>0.57333972581855264</v>
      </c>
      <c r="F9" s="117">
        <v>0.59535341956378396</v>
      </c>
      <c r="G9" s="117">
        <v>0.62202967418852462</v>
      </c>
      <c r="H9" s="117">
        <v>0.5718077039733086</v>
      </c>
      <c r="I9" s="73"/>
      <c r="J9" s="73"/>
      <c r="K9" s="73"/>
      <c r="L9" s="73"/>
      <c r="M9" s="73"/>
      <c r="N9" s="73"/>
      <c r="O9" s="73"/>
    </row>
    <row r="10" spans="1:15" x14ac:dyDescent="0.3">
      <c r="A10" s="320"/>
      <c r="B10" s="277" t="s">
        <v>6</v>
      </c>
      <c r="C10" s="213" t="s">
        <v>7</v>
      </c>
      <c r="D10" s="117">
        <v>0.32015685738779609</v>
      </c>
      <c r="E10" s="117">
        <v>0.47677898030370608</v>
      </c>
      <c r="F10" s="117">
        <v>0.46006728063971569</v>
      </c>
      <c r="G10" s="117">
        <v>0.54617907023046464</v>
      </c>
      <c r="H10" s="117">
        <v>0.52107777598608562</v>
      </c>
      <c r="I10" s="73"/>
      <c r="J10" s="73"/>
      <c r="K10" s="73"/>
      <c r="L10" s="73"/>
      <c r="M10" s="73"/>
      <c r="N10" s="73"/>
      <c r="O10" s="73"/>
    </row>
    <row r="11" spans="1:15" x14ac:dyDescent="0.3">
      <c r="A11" s="320"/>
      <c r="B11" s="277"/>
      <c r="C11" s="213" t="s">
        <v>8</v>
      </c>
      <c r="D11" s="117">
        <v>0.55667182737397203</v>
      </c>
      <c r="E11" s="117">
        <v>0.66461563188583705</v>
      </c>
      <c r="F11" s="117">
        <v>0.71755264323860246</v>
      </c>
      <c r="G11" s="117">
        <v>0.69234386294210992</v>
      </c>
      <c r="H11" s="117">
        <v>0.62107172539215283</v>
      </c>
      <c r="I11" s="73"/>
      <c r="J11" s="73"/>
      <c r="K11" s="73"/>
      <c r="L11" s="73"/>
      <c r="M11" s="73"/>
      <c r="N11" s="73"/>
      <c r="O11" s="73"/>
    </row>
    <row r="12" spans="1:15" ht="14.5" thickBot="1" x14ac:dyDescent="0.35">
      <c r="A12" s="321"/>
      <c r="B12" s="278" t="s">
        <v>9</v>
      </c>
      <c r="C12" s="275"/>
      <c r="D12" s="183">
        <v>117</v>
      </c>
      <c r="E12" s="183">
        <v>176</v>
      </c>
      <c r="F12" s="183">
        <v>82</v>
      </c>
      <c r="G12" s="183">
        <v>273</v>
      </c>
      <c r="H12" s="183">
        <v>648</v>
      </c>
      <c r="I12" s="184"/>
      <c r="J12" s="184"/>
      <c r="K12" s="184"/>
      <c r="L12" s="184"/>
      <c r="M12" s="184"/>
      <c r="N12" s="73"/>
      <c r="O12" s="73"/>
    </row>
    <row r="13" spans="1:15" ht="14.25" customHeight="1" x14ac:dyDescent="0.3">
      <c r="A13" s="319" t="s">
        <v>488</v>
      </c>
      <c r="B13" s="273" t="s">
        <v>120</v>
      </c>
      <c r="C13" s="276"/>
      <c r="D13" s="199">
        <v>60954.250000000022</v>
      </c>
      <c r="E13" s="199">
        <v>135693.02000000002</v>
      </c>
      <c r="F13" s="199">
        <v>87733.549999999988</v>
      </c>
      <c r="G13" s="199">
        <v>288921.22999999986</v>
      </c>
      <c r="H13" s="199">
        <v>573302.0499999997</v>
      </c>
      <c r="I13" s="73"/>
      <c r="J13" s="73"/>
      <c r="K13" s="73"/>
      <c r="L13" s="73"/>
      <c r="M13" s="73"/>
      <c r="N13" s="73"/>
      <c r="O13" s="73"/>
    </row>
    <row r="14" spans="1:15" x14ac:dyDescent="0.3">
      <c r="A14" s="320"/>
      <c r="B14" s="277" t="s">
        <v>5</v>
      </c>
      <c r="C14" s="274"/>
      <c r="D14" s="117">
        <v>0.35407809401578871</v>
      </c>
      <c r="E14" s="117">
        <v>0.54440311172272138</v>
      </c>
      <c r="F14" s="117">
        <v>0.69187255738966158</v>
      </c>
      <c r="G14" s="117">
        <v>0.71708191196375326</v>
      </c>
      <c r="H14" s="117">
        <v>0.60276612623351566</v>
      </c>
      <c r="I14" s="73"/>
      <c r="J14" s="73"/>
      <c r="K14" s="73"/>
      <c r="L14" s="73"/>
      <c r="M14" s="73"/>
      <c r="N14" s="73"/>
      <c r="O14" s="73"/>
    </row>
    <row r="15" spans="1:15" x14ac:dyDescent="0.3">
      <c r="A15" s="320"/>
      <c r="B15" s="277" t="s">
        <v>6</v>
      </c>
      <c r="C15" s="213" t="s">
        <v>7</v>
      </c>
      <c r="D15" s="117">
        <v>0.25223913317450958</v>
      </c>
      <c r="E15" s="117">
        <v>0.44881310569340932</v>
      </c>
      <c r="F15" s="117">
        <v>0.55981590926974989</v>
      </c>
      <c r="G15" s="117">
        <v>0.64095120182780529</v>
      </c>
      <c r="H15" s="117">
        <v>0.55162865285420815</v>
      </c>
      <c r="I15" s="73"/>
      <c r="J15" s="73"/>
      <c r="K15" s="73"/>
      <c r="L15" s="73"/>
      <c r="M15" s="73"/>
      <c r="N15" s="73"/>
      <c r="O15" s="73"/>
    </row>
    <row r="16" spans="1:15" x14ac:dyDescent="0.3">
      <c r="A16" s="320"/>
      <c r="B16" s="277"/>
      <c r="C16" s="213" t="s">
        <v>8</v>
      </c>
      <c r="D16" s="117">
        <v>0.47112800986981745</v>
      </c>
      <c r="E16" s="117">
        <v>0.63682973579536239</v>
      </c>
      <c r="F16" s="117">
        <v>0.79856693268029322</v>
      </c>
      <c r="G16" s="117">
        <v>0.78254683957294513</v>
      </c>
      <c r="H16" s="117">
        <v>0.65175326422719082</v>
      </c>
      <c r="I16" s="73"/>
      <c r="J16" s="73"/>
      <c r="K16" s="73"/>
      <c r="L16" s="73"/>
      <c r="M16" s="73"/>
      <c r="N16" s="73"/>
      <c r="O16" s="73"/>
    </row>
    <row r="17" spans="1:15" ht="14.5" thickBot="1" x14ac:dyDescent="0.35">
      <c r="A17" s="321"/>
      <c r="B17" s="278" t="s">
        <v>9</v>
      </c>
      <c r="C17" s="275"/>
      <c r="D17" s="183">
        <v>117</v>
      </c>
      <c r="E17" s="183">
        <v>176</v>
      </c>
      <c r="F17" s="183">
        <v>82</v>
      </c>
      <c r="G17" s="183">
        <v>273</v>
      </c>
      <c r="H17" s="183">
        <v>648</v>
      </c>
      <c r="I17" s="184"/>
      <c r="J17" s="184"/>
      <c r="K17" s="184"/>
      <c r="L17" s="184"/>
      <c r="M17" s="184"/>
      <c r="N17" s="73"/>
      <c r="O17" s="73"/>
    </row>
    <row r="18" spans="1:15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I18" s="73"/>
      <c r="J18" s="73"/>
      <c r="K18" s="73"/>
      <c r="L18" s="73"/>
      <c r="M18" s="73"/>
      <c r="N18" s="73"/>
      <c r="O18" s="73"/>
    </row>
    <row r="19" spans="1:15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I19" s="73"/>
      <c r="J19" s="73"/>
      <c r="K19" s="73"/>
      <c r="L19" s="73"/>
      <c r="M19" s="73"/>
      <c r="N19" s="73"/>
      <c r="O19" s="73"/>
    </row>
    <row r="20" spans="1:15" ht="14.25" customHeight="1" x14ac:dyDescent="0.3">
      <c r="A20" s="84" t="s">
        <v>487</v>
      </c>
      <c r="I20" s="73"/>
      <c r="J20" s="73"/>
      <c r="K20" s="73"/>
      <c r="L20" s="73"/>
      <c r="M20" s="73"/>
      <c r="N20" s="73"/>
      <c r="O20" s="73"/>
    </row>
    <row r="21" spans="1:15" ht="14.25" customHeight="1" x14ac:dyDescent="0.3">
      <c r="I21" s="73"/>
      <c r="J21" s="73"/>
      <c r="K21" s="73"/>
      <c r="L21" s="73"/>
      <c r="M21" s="73"/>
      <c r="N21" s="73"/>
      <c r="O21" s="73"/>
    </row>
    <row r="22" spans="1:15" ht="14.25" customHeight="1" x14ac:dyDescent="0.3">
      <c r="A22" s="198" t="str">
        <f>HYPERLINK("#'Index'!A1","Back To Index")</f>
        <v>Back To Index</v>
      </c>
    </row>
    <row r="23" spans="1:15" ht="14.15" customHeight="1" x14ac:dyDescent="0.3"/>
    <row r="24" spans="1:15" ht="14.25" customHeight="1" x14ac:dyDescent="0.3"/>
    <row r="25" spans="1:15" ht="14.25" customHeight="1" x14ac:dyDescent="0.3"/>
    <row r="26" spans="1:15" ht="14.25" customHeight="1" x14ac:dyDescent="0.3"/>
    <row r="27" spans="1:15" ht="14.15" customHeight="1" x14ac:dyDescent="0.3"/>
    <row r="28" spans="1:15" ht="15" customHeight="1" x14ac:dyDescent="0.3"/>
    <row r="29" spans="1:15" ht="14.15" customHeight="1" x14ac:dyDescent="0.3"/>
    <row r="30" spans="1:15" ht="15" customHeight="1" x14ac:dyDescent="0.3"/>
    <row r="31" spans="1:15" ht="15" customHeight="1" x14ac:dyDescent="0.3"/>
    <row r="32" spans="1:15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:G1"/>
    <mergeCell ref="B2:C2"/>
    <mergeCell ref="A3:A7"/>
    <mergeCell ref="B3:C3"/>
    <mergeCell ref="B4:C4"/>
    <mergeCell ref="B5:B6"/>
    <mergeCell ref="B7:C7"/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 enableFormatConditionsCalculation="0">
    <tabColor rgb="FF1F497D"/>
  </sheetPr>
  <dimension ref="A1:W397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23" s="93" customFormat="1" ht="31.5" customHeight="1" thickBot="1" x14ac:dyDescent="0.35">
      <c r="A1" s="290" t="s">
        <v>429</v>
      </c>
      <c r="B1" s="290"/>
      <c r="C1" s="290"/>
      <c r="D1" s="290"/>
      <c r="E1" s="290"/>
      <c r="F1" s="290"/>
      <c r="G1" s="292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</row>
    <row r="2" spans="1:23" ht="54" customHeight="1" thickBot="1" x14ac:dyDescent="0.35">
      <c r="A2" s="212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  <c r="M2" s="204"/>
      <c r="N2" s="204"/>
      <c r="O2" s="204"/>
      <c r="P2" s="204"/>
      <c r="Q2" s="204"/>
      <c r="R2" s="204"/>
      <c r="S2" s="204"/>
      <c r="T2" s="204"/>
      <c r="U2" s="204"/>
      <c r="V2" s="73"/>
      <c r="W2" s="73"/>
    </row>
    <row r="3" spans="1:23" ht="14.25" customHeight="1" x14ac:dyDescent="0.3">
      <c r="A3" s="319" t="s">
        <v>416</v>
      </c>
      <c r="B3" s="273" t="s">
        <v>120</v>
      </c>
      <c r="C3" s="276"/>
      <c r="D3" s="199">
        <v>78794.530000000013</v>
      </c>
      <c r="E3" s="199">
        <v>52086.580000000009</v>
      </c>
      <c r="F3" s="199">
        <v>112391.20999999998</v>
      </c>
      <c r="G3" s="199">
        <v>44142.280000000006</v>
      </c>
      <c r="H3" s="199">
        <v>79917.59</v>
      </c>
      <c r="I3" s="199">
        <v>68404.639999999985</v>
      </c>
      <c r="J3" s="199">
        <v>30408.100000000002</v>
      </c>
      <c r="K3" s="199">
        <v>20787.719999999994</v>
      </c>
      <c r="L3" s="199">
        <v>486932.64999999956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x14ac:dyDescent="0.3">
      <c r="A4" s="320"/>
      <c r="B4" s="277" t="s">
        <v>5</v>
      </c>
      <c r="C4" s="274"/>
      <c r="D4" s="117">
        <v>0.64434776194636612</v>
      </c>
      <c r="E4" s="117">
        <v>0.55860079170157939</v>
      </c>
      <c r="F4" s="117">
        <v>0.5239120213929449</v>
      </c>
      <c r="G4" s="117">
        <v>0.43006524982392491</v>
      </c>
      <c r="H4" s="117">
        <v>0.4431636562015448</v>
      </c>
      <c r="I4" s="117">
        <v>0.5190778524504428</v>
      </c>
      <c r="J4" s="117">
        <v>0.42725179700042348</v>
      </c>
      <c r="K4" s="117">
        <v>0.59161168258131513</v>
      </c>
      <c r="L4" s="117">
        <v>0.51195788882513193</v>
      </c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3">
      <c r="A5" s="320"/>
      <c r="B5" s="277" t="s">
        <v>6</v>
      </c>
      <c r="C5" s="213" t="s">
        <v>7</v>
      </c>
      <c r="D5" s="117">
        <v>0.50719282022288514</v>
      </c>
      <c r="E5" s="117">
        <v>0.41668152133941855</v>
      </c>
      <c r="F5" s="117">
        <v>0.42556465216074052</v>
      </c>
      <c r="G5" s="117">
        <v>0.29361514093684465</v>
      </c>
      <c r="H5" s="117">
        <v>0.3237903589066759</v>
      </c>
      <c r="I5" s="117">
        <v>0.38786133613202867</v>
      </c>
      <c r="J5" s="117">
        <v>0.25403188453570896</v>
      </c>
      <c r="K5" s="117">
        <v>0.40927030359673877</v>
      </c>
      <c r="L5" s="117">
        <v>0.46194001613365981</v>
      </c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3" x14ac:dyDescent="0.3">
      <c r="A6" s="320"/>
      <c r="B6" s="277"/>
      <c r="C6" s="213" t="s">
        <v>8</v>
      </c>
      <c r="D6" s="117">
        <v>0.76129584724149124</v>
      </c>
      <c r="E6" s="117">
        <v>0.69155131448054297</v>
      </c>
      <c r="F6" s="117">
        <v>0.62043921565872828</v>
      </c>
      <c r="G6" s="117">
        <v>0.5780370541149783</v>
      </c>
      <c r="H6" s="117">
        <v>0.56948306402002558</v>
      </c>
      <c r="I6" s="117">
        <v>0.64771445454155485</v>
      </c>
      <c r="J6" s="117">
        <v>0.62036029171497398</v>
      </c>
      <c r="K6" s="117">
        <v>0.75180210052150764</v>
      </c>
      <c r="L6" s="117">
        <v>0.56173743677233912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spans="1:23" ht="14.5" thickBot="1" x14ac:dyDescent="0.35">
      <c r="A7" s="321"/>
      <c r="B7" s="278" t="s">
        <v>9</v>
      </c>
      <c r="C7" s="275"/>
      <c r="D7" s="183">
        <v>85</v>
      </c>
      <c r="E7" s="183">
        <v>69</v>
      </c>
      <c r="F7" s="183">
        <v>149</v>
      </c>
      <c r="G7" s="183">
        <v>67</v>
      </c>
      <c r="H7" s="183">
        <v>106</v>
      </c>
      <c r="I7" s="183">
        <v>84</v>
      </c>
      <c r="J7" s="183">
        <v>44</v>
      </c>
      <c r="K7" s="183">
        <v>44</v>
      </c>
      <c r="L7" s="183">
        <v>648</v>
      </c>
      <c r="M7" s="184"/>
      <c r="N7" s="184"/>
      <c r="O7" s="184"/>
      <c r="P7" s="184"/>
      <c r="Q7" s="184"/>
      <c r="R7" s="184"/>
      <c r="S7" s="184"/>
      <c r="T7" s="184"/>
      <c r="U7" s="184"/>
      <c r="V7" s="73"/>
      <c r="W7" s="73"/>
    </row>
    <row r="8" spans="1:23" ht="14.25" customHeight="1" x14ac:dyDescent="0.3">
      <c r="A8" s="319" t="s">
        <v>417</v>
      </c>
      <c r="B8" s="273" t="s">
        <v>120</v>
      </c>
      <c r="C8" s="276"/>
      <c r="D8" s="199">
        <v>54988.679999999978</v>
      </c>
      <c r="E8" s="199">
        <v>54392.620000000024</v>
      </c>
      <c r="F8" s="199">
        <v>135166.96000000002</v>
      </c>
      <c r="G8" s="199">
        <v>63099.919999999991</v>
      </c>
      <c r="H8" s="199">
        <v>94080.560000000012</v>
      </c>
      <c r="I8" s="199">
        <v>77969.5</v>
      </c>
      <c r="J8" s="199">
        <v>43223.990000000005</v>
      </c>
      <c r="K8" s="199">
        <v>20934.689999999999</v>
      </c>
      <c r="L8" s="199">
        <v>543856.91999999958</v>
      </c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pans="1:23" x14ac:dyDescent="0.3">
      <c r="A9" s="320"/>
      <c r="B9" s="277" t="s">
        <v>5</v>
      </c>
      <c r="C9" s="274"/>
      <c r="D9" s="117">
        <v>0.44967376403393594</v>
      </c>
      <c r="E9" s="117">
        <v>0.58333184084505396</v>
      </c>
      <c r="F9" s="117">
        <v>0.63008126026171751</v>
      </c>
      <c r="G9" s="117">
        <v>0.61476396005529543</v>
      </c>
      <c r="H9" s="117">
        <v>0.52170097905966406</v>
      </c>
      <c r="I9" s="117">
        <v>0.59165928826808833</v>
      </c>
      <c r="J9" s="117">
        <v>0.60732263446345991</v>
      </c>
      <c r="K9" s="117">
        <v>0.59579440050271193</v>
      </c>
      <c r="L9" s="117">
        <v>0.5718077039733086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spans="1:23" x14ac:dyDescent="0.3">
      <c r="A10" s="320"/>
      <c r="B10" s="277" t="s">
        <v>6</v>
      </c>
      <c r="C10" s="213" t="s">
        <v>7</v>
      </c>
      <c r="D10" s="117">
        <v>0.31113915030232431</v>
      </c>
      <c r="E10" s="117">
        <v>0.43790894333008423</v>
      </c>
      <c r="F10" s="117">
        <v>0.53023709960896059</v>
      </c>
      <c r="G10" s="117">
        <v>0.465683262304805</v>
      </c>
      <c r="H10" s="117">
        <v>0.39561872516584784</v>
      </c>
      <c r="I10" s="117">
        <v>0.45866015257289161</v>
      </c>
      <c r="J10" s="117">
        <v>0.40290212243896223</v>
      </c>
      <c r="K10" s="117">
        <v>0.41175749276612372</v>
      </c>
      <c r="L10" s="117">
        <v>0.52107777598608562</v>
      </c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pans="1:23" x14ac:dyDescent="0.3">
      <c r="A11" s="320"/>
      <c r="B11" s="277"/>
      <c r="C11" s="213" t="s">
        <v>8</v>
      </c>
      <c r="D11" s="117">
        <v>0.59648037921072228</v>
      </c>
      <c r="E11" s="117">
        <v>0.71556853547965593</v>
      </c>
      <c r="F11" s="117">
        <v>0.71991392885797323</v>
      </c>
      <c r="G11" s="117">
        <v>0.74502407432087281</v>
      </c>
      <c r="H11" s="117">
        <v>0.64507756259634508</v>
      </c>
      <c r="I11" s="117">
        <v>0.71246697065834586</v>
      </c>
      <c r="J11" s="117">
        <v>0.77997678464694498</v>
      </c>
      <c r="K11" s="117">
        <v>0.75632737442817</v>
      </c>
      <c r="L11" s="117">
        <v>0.62107172539215283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spans="1:23" ht="14.5" thickBot="1" x14ac:dyDescent="0.35">
      <c r="A12" s="321"/>
      <c r="B12" s="278" t="s">
        <v>9</v>
      </c>
      <c r="C12" s="275"/>
      <c r="D12" s="183">
        <v>85</v>
      </c>
      <c r="E12" s="183">
        <v>69</v>
      </c>
      <c r="F12" s="183">
        <v>149</v>
      </c>
      <c r="G12" s="183">
        <v>67</v>
      </c>
      <c r="H12" s="183">
        <v>106</v>
      </c>
      <c r="I12" s="183">
        <v>84</v>
      </c>
      <c r="J12" s="183">
        <v>44</v>
      </c>
      <c r="K12" s="183">
        <v>44</v>
      </c>
      <c r="L12" s="183">
        <v>648</v>
      </c>
      <c r="M12" s="184"/>
      <c r="N12" s="184"/>
      <c r="O12" s="184"/>
      <c r="P12" s="184"/>
      <c r="Q12" s="184"/>
      <c r="R12" s="184"/>
      <c r="S12" s="184"/>
      <c r="T12" s="184"/>
      <c r="U12" s="184"/>
      <c r="V12" s="73"/>
      <c r="W12" s="73"/>
    </row>
    <row r="13" spans="1:23" ht="14.25" customHeight="1" x14ac:dyDescent="0.3">
      <c r="A13" s="319" t="s">
        <v>488</v>
      </c>
      <c r="B13" s="273" t="s">
        <v>120</v>
      </c>
      <c r="C13" s="276"/>
      <c r="D13" s="199">
        <v>67373.739999999991</v>
      </c>
      <c r="E13" s="199">
        <v>46352.37000000001</v>
      </c>
      <c r="F13" s="199">
        <v>150749.48999999993</v>
      </c>
      <c r="G13" s="199">
        <v>70078.739999999991</v>
      </c>
      <c r="H13" s="199">
        <v>88766.91</v>
      </c>
      <c r="I13" s="199">
        <v>81972.839999999967</v>
      </c>
      <c r="J13" s="199">
        <v>44193.930000000008</v>
      </c>
      <c r="K13" s="199">
        <v>23814.029999999995</v>
      </c>
      <c r="L13" s="199">
        <v>573302.0499999997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</row>
    <row r="14" spans="1:23" x14ac:dyDescent="0.3">
      <c r="A14" s="320"/>
      <c r="B14" s="277" t="s">
        <v>5</v>
      </c>
      <c r="C14" s="274"/>
      <c r="D14" s="117">
        <v>0.55095345556292241</v>
      </c>
      <c r="E14" s="117">
        <v>0.49710444761864842</v>
      </c>
      <c r="F14" s="117">
        <v>0.70271927875725781</v>
      </c>
      <c r="G14" s="117">
        <v>0.68275655053263828</v>
      </c>
      <c r="H14" s="117">
        <v>0.49223541882723781</v>
      </c>
      <c r="I14" s="117">
        <v>0.62203800424157984</v>
      </c>
      <c r="J14" s="117">
        <v>0.62095086536189137</v>
      </c>
      <c r="K14" s="117">
        <v>0.67773947105992949</v>
      </c>
      <c r="L14" s="117">
        <v>0.60276612623351566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1:23" x14ac:dyDescent="0.3">
      <c r="A15" s="320"/>
      <c r="B15" s="277" t="s">
        <v>6</v>
      </c>
      <c r="C15" s="213" t="s">
        <v>7</v>
      </c>
      <c r="D15" s="117">
        <v>0.39589222896621123</v>
      </c>
      <c r="E15" s="117">
        <v>0.35824788819083259</v>
      </c>
      <c r="F15" s="117">
        <v>0.60588463498941159</v>
      </c>
      <c r="G15" s="117">
        <v>0.52685477490273147</v>
      </c>
      <c r="H15" s="117">
        <v>0.36862747657377304</v>
      </c>
      <c r="I15" s="117">
        <v>0.48216599657651288</v>
      </c>
      <c r="J15" s="117">
        <v>0.42954780890060518</v>
      </c>
      <c r="K15" s="117">
        <v>0.4911815849555492</v>
      </c>
      <c r="L15" s="117">
        <v>0.55162865285420815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1:23" x14ac:dyDescent="0.3">
      <c r="A16" s="320"/>
      <c r="B16" s="277"/>
      <c r="C16" s="213" t="s">
        <v>8</v>
      </c>
      <c r="D16" s="117">
        <v>0.69670542525353285</v>
      </c>
      <c r="E16" s="117">
        <v>0.63640909988045713</v>
      </c>
      <c r="F16" s="117">
        <v>0.78423439577563092</v>
      </c>
      <c r="G16" s="117">
        <v>0.80618594897570095</v>
      </c>
      <c r="H16" s="117">
        <v>0.61680001258556461</v>
      </c>
      <c r="I16" s="117">
        <v>0.74417476475456257</v>
      </c>
      <c r="J16" s="117">
        <v>0.78089139323831847</v>
      </c>
      <c r="K16" s="117">
        <v>0.82084494867096314</v>
      </c>
      <c r="L16" s="117">
        <v>0.65175326422719082</v>
      </c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1:23" ht="14.5" thickBot="1" x14ac:dyDescent="0.35">
      <c r="A17" s="321"/>
      <c r="B17" s="278" t="s">
        <v>9</v>
      </c>
      <c r="C17" s="275"/>
      <c r="D17" s="183">
        <v>85</v>
      </c>
      <c r="E17" s="183">
        <v>69</v>
      </c>
      <c r="F17" s="183">
        <v>149</v>
      </c>
      <c r="G17" s="183">
        <v>67</v>
      </c>
      <c r="H17" s="183">
        <v>106</v>
      </c>
      <c r="I17" s="183">
        <v>84</v>
      </c>
      <c r="J17" s="183">
        <v>44</v>
      </c>
      <c r="K17" s="183">
        <v>44</v>
      </c>
      <c r="L17" s="183">
        <v>648</v>
      </c>
      <c r="M17" s="184"/>
      <c r="N17" s="184"/>
      <c r="O17" s="184"/>
      <c r="P17" s="184"/>
      <c r="Q17" s="184"/>
      <c r="R17" s="184"/>
      <c r="S17" s="184"/>
      <c r="T17" s="184"/>
      <c r="U17" s="184"/>
      <c r="V17" s="73"/>
      <c r="W17" s="73"/>
    </row>
    <row r="18" spans="1:23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1:23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</row>
    <row r="20" spans="1:23" ht="14.25" customHeight="1" x14ac:dyDescent="0.3">
      <c r="A20" s="84" t="s">
        <v>487</v>
      </c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</row>
    <row r="21" spans="1:23" ht="14.25" customHeight="1" x14ac:dyDescent="0.3"/>
    <row r="22" spans="1:23" ht="14.25" customHeight="1" x14ac:dyDescent="0.3">
      <c r="A22" s="198" t="str">
        <f>HYPERLINK("#'Index'!A1","Back To Index")</f>
        <v>Back To Index</v>
      </c>
    </row>
    <row r="23" spans="1:23" ht="14.15" customHeight="1" x14ac:dyDescent="0.3"/>
    <row r="24" spans="1:23" ht="14.25" customHeight="1" x14ac:dyDescent="0.3"/>
    <row r="25" spans="1:23" ht="14.25" customHeight="1" x14ac:dyDescent="0.3"/>
    <row r="26" spans="1:23" ht="14.25" customHeight="1" x14ac:dyDescent="0.3"/>
    <row r="27" spans="1:23" ht="14.15" customHeight="1" x14ac:dyDescent="0.3"/>
    <row r="28" spans="1:23" ht="15" customHeight="1" x14ac:dyDescent="0.3"/>
    <row r="29" spans="1:23" ht="14.15" customHeight="1" x14ac:dyDescent="0.3"/>
    <row r="30" spans="1:23" ht="15" customHeight="1" x14ac:dyDescent="0.3"/>
    <row r="31" spans="1:23" ht="15" customHeight="1" x14ac:dyDescent="0.3"/>
    <row r="32" spans="1:23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:G1"/>
    <mergeCell ref="B2:C2"/>
    <mergeCell ref="A3:A7"/>
    <mergeCell ref="B3:C3"/>
    <mergeCell ref="B4:C4"/>
    <mergeCell ref="B5:B6"/>
    <mergeCell ref="B7:C7"/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 enableFormatConditionsCalculation="0">
    <tabColor rgb="FF1F497D"/>
  </sheetPr>
  <dimension ref="A1:N397"/>
  <sheetViews>
    <sheetView workbookViewId="0">
      <selection activeCell="M32" sqref="M32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4" s="93" customFormat="1" ht="31.5" customHeight="1" thickBot="1" x14ac:dyDescent="0.35">
      <c r="A1" s="290" t="s">
        <v>424</v>
      </c>
      <c r="B1" s="290"/>
      <c r="C1" s="290"/>
      <c r="D1" s="290"/>
      <c r="E1" s="290"/>
      <c r="F1" s="290"/>
      <c r="G1" s="292"/>
      <c r="H1" s="229"/>
      <c r="J1" s="229"/>
      <c r="K1" s="229"/>
      <c r="L1" s="229"/>
      <c r="M1" s="229"/>
      <c r="N1" s="102"/>
    </row>
    <row r="2" spans="1:14" ht="54" customHeight="1" thickBot="1" x14ac:dyDescent="0.35">
      <c r="A2" s="212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  <c r="H2" s="202"/>
      <c r="I2" s="202"/>
      <c r="J2" s="203"/>
      <c r="K2" s="203"/>
      <c r="L2" s="230"/>
      <c r="M2" s="230"/>
      <c r="N2" s="103"/>
    </row>
    <row r="3" spans="1:14" ht="14.25" customHeight="1" x14ac:dyDescent="0.3">
      <c r="A3" s="319" t="s">
        <v>416</v>
      </c>
      <c r="B3" s="273" t="s">
        <v>120</v>
      </c>
      <c r="C3" s="276"/>
      <c r="D3" s="199">
        <v>452317.05999999971</v>
      </c>
      <c r="E3" s="199">
        <v>19509.96</v>
      </c>
      <c r="F3" s="199">
        <v>15105.63</v>
      </c>
      <c r="G3" s="199">
        <v>486932.64999999956</v>
      </c>
      <c r="H3" s="230"/>
      <c r="I3" s="230"/>
      <c r="J3" s="230"/>
      <c r="K3" s="230"/>
      <c r="L3" s="230"/>
      <c r="M3" s="230"/>
      <c r="N3" s="103"/>
    </row>
    <row r="4" spans="1:14" x14ac:dyDescent="0.3">
      <c r="A4" s="320"/>
      <c r="B4" s="277" t="s">
        <v>5</v>
      </c>
      <c r="C4" s="274"/>
      <c r="D4" s="117">
        <v>0.5013643123632141</v>
      </c>
      <c r="E4" s="117">
        <v>0.6425837254386606</v>
      </c>
      <c r="F4" s="117">
        <v>0.81281279611544943</v>
      </c>
      <c r="G4" s="117">
        <v>0.51195788882513193</v>
      </c>
      <c r="H4" s="230"/>
      <c r="I4" s="230"/>
      <c r="J4" s="230"/>
      <c r="K4" s="230"/>
      <c r="L4" s="230"/>
      <c r="M4" s="230"/>
      <c r="N4" s="103"/>
    </row>
    <row r="5" spans="1:14" x14ac:dyDescent="0.3">
      <c r="A5" s="320"/>
      <c r="B5" s="277" t="s">
        <v>6</v>
      </c>
      <c r="C5" s="213" t="s">
        <v>7</v>
      </c>
      <c r="D5" s="117">
        <v>0.45004805859811137</v>
      </c>
      <c r="E5" s="117">
        <v>0.39138368788252414</v>
      </c>
      <c r="F5" s="117">
        <v>0.34505027774434671</v>
      </c>
      <c r="G5" s="117">
        <v>0.46194001613365981</v>
      </c>
      <c r="H5" s="230"/>
      <c r="I5" s="230"/>
      <c r="J5" s="230"/>
      <c r="K5" s="230"/>
      <c r="L5" s="230"/>
      <c r="M5" s="230"/>
      <c r="N5" s="103"/>
    </row>
    <row r="6" spans="1:14" x14ac:dyDescent="0.3">
      <c r="A6" s="320"/>
      <c r="B6" s="277"/>
      <c r="C6" s="213" t="s">
        <v>8</v>
      </c>
      <c r="D6" s="117">
        <v>0.55265184022164549</v>
      </c>
      <c r="E6" s="117">
        <v>0.83406173865016664</v>
      </c>
      <c r="F6" s="117">
        <v>0.97281825216320672</v>
      </c>
      <c r="G6" s="117">
        <v>0.56173743677233912</v>
      </c>
      <c r="H6" s="230"/>
      <c r="I6" s="230"/>
      <c r="J6" s="230"/>
      <c r="K6" s="230"/>
      <c r="L6" s="230"/>
      <c r="M6" s="230"/>
      <c r="N6" s="103"/>
    </row>
    <row r="7" spans="1:14" ht="14.5" thickBot="1" x14ac:dyDescent="0.35">
      <c r="A7" s="321"/>
      <c r="B7" s="278" t="s">
        <v>9</v>
      </c>
      <c r="C7" s="275"/>
      <c r="D7" s="183">
        <v>618</v>
      </c>
      <c r="E7" s="183">
        <v>22</v>
      </c>
      <c r="F7" s="183">
        <v>8</v>
      </c>
      <c r="G7" s="183">
        <v>648</v>
      </c>
      <c r="H7" s="184"/>
      <c r="I7" s="184"/>
      <c r="J7" s="184"/>
      <c r="K7" s="184"/>
      <c r="L7" s="230"/>
      <c r="M7" s="230"/>
      <c r="N7" s="103"/>
    </row>
    <row r="8" spans="1:14" ht="14.25" customHeight="1" x14ac:dyDescent="0.3">
      <c r="A8" s="319" t="s">
        <v>417</v>
      </c>
      <c r="B8" s="273" t="s">
        <v>120</v>
      </c>
      <c r="C8" s="276"/>
      <c r="D8" s="199">
        <v>514945.95999999961</v>
      </c>
      <c r="E8" s="199">
        <v>17694.63</v>
      </c>
      <c r="F8" s="199">
        <v>11216.33</v>
      </c>
      <c r="G8" s="199">
        <v>543856.91999999958</v>
      </c>
      <c r="H8" s="230"/>
      <c r="I8" s="230"/>
      <c r="J8" s="230"/>
      <c r="K8" s="230"/>
      <c r="L8" s="230"/>
      <c r="M8" s="230"/>
      <c r="N8" s="103"/>
    </row>
    <row r="9" spans="1:14" x14ac:dyDescent="0.3">
      <c r="A9" s="320"/>
      <c r="B9" s="277" t="s">
        <v>5</v>
      </c>
      <c r="C9" s="274"/>
      <c r="D9" s="117">
        <v>0.57078441202198993</v>
      </c>
      <c r="E9" s="117">
        <v>0.58279367388035075</v>
      </c>
      <c r="F9" s="117">
        <v>0.60353500975818941</v>
      </c>
      <c r="G9" s="117">
        <v>0.5718077039733086</v>
      </c>
      <c r="H9" s="230"/>
      <c r="I9" s="230"/>
      <c r="J9" s="230"/>
      <c r="K9" s="230"/>
      <c r="L9" s="230"/>
      <c r="M9" s="230"/>
      <c r="N9" s="103"/>
    </row>
    <row r="10" spans="1:14" x14ac:dyDescent="0.3">
      <c r="A10" s="320"/>
      <c r="B10" s="277" t="s">
        <v>6</v>
      </c>
      <c r="C10" s="213" t="s">
        <v>7</v>
      </c>
      <c r="D10" s="117">
        <v>0.51863480301607723</v>
      </c>
      <c r="E10" s="117">
        <v>0.31489710602554477</v>
      </c>
      <c r="F10" s="117">
        <v>0.25458343767295699</v>
      </c>
      <c r="G10" s="117">
        <v>0.52107777598608562</v>
      </c>
      <c r="H10" s="230"/>
      <c r="I10" s="230"/>
      <c r="J10" s="230"/>
      <c r="K10" s="230"/>
      <c r="L10" s="230"/>
      <c r="M10" s="230"/>
      <c r="N10" s="103"/>
    </row>
    <row r="11" spans="1:14" x14ac:dyDescent="0.3">
      <c r="A11" s="320"/>
      <c r="B11" s="277"/>
      <c r="C11" s="213" t="s">
        <v>8</v>
      </c>
      <c r="D11" s="117">
        <v>0.62140846554299989</v>
      </c>
      <c r="E11" s="117">
        <v>0.80935549244828653</v>
      </c>
      <c r="F11" s="117">
        <v>0.8715515317176018</v>
      </c>
      <c r="G11" s="117">
        <v>0.62107172539215283</v>
      </c>
      <c r="H11" s="230"/>
      <c r="I11" s="230"/>
      <c r="J11" s="230"/>
      <c r="K11" s="230"/>
      <c r="L11" s="230"/>
      <c r="M11" s="230"/>
      <c r="N11" s="103"/>
    </row>
    <row r="12" spans="1:14" ht="14.5" thickBot="1" x14ac:dyDescent="0.35">
      <c r="A12" s="321"/>
      <c r="B12" s="278" t="s">
        <v>9</v>
      </c>
      <c r="C12" s="275"/>
      <c r="D12" s="183">
        <v>618</v>
      </c>
      <c r="E12" s="183">
        <v>22</v>
      </c>
      <c r="F12" s="183">
        <v>8</v>
      </c>
      <c r="G12" s="183">
        <v>648</v>
      </c>
      <c r="H12" s="184"/>
      <c r="I12" s="184"/>
      <c r="J12" s="184"/>
      <c r="K12" s="184"/>
      <c r="L12" s="230"/>
      <c r="M12" s="230"/>
      <c r="N12" s="103"/>
    </row>
    <row r="13" spans="1:14" ht="14.25" customHeight="1" x14ac:dyDescent="0.3">
      <c r="A13" s="319" t="s">
        <v>488</v>
      </c>
      <c r="B13" s="273" t="s">
        <v>120</v>
      </c>
      <c r="C13" s="276"/>
      <c r="D13" s="199">
        <v>547926.34999999963</v>
      </c>
      <c r="E13" s="199">
        <v>14159.369999999999</v>
      </c>
      <c r="F13" s="199">
        <v>11216.33</v>
      </c>
      <c r="G13" s="199">
        <v>573302.0499999997</v>
      </c>
      <c r="H13" s="230"/>
      <c r="I13" s="230"/>
      <c r="J13" s="230"/>
      <c r="K13" s="230"/>
      <c r="L13" s="230"/>
      <c r="M13" s="230"/>
      <c r="N13" s="103"/>
    </row>
    <row r="14" spans="1:14" x14ac:dyDescent="0.3">
      <c r="A14" s="320"/>
      <c r="B14" s="277" t="s">
        <v>5</v>
      </c>
      <c r="C14" s="274"/>
      <c r="D14" s="117">
        <v>0.60734104898328567</v>
      </c>
      <c r="E14" s="117">
        <v>0.4663556831723083</v>
      </c>
      <c r="F14" s="117">
        <v>0.60353500975818941</v>
      </c>
      <c r="G14" s="117">
        <v>0.60276612623351566</v>
      </c>
      <c r="H14" s="230"/>
      <c r="I14" s="230"/>
      <c r="J14" s="230"/>
      <c r="K14" s="230"/>
      <c r="L14" s="230"/>
      <c r="M14" s="230"/>
      <c r="N14" s="103"/>
    </row>
    <row r="15" spans="1:14" x14ac:dyDescent="0.3">
      <c r="A15" s="320"/>
      <c r="B15" s="277" t="s">
        <v>6</v>
      </c>
      <c r="C15" s="213" t="s">
        <v>7</v>
      </c>
      <c r="D15" s="117">
        <v>0.55466173049817158</v>
      </c>
      <c r="E15" s="117">
        <v>0.22677146357212716</v>
      </c>
      <c r="F15" s="117">
        <v>0.25458343767295699</v>
      </c>
      <c r="G15" s="117">
        <v>0.55162865285420815</v>
      </c>
      <c r="H15" s="230"/>
      <c r="I15" s="230"/>
      <c r="J15" s="230"/>
      <c r="K15" s="230"/>
      <c r="L15" s="230"/>
      <c r="M15" s="230"/>
      <c r="N15" s="103"/>
    </row>
    <row r="16" spans="1:14" x14ac:dyDescent="0.3">
      <c r="A16" s="320"/>
      <c r="B16" s="277"/>
      <c r="C16" s="213" t="s">
        <v>8</v>
      </c>
      <c r="D16" s="117">
        <v>0.65763527107042075</v>
      </c>
      <c r="E16" s="117">
        <v>0.72253479648306507</v>
      </c>
      <c r="F16" s="117">
        <v>0.8715515317176018</v>
      </c>
      <c r="G16" s="117">
        <v>0.65175326422719082</v>
      </c>
      <c r="H16" s="230"/>
      <c r="I16" s="230"/>
      <c r="J16" s="230"/>
      <c r="K16" s="230"/>
      <c r="L16" s="230"/>
      <c r="M16" s="230"/>
      <c r="N16" s="103"/>
    </row>
    <row r="17" spans="1:14" ht="14.5" thickBot="1" x14ac:dyDescent="0.35">
      <c r="A17" s="321"/>
      <c r="B17" s="278" t="s">
        <v>9</v>
      </c>
      <c r="C17" s="275"/>
      <c r="D17" s="183">
        <v>618</v>
      </c>
      <c r="E17" s="183">
        <v>22</v>
      </c>
      <c r="F17" s="183">
        <v>8</v>
      </c>
      <c r="G17" s="183">
        <v>648</v>
      </c>
      <c r="H17" s="184"/>
      <c r="I17" s="184"/>
      <c r="J17" s="184"/>
      <c r="K17" s="184"/>
      <c r="L17" s="230"/>
      <c r="M17" s="230"/>
      <c r="N17" s="103"/>
    </row>
    <row r="18" spans="1:14" ht="16" customHeight="1" x14ac:dyDescent="0.3">
      <c r="A18" s="282" t="s">
        <v>360</v>
      </c>
      <c r="B18" s="283"/>
      <c r="C18" s="283"/>
      <c r="D18" s="283"/>
      <c r="E18" s="283"/>
      <c r="F18" s="283"/>
      <c r="G18" s="283"/>
      <c r="H18" s="230"/>
      <c r="I18" s="230"/>
      <c r="J18" s="230"/>
      <c r="K18" s="230"/>
      <c r="L18" s="230"/>
      <c r="M18" s="230"/>
      <c r="N18" s="103"/>
    </row>
    <row r="19" spans="1:14" ht="16" customHeight="1" x14ac:dyDescent="0.3">
      <c r="A19" s="280" t="s">
        <v>10</v>
      </c>
      <c r="B19" s="281"/>
      <c r="C19" s="281"/>
      <c r="D19" s="281"/>
      <c r="E19" s="281"/>
      <c r="F19" s="281"/>
      <c r="G19" s="281"/>
      <c r="H19" s="230"/>
      <c r="I19" s="230"/>
      <c r="J19" s="230"/>
      <c r="K19" s="230"/>
      <c r="L19" s="230"/>
      <c r="M19" s="230"/>
      <c r="N19" s="103"/>
    </row>
    <row r="20" spans="1:14" ht="14.25" customHeight="1" x14ac:dyDescent="0.3">
      <c r="A20" s="84" t="s">
        <v>487</v>
      </c>
      <c r="H20" s="230"/>
      <c r="I20" s="230"/>
      <c r="J20" s="230"/>
      <c r="K20" s="230"/>
      <c r="L20" s="230"/>
      <c r="M20" s="230"/>
      <c r="N20" s="103"/>
    </row>
    <row r="21" spans="1:14" ht="14.25" customHeight="1" x14ac:dyDescent="0.3">
      <c r="H21" s="230"/>
      <c r="I21" s="230"/>
      <c r="J21" s="230"/>
      <c r="K21" s="230"/>
      <c r="L21" s="230"/>
      <c r="M21" s="230"/>
      <c r="N21" s="103"/>
    </row>
    <row r="22" spans="1:14" ht="14.25" customHeight="1" x14ac:dyDescent="0.3">
      <c r="A22" s="198" t="str">
        <f>HYPERLINK("#'Index'!A1","Back To Index")</f>
        <v>Back To Index</v>
      </c>
      <c r="H22" s="103"/>
      <c r="I22" s="103"/>
      <c r="J22" s="103"/>
      <c r="K22" s="103"/>
      <c r="L22" s="103"/>
      <c r="M22" s="103"/>
      <c r="N22" s="103"/>
    </row>
    <row r="23" spans="1:14" ht="14.15" customHeight="1" x14ac:dyDescent="0.3">
      <c r="H23" s="103"/>
      <c r="I23" s="103"/>
      <c r="J23" s="103"/>
      <c r="K23" s="103"/>
      <c r="L23" s="103"/>
      <c r="M23" s="103"/>
      <c r="N23" s="103"/>
    </row>
    <row r="24" spans="1:14" ht="14.25" customHeight="1" x14ac:dyDescent="0.3">
      <c r="H24" s="103"/>
      <c r="I24" s="103"/>
      <c r="J24" s="103"/>
      <c r="K24" s="103"/>
      <c r="L24" s="103"/>
      <c r="M24" s="103"/>
      <c r="N24" s="103"/>
    </row>
    <row r="25" spans="1:14" ht="14.25" customHeight="1" x14ac:dyDescent="0.3">
      <c r="H25" s="103"/>
      <c r="I25" s="103"/>
      <c r="J25" s="103"/>
      <c r="K25" s="103"/>
      <c r="L25" s="103"/>
      <c r="M25" s="103"/>
      <c r="N25" s="103"/>
    </row>
    <row r="26" spans="1:14" ht="14.25" customHeight="1" x14ac:dyDescent="0.3"/>
    <row r="27" spans="1:14" ht="14.15" customHeight="1" x14ac:dyDescent="0.3"/>
    <row r="28" spans="1:14" ht="15" customHeight="1" x14ac:dyDescent="0.3"/>
    <row r="29" spans="1:14" ht="14.15" customHeight="1" x14ac:dyDescent="0.3"/>
    <row r="30" spans="1:14" ht="15" customHeight="1" x14ac:dyDescent="0.3"/>
    <row r="31" spans="1:14" ht="15" customHeight="1" x14ac:dyDescent="0.3"/>
    <row r="32" spans="1:14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:G1"/>
    <mergeCell ref="B2:C2"/>
    <mergeCell ref="A3:A7"/>
    <mergeCell ref="B3:C3"/>
    <mergeCell ref="B4:C4"/>
    <mergeCell ref="B5:B6"/>
    <mergeCell ref="B7:C7"/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1F497D"/>
  </sheetPr>
  <dimension ref="A1:H882"/>
  <sheetViews>
    <sheetView workbookViewId="0">
      <selection activeCell="L23" sqref="L23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7" s="77" customFormat="1" ht="15" customHeight="1" thickBot="1" x14ac:dyDescent="0.35">
      <c r="A1" s="266" t="s">
        <v>288</v>
      </c>
      <c r="B1" s="266"/>
      <c r="C1" s="266"/>
      <c r="D1" s="266"/>
      <c r="E1" s="266"/>
      <c r="F1" s="266"/>
      <c r="G1" s="270"/>
    </row>
    <row r="2" spans="1:7" ht="65.25" customHeight="1" thickBot="1" x14ac:dyDescent="0.35">
      <c r="A2" s="67" t="s">
        <v>0</v>
      </c>
      <c r="B2" s="271"/>
      <c r="C2" s="272"/>
      <c r="D2" s="25" t="s">
        <v>82</v>
      </c>
      <c r="E2" s="25" t="s">
        <v>83</v>
      </c>
      <c r="F2" s="26" t="s">
        <v>84</v>
      </c>
      <c r="G2" s="26" t="s">
        <v>4</v>
      </c>
    </row>
    <row r="3" spans="1:7" ht="16" customHeight="1" x14ac:dyDescent="0.3">
      <c r="A3" s="273" t="s">
        <v>11</v>
      </c>
      <c r="B3" s="273" t="s">
        <v>120</v>
      </c>
      <c r="C3" s="276"/>
      <c r="D3" s="83">
        <v>4452813.1099999864</v>
      </c>
      <c r="E3" s="83">
        <v>1336378.2300000007</v>
      </c>
      <c r="F3" s="83">
        <v>773704.90000000084</v>
      </c>
      <c r="G3" s="83">
        <v>6562896.2400000039</v>
      </c>
    </row>
    <row r="4" spans="1:7" ht="16" customHeight="1" x14ac:dyDescent="0.3">
      <c r="A4" s="274"/>
      <c r="B4" s="277" t="s">
        <v>5</v>
      </c>
      <c r="C4" s="274"/>
      <c r="D4" s="117">
        <v>0.96829623112807961</v>
      </c>
      <c r="E4" s="117">
        <v>0.94047182925707729</v>
      </c>
      <c r="F4" s="117">
        <v>0.97664436135481258</v>
      </c>
      <c r="G4" s="117">
        <v>0.96346282876316114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0.95774941293997984</v>
      </c>
      <c r="E5" s="117">
        <v>0.91571064272783853</v>
      </c>
      <c r="F5" s="117">
        <v>0.957886027261591</v>
      </c>
      <c r="G5" s="117">
        <v>0.95486706049736858</v>
      </c>
    </row>
    <row r="6" spans="1:7" ht="16" customHeight="1" x14ac:dyDescent="0.3">
      <c r="A6" s="274"/>
      <c r="B6" s="277"/>
      <c r="C6" s="69" t="s">
        <v>8</v>
      </c>
      <c r="D6" s="117">
        <v>0.97627551212835173</v>
      </c>
      <c r="E6" s="117">
        <v>0.95829038859929849</v>
      </c>
      <c r="F6" s="117">
        <v>0.98715939430644251</v>
      </c>
      <c r="G6" s="117">
        <v>0.97047211989518933</v>
      </c>
    </row>
    <row r="7" spans="1:7" ht="16" customHeight="1" thickBot="1" x14ac:dyDescent="0.35">
      <c r="A7" s="275"/>
      <c r="B7" s="278" t="s">
        <v>9</v>
      </c>
      <c r="C7" s="275"/>
      <c r="D7" s="114">
        <v>3213</v>
      </c>
      <c r="E7" s="114">
        <v>1137</v>
      </c>
      <c r="F7" s="114">
        <v>651</v>
      </c>
      <c r="G7" s="114">
        <v>5001</v>
      </c>
    </row>
    <row r="8" spans="1:7" ht="16" customHeight="1" x14ac:dyDescent="0.3">
      <c r="A8" s="273" t="s">
        <v>58</v>
      </c>
      <c r="B8" s="273" t="s">
        <v>120</v>
      </c>
      <c r="C8" s="276"/>
      <c r="D8" s="83">
        <v>4537682.6299999896</v>
      </c>
      <c r="E8" s="83">
        <v>1380772.5700000008</v>
      </c>
      <c r="F8" s="83">
        <v>783397.45000000065</v>
      </c>
      <c r="G8" s="83">
        <v>6701852.6500000041</v>
      </c>
    </row>
    <row r="9" spans="1:7" ht="16" customHeight="1" x14ac:dyDescent="0.3">
      <c r="A9" s="274"/>
      <c r="B9" s="277" t="s">
        <v>5</v>
      </c>
      <c r="C9" s="274"/>
      <c r="D9" s="117">
        <v>0.98675171855221999</v>
      </c>
      <c r="E9" s="117">
        <v>0.97171420152204646</v>
      </c>
      <c r="F9" s="117">
        <v>0.98887922545435414</v>
      </c>
      <c r="G9" s="117">
        <v>0.98386225775876157</v>
      </c>
    </row>
    <row r="10" spans="1:7" ht="16" customHeight="1" x14ac:dyDescent="0.3">
      <c r="A10" s="274"/>
      <c r="B10" s="277" t="s">
        <v>6</v>
      </c>
      <c r="C10" s="69" t="s">
        <v>7</v>
      </c>
      <c r="D10" s="117">
        <v>0.97889245198223085</v>
      </c>
      <c r="E10" s="117">
        <v>0.9548015720638362</v>
      </c>
      <c r="F10" s="117">
        <v>0.97542258372330837</v>
      </c>
      <c r="G10" s="117">
        <v>0.97783980968095174</v>
      </c>
    </row>
    <row r="11" spans="1:7" ht="16" customHeight="1" x14ac:dyDescent="0.3">
      <c r="A11" s="274"/>
      <c r="B11" s="277"/>
      <c r="C11" s="69" t="s">
        <v>8</v>
      </c>
      <c r="D11" s="117">
        <v>0.99170941949750746</v>
      </c>
      <c r="E11" s="117">
        <v>0.98241491273147341</v>
      </c>
      <c r="F11" s="117">
        <v>0.99500580195469679</v>
      </c>
      <c r="G11" s="117">
        <v>0.98826763012058683</v>
      </c>
    </row>
    <row r="12" spans="1:7" ht="16" customHeight="1" thickBot="1" x14ac:dyDescent="0.35">
      <c r="A12" s="275"/>
      <c r="B12" s="278" t="s">
        <v>9</v>
      </c>
      <c r="C12" s="275"/>
      <c r="D12" s="114">
        <v>3213</v>
      </c>
      <c r="E12" s="114">
        <v>1137</v>
      </c>
      <c r="F12" s="114">
        <v>651</v>
      </c>
      <c r="G12" s="114">
        <v>5001</v>
      </c>
    </row>
    <row r="13" spans="1:7" ht="16" customHeight="1" x14ac:dyDescent="0.3">
      <c r="A13" s="273" t="s">
        <v>59</v>
      </c>
      <c r="B13" s="273" t="s">
        <v>120</v>
      </c>
      <c r="C13" s="276"/>
      <c r="D13" s="83">
        <v>112424.79000000002</v>
      </c>
      <c r="E13" s="83">
        <v>56401.999999999993</v>
      </c>
      <c r="F13" s="83">
        <v>13427.580000000002</v>
      </c>
      <c r="G13" s="83">
        <v>182254.36999999997</v>
      </c>
    </row>
    <row r="14" spans="1:7" ht="16" customHeight="1" x14ac:dyDescent="0.3">
      <c r="A14" s="274"/>
      <c r="B14" s="277" t="s">
        <v>5</v>
      </c>
      <c r="C14" s="274"/>
      <c r="D14" s="117">
        <v>2.4447579036697132E-2</v>
      </c>
      <c r="E14" s="117">
        <v>3.9692723903290192E-2</v>
      </c>
      <c r="F14" s="117">
        <v>1.6949576374197244E-2</v>
      </c>
      <c r="G14" s="117">
        <v>2.675576520689403E-2</v>
      </c>
    </row>
    <row r="15" spans="1:7" ht="16" customHeight="1" x14ac:dyDescent="0.3">
      <c r="A15" s="274"/>
      <c r="B15" s="277" t="s">
        <v>6</v>
      </c>
      <c r="C15" s="69" t="s">
        <v>7</v>
      </c>
      <c r="D15" s="117">
        <v>1.7055990958449806E-2</v>
      </c>
      <c r="E15" s="117">
        <v>2.6687343459095257E-2</v>
      </c>
      <c r="F15" s="117">
        <v>8.7104613219045664E-3</v>
      </c>
      <c r="G15" s="117">
        <v>2.0669801374126662E-2</v>
      </c>
    </row>
    <row r="16" spans="1:7" ht="16" customHeight="1" x14ac:dyDescent="0.3">
      <c r="A16" s="274"/>
      <c r="B16" s="277"/>
      <c r="C16" s="69" t="s">
        <v>8</v>
      </c>
      <c r="D16" s="117">
        <v>3.4928645428885061E-2</v>
      </c>
      <c r="E16" s="117">
        <v>5.865400511100835E-2</v>
      </c>
      <c r="F16" s="117">
        <v>3.2724692526322985E-2</v>
      </c>
      <c r="G16" s="117">
        <v>3.4570409348241071E-2</v>
      </c>
    </row>
    <row r="17" spans="1:8" ht="16" customHeight="1" thickBot="1" x14ac:dyDescent="0.35">
      <c r="A17" s="275"/>
      <c r="B17" s="278" t="s">
        <v>9</v>
      </c>
      <c r="C17" s="275"/>
      <c r="D17" s="114">
        <v>3213</v>
      </c>
      <c r="E17" s="114">
        <v>1137</v>
      </c>
      <c r="F17" s="114">
        <v>651</v>
      </c>
      <c r="G17" s="114">
        <v>5001</v>
      </c>
    </row>
    <row r="18" spans="1:8" ht="16" customHeight="1" x14ac:dyDescent="0.3">
      <c r="A18" s="273" t="s">
        <v>60</v>
      </c>
      <c r="B18" s="273" t="s">
        <v>120</v>
      </c>
      <c r="C18" s="276"/>
      <c r="D18" s="83">
        <v>4486181.4699999895</v>
      </c>
      <c r="E18" s="83">
        <v>1364563.7200000009</v>
      </c>
      <c r="F18" s="83">
        <v>778779.83000000077</v>
      </c>
      <c r="G18" s="83">
        <v>6629525.0200000051</v>
      </c>
    </row>
    <row r="19" spans="1:8" ht="16" customHeight="1" x14ac:dyDescent="0.3">
      <c r="A19" s="274"/>
      <c r="B19" s="277" t="s">
        <v>5</v>
      </c>
      <c r="C19" s="279"/>
      <c r="D19" s="117">
        <v>0.9755524209633023</v>
      </c>
      <c r="E19" s="117">
        <v>0.96030727609670985</v>
      </c>
      <c r="F19" s="117">
        <v>0.98305042362580286</v>
      </c>
      <c r="G19" s="117">
        <v>0.97324423479310607</v>
      </c>
    </row>
    <row r="20" spans="1:8" ht="16" customHeight="1" x14ac:dyDescent="0.3">
      <c r="A20" s="274"/>
      <c r="B20" s="277" t="s">
        <v>6</v>
      </c>
      <c r="C20" s="69" t="s">
        <v>7</v>
      </c>
      <c r="D20" s="117">
        <v>0.96507135457111426</v>
      </c>
      <c r="E20" s="117">
        <v>0.94134599488899173</v>
      </c>
      <c r="F20" s="117">
        <v>0.96727530747367707</v>
      </c>
      <c r="G20" s="117">
        <v>0.96542959065175904</v>
      </c>
    </row>
    <row r="21" spans="1:8" ht="16" customHeight="1" x14ac:dyDescent="0.3">
      <c r="A21" s="274"/>
      <c r="B21" s="277"/>
      <c r="C21" s="69" t="s">
        <v>8</v>
      </c>
      <c r="D21" s="117">
        <v>0.98294400904154966</v>
      </c>
      <c r="E21" s="117">
        <v>0.97331265654090482</v>
      </c>
      <c r="F21" s="117">
        <v>0.99128953867809555</v>
      </c>
      <c r="G21" s="117">
        <v>0.97933019862587345</v>
      </c>
    </row>
    <row r="22" spans="1:8" ht="16" customHeight="1" thickBot="1" x14ac:dyDescent="0.35">
      <c r="A22" s="275"/>
      <c r="B22" s="278" t="s">
        <v>9</v>
      </c>
      <c r="C22" s="275"/>
      <c r="D22" s="118">
        <v>3213</v>
      </c>
      <c r="E22" s="118">
        <v>1137</v>
      </c>
      <c r="F22" s="118">
        <v>651</v>
      </c>
      <c r="G22" s="118">
        <v>5001</v>
      </c>
    </row>
    <row r="23" spans="1:8" ht="16" customHeight="1" x14ac:dyDescent="0.3">
      <c r="A23" s="273" t="s">
        <v>61</v>
      </c>
      <c r="B23" s="273" t="s">
        <v>120</v>
      </c>
      <c r="C23" s="276"/>
      <c r="D23" s="114">
        <v>4234654.8199999984</v>
      </c>
      <c r="E23" s="114">
        <v>1254618.8900000013</v>
      </c>
      <c r="F23" s="114">
        <v>740388.3200000003</v>
      </c>
      <c r="G23" s="114">
        <v>6229662.0300000049</v>
      </c>
    </row>
    <row r="24" spans="1:8" ht="16" customHeight="1" x14ac:dyDescent="0.3">
      <c r="A24" s="274"/>
      <c r="B24" s="277" t="s">
        <v>5</v>
      </c>
      <c r="C24" s="279"/>
      <c r="D24" s="82">
        <v>0.92085614218252221</v>
      </c>
      <c r="E24" s="82">
        <v>0.88293395987061563</v>
      </c>
      <c r="F24" s="82">
        <v>0.9345889859828499</v>
      </c>
      <c r="G24" s="82">
        <v>0.9145425406972858</v>
      </c>
    </row>
    <row r="25" spans="1:8" ht="16" customHeight="1" x14ac:dyDescent="0.3">
      <c r="A25" s="274"/>
      <c r="B25" s="277" t="s">
        <v>6</v>
      </c>
      <c r="C25" s="69" t="s">
        <v>7</v>
      </c>
      <c r="D25" s="82">
        <v>0.90591611795023941</v>
      </c>
      <c r="E25" s="82">
        <v>0.85242921287235274</v>
      </c>
      <c r="F25" s="82">
        <v>0.90791000671443467</v>
      </c>
      <c r="G25" s="82">
        <v>0.90259008646381289</v>
      </c>
    </row>
    <row r="26" spans="1:8" ht="16" customHeight="1" x14ac:dyDescent="0.3">
      <c r="A26" s="274"/>
      <c r="B26" s="277"/>
      <c r="C26" s="69" t="s">
        <v>8</v>
      </c>
      <c r="D26" s="82">
        <v>0.93359766262893162</v>
      </c>
      <c r="E26" s="82">
        <v>0.90781491537031977</v>
      </c>
      <c r="F26" s="82">
        <v>0.95393110273643755</v>
      </c>
      <c r="G26" s="82">
        <v>0.92515001916240569</v>
      </c>
    </row>
    <row r="27" spans="1:8" ht="16" customHeight="1" thickBot="1" x14ac:dyDescent="0.35">
      <c r="A27" s="279"/>
      <c r="B27" s="277" t="s">
        <v>9</v>
      </c>
      <c r="C27" s="279"/>
      <c r="D27" s="118">
        <v>3213</v>
      </c>
      <c r="E27" s="118">
        <v>1137</v>
      </c>
      <c r="F27" s="118">
        <v>651</v>
      </c>
      <c r="G27" s="118">
        <v>5001</v>
      </c>
    </row>
    <row r="28" spans="1:8" ht="16" customHeight="1" x14ac:dyDescent="0.3">
      <c r="A28" s="273" t="s">
        <v>88</v>
      </c>
      <c r="B28" s="273" t="s">
        <v>120</v>
      </c>
      <c r="C28" s="276"/>
      <c r="D28" s="114">
        <v>218158.29000000007</v>
      </c>
      <c r="E28" s="114">
        <v>81759.34</v>
      </c>
      <c r="F28" s="114">
        <v>32411.399999999994</v>
      </c>
      <c r="G28" s="114">
        <v>332329.0299999998</v>
      </c>
    </row>
    <row r="29" spans="1:8" ht="16" customHeight="1" x14ac:dyDescent="0.3">
      <c r="A29" s="274"/>
      <c r="B29" s="277" t="s">
        <v>5</v>
      </c>
      <c r="C29" s="279"/>
      <c r="D29" s="82">
        <v>4.744008894555804E-2</v>
      </c>
      <c r="E29" s="82">
        <v>5.7537869386462007E-2</v>
      </c>
      <c r="F29" s="82">
        <v>4.0912770558407141E-2</v>
      </c>
      <c r="G29" s="82">
        <v>4.8787403550953803E-2</v>
      </c>
      <c r="H29" s="259"/>
    </row>
    <row r="30" spans="1:8" ht="16" customHeight="1" x14ac:dyDescent="0.3">
      <c r="A30" s="274"/>
      <c r="B30" s="277" t="s">
        <v>6</v>
      </c>
      <c r="C30" s="69" t="s">
        <v>7</v>
      </c>
      <c r="D30" s="82">
        <v>3.774639389658755E-2</v>
      </c>
      <c r="E30" s="82">
        <v>4.0878073335240156E-2</v>
      </c>
      <c r="F30" s="82">
        <v>2.6172856344377285E-2</v>
      </c>
      <c r="G30" s="82">
        <v>4.0875101345543813E-2</v>
      </c>
    </row>
    <row r="31" spans="1:8" ht="16" customHeight="1" x14ac:dyDescent="0.3">
      <c r="A31" s="274"/>
      <c r="B31" s="277"/>
      <c r="C31" s="69" t="s">
        <v>8</v>
      </c>
      <c r="D31" s="82">
        <v>5.9469379624810061E-2</v>
      </c>
      <c r="E31" s="82">
        <v>8.0418056122372419E-2</v>
      </c>
      <c r="F31" s="82">
        <v>6.3413293200480753E-2</v>
      </c>
      <c r="G31" s="82">
        <v>5.8138471119497728E-2</v>
      </c>
    </row>
    <row r="32" spans="1:8" ht="16" customHeight="1" thickBot="1" x14ac:dyDescent="0.35">
      <c r="A32" s="275"/>
      <c r="B32" s="278" t="s">
        <v>9</v>
      </c>
      <c r="C32" s="275"/>
      <c r="D32" s="118">
        <v>3213</v>
      </c>
      <c r="E32" s="118">
        <v>1137</v>
      </c>
      <c r="F32" s="118">
        <v>651</v>
      </c>
      <c r="G32" s="118">
        <v>5001</v>
      </c>
    </row>
    <row r="33" spans="1:7" ht="16" customHeight="1" x14ac:dyDescent="0.3">
      <c r="A33" s="273" t="s">
        <v>86</v>
      </c>
      <c r="B33" s="273" t="s">
        <v>120</v>
      </c>
      <c r="C33" s="276"/>
      <c r="D33" s="114">
        <v>4136732.3599999864</v>
      </c>
      <c r="E33" s="114">
        <v>1216388.5500000012</v>
      </c>
      <c r="F33" s="114">
        <v>732786.15000000095</v>
      </c>
      <c r="G33" s="114">
        <v>6085907.060000007</v>
      </c>
    </row>
    <row r="34" spans="1:7" ht="16" customHeight="1" x14ac:dyDescent="0.3">
      <c r="A34" s="279"/>
      <c r="B34" s="277" t="s">
        <v>5</v>
      </c>
      <c r="C34" s="279"/>
      <c r="D34" s="82">
        <v>0.89956219909116408</v>
      </c>
      <c r="E34" s="82">
        <v>0.85602948254093025</v>
      </c>
      <c r="F34" s="82">
        <v>0.92499279954980507</v>
      </c>
      <c r="G34" s="82">
        <v>0.89343866140679618</v>
      </c>
    </row>
    <row r="35" spans="1:7" ht="16" customHeight="1" x14ac:dyDescent="0.3">
      <c r="A35" s="279"/>
      <c r="B35" s="277" t="s">
        <v>6</v>
      </c>
      <c r="C35" s="69" t="s">
        <v>7</v>
      </c>
      <c r="D35" s="82">
        <v>0.88328970329012013</v>
      </c>
      <c r="E35" s="82">
        <v>0.82277159581064407</v>
      </c>
      <c r="F35" s="82">
        <v>0.89714815285993954</v>
      </c>
      <c r="G35" s="82">
        <v>0.88037494488299572</v>
      </c>
    </row>
    <row r="36" spans="1:7" ht="16" customHeight="1" x14ac:dyDescent="0.3">
      <c r="A36" s="279"/>
      <c r="B36" s="277"/>
      <c r="C36" s="69" t="s">
        <v>8</v>
      </c>
      <c r="D36" s="82">
        <v>0.91378732511344207</v>
      </c>
      <c r="E36" s="82">
        <v>0.88392680152662306</v>
      </c>
      <c r="F36" s="82">
        <v>0.94575497490077121</v>
      </c>
      <c r="G36" s="82">
        <v>0.90522932194211403</v>
      </c>
    </row>
    <row r="37" spans="1:7" ht="16" customHeight="1" thickBot="1" x14ac:dyDescent="0.35">
      <c r="A37" s="275"/>
      <c r="B37" s="278" t="s">
        <v>9</v>
      </c>
      <c r="C37" s="275"/>
      <c r="D37" s="118">
        <v>3213</v>
      </c>
      <c r="E37" s="118">
        <v>1137</v>
      </c>
      <c r="F37" s="118">
        <v>651</v>
      </c>
      <c r="G37" s="118">
        <v>5001</v>
      </c>
    </row>
    <row r="38" spans="1:7" ht="16" customHeight="1" x14ac:dyDescent="0.3">
      <c r="A38" s="273" t="s">
        <v>87</v>
      </c>
      <c r="B38" s="273" t="s">
        <v>120</v>
      </c>
      <c r="C38" s="276"/>
      <c r="D38" s="114">
        <v>3879521.7899999847</v>
      </c>
      <c r="E38" s="114">
        <v>1133912.8399999999</v>
      </c>
      <c r="F38" s="114">
        <v>662859.78000000084</v>
      </c>
      <c r="G38" s="114">
        <v>5676294.4100000067</v>
      </c>
    </row>
    <row r="39" spans="1:7" ht="16" customHeight="1" x14ac:dyDescent="0.3">
      <c r="A39" s="274"/>
      <c r="B39" s="277" t="s">
        <v>5</v>
      </c>
      <c r="C39" s="279"/>
      <c r="D39" s="82">
        <v>0.84362991103308571</v>
      </c>
      <c r="E39" s="82">
        <v>0.79798747009885584</v>
      </c>
      <c r="F39" s="82">
        <v>0.83672504401341086</v>
      </c>
      <c r="G39" s="82">
        <v>0.8333056731598002</v>
      </c>
    </row>
    <row r="40" spans="1:7" ht="16" customHeight="1" x14ac:dyDescent="0.3">
      <c r="A40" s="274"/>
      <c r="B40" s="277" t="s">
        <v>6</v>
      </c>
      <c r="C40" s="69" t="s">
        <v>7</v>
      </c>
      <c r="D40" s="82">
        <v>0.82401752631653791</v>
      </c>
      <c r="E40" s="82">
        <v>0.75986592549220644</v>
      </c>
      <c r="F40" s="82">
        <v>0.79330623756584695</v>
      </c>
      <c r="G40" s="82">
        <v>0.81740751339269968</v>
      </c>
    </row>
    <row r="41" spans="1:7" ht="16" customHeight="1" x14ac:dyDescent="0.3">
      <c r="A41" s="274"/>
      <c r="B41" s="277"/>
      <c r="C41" s="69" t="s">
        <v>8</v>
      </c>
      <c r="D41" s="82">
        <v>0.86142416355951512</v>
      </c>
      <c r="E41" s="82">
        <v>0.83139996748083944</v>
      </c>
      <c r="F41" s="82">
        <v>0.8724891482017848</v>
      </c>
      <c r="G41" s="82">
        <v>0.84807686889949085</v>
      </c>
    </row>
    <row r="42" spans="1:7" ht="16" customHeight="1" thickBot="1" x14ac:dyDescent="0.35">
      <c r="A42" s="275"/>
      <c r="B42" s="278" t="s">
        <v>9</v>
      </c>
      <c r="C42" s="275"/>
      <c r="D42" s="118">
        <v>3213</v>
      </c>
      <c r="E42" s="118">
        <v>1137</v>
      </c>
      <c r="F42" s="118">
        <v>651</v>
      </c>
      <c r="G42" s="118">
        <v>5001</v>
      </c>
    </row>
    <row r="43" spans="1:7" ht="16" customHeight="1" x14ac:dyDescent="0.3">
      <c r="A43" s="273" t="s">
        <v>160</v>
      </c>
      <c r="B43" s="273" t="s">
        <v>120</v>
      </c>
      <c r="C43" s="276"/>
      <c r="D43" s="114">
        <v>526912.77000000037</v>
      </c>
      <c r="E43" s="114">
        <v>245279.25000000003</v>
      </c>
      <c r="F43" s="114">
        <v>146321.45999999993</v>
      </c>
      <c r="G43" s="114">
        <v>918513.48000000045</v>
      </c>
    </row>
    <row r="44" spans="1:7" ht="16" customHeight="1" x14ac:dyDescent="0.3">
      <c r="A44" s="274"/>
      <c r="B44" s="277" t="s">
        <v>5</v>
      </c>
      <c r="C44" s="279"/>
      <c r="D44" s="82">
        <v>0.11458097088747086</v>
      </c>
      <c r="E44" s="82">
        <v>0.17261447376788222</v>
      </c>
      <c r="F44" s="82">
        <v>0.18470094845489995</v>
      </c>
      <c r="G44" s="82">
        <v>0.13484193004670986</v>
      </c>
    </row>
    <row r="45" spans="1:7" ht="16" customHeight="1" x14ac:dyDescent="0.3">
      <c r="A45" s="274"/>
      <c r="B45" s="277" t="s">
        <v>6</v>
      </c>
      <c r="C45" s="69" t="s">
        <v>7</v>
      </c>
      <c r="D45" s="82">
        <v>9.9441125027561417E-2</v>
      </c>
      <c r="E45" s="82">
        <v>0.14252183226071857</v>
      </c>
      <c r="F45" s="82">
        <v>0.14730096040460394</v>
      </c>
      <c r="G45" s="82">
        <v>0.12174937663898454</v>
      </c>
    </row>
    <row r="46" spans="1:7" ht="16" customHeight="1" x14ac:dyDescent="0.3">
      <c r="A46" s="274"/>
      <c r="B46" s="277"/>
      <c r="C46" s="69" t="s">
        <v>8</v>
      </c>
      <c r="D46" s="82">
        <v>0.13168878340059942</v>
      </c>
      <c r="E46" s="82">
        <v>0.20752325838180721</v>
      </c>
      <c r="F46" s="82">
        <v>0.22904613280947761</v>
      </c>
      <c r="G46" s="82">
        <v>0.14910338714359347</v>
      </c>
    </row>
    <row r="47" spans="1:7" ht="16" customHeight="1" thickBot="1" x14ac:dyDescent="0.35">
      <c r="A47" s="275"/>
      <c r="B47" s="278" t="s">
        <v>9</v>
      </c>
      <c r="C47" s="275"/>
      <c r="D47" s="118">
        <v>3213</v>
      </c>
      <c r="E47" s="118">
        <v>1137</v>
      </c>
      <c r="F47" s="118">
        <v>651</v>
      </c>
      <c r="G47" s="118">
        <v>5001</v>
      </c>
    </row>
    <row r="48" spans="1:7" ht="16" customHeight="1" x14ac:dyDescent="0.3">
      <c r="A48" s="273" t="s">
        <v>161</v>
      </c>
      <c r="B48" s="273" t="s">
        <v>120</v>
      </c>
      <c r="C48" s="276"/>
      <c r="D48" s="114">
        <v>785074.04000000155</v>
      </c>
      <c r="E48" s="114">
        <v>327408.45999999996</v>
      </c>
      <c r="F48" s="114">
        <v>194789.36000000007</v>
      </c>
      <c r="G48" s="114">
        <v>1307271.8600000015</v>
      </c>
    </row>
    <row r="49" spans="1:7" ht="16" customHeight="1" x14ac:dyDescent="0.3">
      <c r="A49" s="274"/>
      <c r="B49" s="277" t="s">
        <v>5</v>
      </c>
      <c r="C49" s="279"/>
      <c r="D49" s="82">
        <v>0.17071999549707109</v>
      </c>
      <c r="E49" s="82">
        <v>0.2304126379628636</v>
      </c>
      <c r="F49" s="82">
        <v>0.24588176977541765</v>
      </c>
      <c r="G49" s="82">
        <v>0.19191341720771737</v>
      </c>
    </row>
    <row r="50" spans="1:7" ht="16" customHeight="1" x14ac:dyDescent="0.3">
      <c r="A50" s="274"/>
      <c r="B50" s="277" t="s">
        <v>6</v>
      </c>
      <c r="C50" s="128" t="s">
        <v>7</v>
      </c>
      <c r="D50" s="82">
        <v>0.15437180189144542</v>
      </c>
      <c r="E50" s="82">
        <v>0.19846269864805502</v>
      </c>
      <c r="F50" s="82">
        <v>0.20578552538739828</v>
      </c>
      <c r="G50" s="82">
        <v>0.1779340175033973</v>
      </c>
    </row>
    <row r="51" spans="1:7" ht="16" customHeight="1" x14ac:dyDescent="0.3">
      <c r="A51" s="274"/>
      <c r="B51" s="277"/>
      <c r="C51" s="128" t="s">
        <v>8</v>
      </c>
      <c r="D51" s="82">
        <v>0.18841373719687288</v>
      </c>
      <c r="E51" s="82">
        <v>0.26580044348328302</v>
      </c>
      <c r="F51" s="82">
        <v>0.29092874581567441</v>
      </c>
      <c r="G51" s="82">
        <v>0.20671493523438117</v>
      </c>
    </row>
    <row r="52" spans="1:7" ht="16" customHeight="1" thickBot="1" x14ac:dyDescent="0.35">
      <c r="A52" s="275"/>
      <c r="B52" s="278" t="s">
        <v>9</v>
      </c>
      <c r="C52" s="275"/>
      <c r="D52" s="114">
        <v>3213</v>
      </c>
      <c r="E52" s="114">
        <v>1137</v>
      </c>
      <c r="F52" s="114">
        <v>651</v>
      </c>
      <c r="G52" s="114">
        <v>5001</v>
      </c>
    </row>
    <row r="53" spans="1:7" ht="16" customHeight="1" x14ac:dyDescent="0.3">
      <c r="A53" s="282" t="s">
        <v>360</v>
      </c>
      <c r="B53" s="283"/>
      <c r="C53" s="283"/>
      <c r="D53" s="283"/>
      <c r="E53" s="283"/>
      <c r="F53" s="283"/>
      <c r="G53" s="283"/>
    </row>
    <row r="54" spans="1:7" ht="16" customHeight="1" x14ac:dyDescent="0.3">
      <c r="A54" s="280" t="s">
        <v>10</v>
      </c>
      <c r="B54" s="281"/>
      <c r="C54" s="281"/>
      <c r="D54" s="281"/>
      <c r="E54" s="281"/>
      <c r="F54" s="281"/>
      <c r="G54" s="281"/>
    </row>
    <row r="55" spans="1:7" ht="14.25" customHeight="1" x14ac:dyDescent="0.3">
      <c r="A55" s="198" t="str">
        <f>HYPERLINK("#'Index'!A1","Back To Index")</f>
        <v>Back To Index</v>
      </c>
    </row>
    <row r="56" spans="1:7" ht="14.25" customHeight="1" x14ac:dyDescent="0.3"/>
    <row r="57" spans="1:7" ht="14.5" customHeight="1" x14ac:dyDescent="0.3"/>
    <row r="58" spans="1:7" ht="14.25" customHeight="1" x14ac:dyDescent="0.3"/>
    <row r="59" spans="1:7" ht="14.25" customHeight="1" x14ac:dyDescent="0.3"/>
    <row r="60" spans="1:7" ht="14.25" customHeight="1" x14ac:dyDescent="0.3"/>
    <row r="62" spans="1:7" ht="15" customHeight="1" x14ac:dyDescent="0.3"/>
    <row r="63" spans="1:7" ht="14.15" customHeight="1" x14ac:dyDescent="0.3"/>
    <row r="64" spans="1:7" ht="15" customHeight="1" x14ac:dyDescent="0.3"/>
    <row r="65" ht="15" customHeight="1" x14ac:dyDescent="0.3"/>
    <row r="66" ht="36.75" customHeight="1" x14ac:dyDescent="0.3"/>
    <row r="67" ht="15" customHeight="1" x14ac:dyDescent="0.3"/>
    <row r="68" ht="14.25" customHeight="1" x14ac:dyDescent="0.3"/>
    <row r="70" ht="14.25" customHeight="1" x14ac:dyDescent="0.3"/>
    <row r="71" ht="14.25" customHeight="1" x14ac:dyDescent="0.3"/>
    <row r="72" ht="14.25" customHeight="1" x14ac:dyDescent="0.3"/>
    <row r="74" ht="14.25" customHeight="1" x14ac:dyDescent="0.3"/>
    <row r="75" ht="14.25" customHeight="1" x14ac:dyDescent="0.3"/>
    <row r="76" ht="14.25" customHeight="1" x14ac:dyDescent="0.3"/>
    <row r="78" ht="14.25" customHeight="1" x14ac:dyDescent="0.3"/>
    <row r="79" ht="14.25" customHeight="1" x14ac:dyDescent="0.3"/>
    <row r="80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5" customHeight="1" x14ac:dyDescent="0.3"/>
    <row r="86" ht="14.25" customHeight="1" x14ac:dyDescent="0.3"/>
    <row r="87" ht="14.25" customHeight="1" x14ac:dyDescent="0.3"/>
    <row r="88" ht="14.25" customHeight="1" x14ac:dyDescent="0.3"/>
    <row r="90" ht="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5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3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7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1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29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54">
    <mergeCell ref="A43:A47"/>
    <mergeCell ref="B43:C43"/>
    <mergeCell ref="B44:C44"/>
    <mergeCell ref="B45:B46"/>
    <mergeCell ref="B47:C47"/>
    <mergeCell ref="A38:A42"/>
    <mergeCell ref="B38:C38"/>
    <mergeCell ref="B39:C39"/>
    <mergeCell ref="B40:B41"/>
    <mergeCell ref="B42:C42"/>
    <mergeCell ref="A54:G54"/>
    <mergeCell ref="A48:A52"/>
    <mergeCell ref="B48:C48"/>
    <mergeCell ref="B49:C49"/>
    <mergeCell ref="B50:B51"/>
    <mergeCell ref="B52:C52"/>
    <mergeCell ref="A53:G53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B30:B31"/>
    <mergeCell ref="B32:C32"/>
    <mergeCell ref="A33:A37"/>
    <mergeCell ref="B33:C33"/>
    <mergeCell ref="B34:C34"/>
    <mergeCell ref="B35:B36"/>
    <mergeCell ref="B37:C37"/>
    <mergeCell ref="A28:A32"/>
    <mergeCell ref="B28:C28"/>
    <mergeCell ref="B29:C29"/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</mergeCells>
  <printOptions horizontalCentered="1"/>
  <pageMargins left="0.7" right="0.7" top="0.75" bottom="0.75" header="0.3" footer="0.3"/>
  <pageSetup scale="92" firstPageNumber="16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 enableFormatConditionsCalculation="0">
    <tabColor rgb="FF1F497D"/>
  </sheetPr>
  <dimension ref="A1:M373"/>
  <sheetViews>
    <sheetView topLeftCell="A10" workbookViewId="0">
      <selection activeCell="I16" sqref="I16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13" s="93" customFormat="1" ht="31.5" customHeight="1" thickBot="1" x14ac:dyDescent="0.35">
      <c r="A1" s="290" t="s">
        <v>430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  <c r="M1" s="228"/>
    </row>
    <row r="2" spans="1:13" ht="54" customHeight="1" thickBot="1" x14ac:dyDescent="0.35">
      <c r="A2" s="215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  <c r="H2" s="200"/>
      <c r="I2" s="200"/>
      <c r="J2" s="200"/>
      <c r="K2" s="200"/>
      <c r="L2" s="73"/>
      <c r="M2" s="73"/>
    </row>
    <row r="3" spans="1:13" x14ac:dyDescent="0.3">
      <c r="A3" s="319" t="s">
        <v>368</v>
      </c>
      <c r="B3" s="273" t="s">
        <v>120</v>
      </c>
      <c r="C3" s="276"/>
      <c r="D3" s="199">
        <v>40907.22</v>
      </c>
      <c r="E3" s="199">
        <v>212493.81000000006</v>
      </c>
      <c r="F3" s="199">
        <v>68367.09</v>
      </c>
      <c r="G3" s="199">
        <v>321768.11999999988</v>
      </c>
      <c r="H3" s="73"/>
      <c r="I3" s="73"/>
      <c r="J3" s="73"/>
      <c r="K3" s="73"/>
      <c r="L3" s="73"/>
      <c r="M3" s="73"/>
    </row>
    <row r="4" spans="1:13" x14ac:dyDescent="0.3">
      <c r="A4" s="320"/>
      <c r="B4" s="277" t="s">
        <v>5</v>
      </c>
      <c r="C4" s="274"/>
      <c r="D4" s="117">
        <v>0.14474174915961996</v>
      </c>
      <c r="E4" s="117">
        <v>0.25587046869550339</v>
      </c>
      <c r="F4" s="117">
        <v>0.3870288910088856</v>
      </c>
      <c r="G4" s="117">
        <v>0.24948250318205031</v>
      </c>
      <c r="H4" s="73"/>
      <c r="I4" s="73"/>
      <c r="J4" s="73"/>
      <c r="K4" s="73"/>
      <c r="L4" s="73"/>
      <c r="M4" s="73"/>
    </row>
    <row r="5" spans="1:13" x14ac:dyDescent="0.3">
      <c r="A5" s="320"/>
      <c r="B5" s="277" t="s">
        <v>6</v>
      </c>
      <c r="C5" s="214" t="s">
        <v>7</v>
      </c>
      <c r="D5" s="117">
        <v>7.7536958151215404E-2</v>
      </c>
      <c r="E5" s="117">
        <v>0.21506012239365865</v>
      </c>
      <c r="F5" s="117">
        <v>0.31429876140815727</v>
      </c>
      <c r="G5" s="117">
        <v>0.21574983769397293</v>
      </c>
      <c r="H5" s="73"/>
      <c r="I5" s="73"/>
      <c r="J5" s="73"/>
      <c r="K5" s="73"/>
      <c r="L5" s="73"/>
      <c r="M5" s="73"/>
    </row>
    <row r="6" spans="1:13" x14ac:dyDescent="0.3">
      <c r="A6" s="320"/>
      <c r="B6" s="277"/>
      <c r="C6" s="214" t="s">
        <v>8</v>
      </c>
      <c r="D6" s="117">
        <v>0.25414767980837</v>
      </c>
      <c r="E6" s="117">
        <v>0.30145095152796869</v>
      </c>
      <c r="F6" s="117">
        <v>0.46517176793939385</v>
      </c>
      <c r="G6" s="117">
        <v>0.28656215087786924</v>
      </c>
      <c r="H6" s="73"/>
      <c r="I6" s="73"/>
      <c r="J6" s="73"/>
      <c r="K6" s="73"/>
      <c r="L6" s="73"/>
      <c r="M6" s="73"/>
    </row>
    <row r="7" spans="1:13" ht="14.5" thickBot="1" x14ac:dyDescent="0.35">
      <c r="A7" s="321"/>
      <c r="B7" s="278" t="s">
        <v>9</v>
      </c>
      <c r="C7" s="275"/>
      <c r="D7" s="183">
        <v>112</v>
      </c>
      <c r="E7" s="183">
        <v>620</v>
      </c>
      <c r="F7" s="183">
        <v>256</v>
      </c>
      <c r="G7" s="183">
        <v>988</v>
      </c>
      <c r="H7" s="184"/>
      <c r="I7" s="184"/>
      <c r="J7" s="184"/>
      <c r="K7" s="184"/>
      <c r="L7" s="73"/>
      <c r="M7" s="73"/>
    </row>
    <row r="8" spans="1:13" ht="25.5" customHeight="1" x14ac:dyDescent="0.3">
      <c r="A8" s="319" t="s">
        <v>369</v>
      </c>
      <c r="B8" s="273" t="s">
        <v>120</v>
      </c>
      <c r="C8" s="276"/>
      <c r="D8" s="199">
        <v>122079.47000000003</v>
      </c>
      <c r="E8" s="199">
        <v>210132.57000000007</v>
      </c>
      <c r="F8" s="199">
        <v>42665.569999999985</v>
      </c>
      <c r="G8" s="199">
        <v>374877.60999999964</v>
      </c>
      <c r="H8" s="73"/>
      <c r="I8" s="73"/>
      <c r="J8" s="73"/>
      <c r="K8" s="73"/>
      <c r="L8" s="73"/>
      <c r="M8" s="73"/>
    </row>
    <row r="9" spans="1:13" ht="14.25" customHeight="1" x14ac:dyDescent="0.3">
      <c r="A9" s="320"/>
      <c r="B9" s="277" t="s">
        <v>5</v>
      </c>
      <c r="C9" s="274"/>
      <c r="D9" s="117">
        <v>0.43195299079916338</v>
      </c>
      <c r="E9" s="117">
        <v>0.25302722547113576</v>
      </c>
      <c r="F9" s="117">
        <v>0.24153153573396169</v>
      </c>
      <c r="G9" s="117">
        <v>0.29066087880211489</v>
      </c>
      <c r="H9" s="73"/>
      <c r="I9" s="73"/>
      <c r="J9" s="73"/>
      <c r="K9" s="73"/>
      <c r="L9" s="73"/>
      <c r="M9" s="73"/>
    </row>
    <row r="10" spans="1:13" x14ac:dyDescent="0.3">
      <c r="A10" s="320"/>
      <c r="B10" s="277" t="s">
        <v>6</v>
      </c>
      <c r="C10" s="214" t="s">
        <v>7</v>
      </c>
      <c r="D10" s="117">
        <v>0.33037357839914078</v>
      </c>
      <c r="E10" s="117">
        <v>0.21274091929295277</v>
      </c>
      <c r="F10" s="117">
        <v>0.18276420940074284</v>
      </c>
      <c r="G10" s="117">
        <v>0.25507401924690359</v>
      </c>
      <c r="H10" s="73"/>
      <c r="I10" s="73"/>
      <c r="J10" s="73"/>
      <c r="K10" s="73"/>
      <c r="L10" s="73"/>
      <c r="M10" s="73"/>
    </row>
    <row r="11" spans="1:13" x14ac:dyDescent="0.3">
      <c r="A11" s="320"/>
      <c r="B11" s="277"/>
      <c r="C11" s="214" t="s">
        <v>8</v>
      </c>
      <c r="D11" s="117">
        <v>0.5395971761433036</v>
      </c>
      <c r="E11" s="117">
        <v>0.2980541718398137</v>
      </c>
      <c r="F11" s="117">
        <v>0.31198156383302245</v>
      </c>
      <c r="G11" s="117">
        <v>0.3290197522730095</v>
      </c>
      <c r="H11" s="73"/>
      <c r="I11" s="73"/>
      <c r="J11" s="73"/>
      <c r="K11" s="73"/>
      <c r="L11" s="73"/>
      <c r="M11" s="73"/>
    </row>
    <row r="12" spans="1:13" ht="14.5" thickBot="1" x14ac:dyDescent="0.35">
      <c r="A12" s="321"/>
      <c r="B12" s="278" t="s">
        <v>9</v>
      </c>
      <c r="C12" s="275"/>
      <c r="D12" s="183">
        <v>112</v>
      </c>
      <c r="E12" s="183">
        <v>620</v>
      </c>
      <c r="F12" s="183">
        <v>256</v>
      </c>
      <c r="G12" s="183">
        <v>988</v>
      </c>
      <c r="H12" s="184"/>
      <c r="I12" s="184"/>
      <c r="J12" s="184"/>
      <c r="K12" s="184"/>
      <c r="L12" s="73"/>
      <c r="M12" s="73"/>
    </row>
    <row r="13" spans="1:13" ht="25.5" customHeight="1" x14ac:dyDescent="0.3">
      <c r="A13" s="319" t="s">
        <v>370</v>
      </c>
      <c r="B13" s="273" t="s">
        <v>120</v>
      </c>
      <c r="C13" s="276"/>
      <c r="D13" s="199">
        <v>136518.42999999993</v>
      </c>
      <c r="E13" s="199">
        <v>485878.43000000034</v>
      </c>
      <c r="F13" s="199">
        <v>73808.199999999968</v>
      </c>
      <c r="G13" s="199">
        <v>696205.06000000052</v>
      </c>
      <c r="H13" s="73"/>
      <c r="I13" s="73"/>
      <c r="J13" s="73"/>
      <c r="K13" s="73"/>
      <c r="L13" s="73"/>
      <c r="M13" s="73"/>
    </row>
    <row r="14" spans="1:13" ht="14.25" customHeight="1" x14ac:dyDescent="0.3">
      <c r="A14" s="320"/>
      <c r="B14" s="277" t="s">
        <v>5</v>
      </c>
      <c r="C14" s="274"/>
      <c r="D14" s="117">
        <v>0.48304226859525351</v>
      </c>
      <c r="E14" s="117">
        <v>0.58506147361720984</v>
      </c>
      <c r="F14" s="117">
        <v>0.4178312371253774</v>
      </c>
      <c r="G14" s="117">
        <v>0.53980170905933667</v>
      </c>
      <c r="H14" s="73"/>
      <c r="I14" s="73"/>
      <c r="J14" s="73"/>
      <c r="K14" s="73"/>
      <c r="L14" s="73"/>
      <c r="M14" s="73"/>
    </row>
    <row r="15" spans="1:13" x14ac:dyDescent="0.3">
      <c r="A15" s="320"/>
      <c r="B15" s="277" t="s">
        <v>6</v>
      </c>
      <c r="C15" s="214" t="s">
        <v>7</v>
      </c>
      <c r="D15" s="117">
        <v>0.374956572826253</v>
      </c>
      <c r="E15" s="117">
        <v>0.53485685439504593</v>
      </c>
      <c r="F15" s="117">
        <v>0.34242885651206956</v>
      </c>
      <c r="G15" s="117">
        <v>0.49792529681743841</v>
      </c>
      <c r="H15" s="73"/>
      <c r="I15" s="73"/>
      <c r="J15" s="73"/>
      <c r="K15" s="73"/>
      <c r="L15" s="73"/>
      <c r="M15" s="73"/>
    </row>
    <row r="16" spans="1:13" x14ac:dyDescent="0.3">
      <c r="A16" s="320"/>
      <c r="B16" s="277"/>
      <c r="C16" s="214" t="s">
        <v>8</v>
      </c>
      <c r="D16" s="117">
        <v>0.59273830117552007</v>
      </c>
      <c r="E16" s="117">
        <v>0.63355982088145069</v>
      </c>
      <c r="F16" s="117">
        <v>0.497280905528799</v>
      </c>
      <c r="G16" s="117">
        <v>0.58112362031002884</v>
      </c>
      <c r="H16" s="73"/>
      <c r="I16" s="73"/>
      <c r="J16" s="73"/>
      <c r="K16" s="73"/>
      <c r="L16" s="73"/>
      <c r="M16" s="73"/>
    </row>
    <row r="17" spans="1:13" ht="14.5" thickBot="1" x14ac:dyDescent="0.35">
      <c r="A17" s="321"/>
      <c r="B17" s="278" t="s">
        <v>9</v>
      </c>
      <c r="C17" s="275"/>
      <c r="D17" s="183">
        <v>112</v>
      </c>
      <c r="E17" s="183">
        <v>620</v>
      </c>
      <c r="F17" s="183">
        <v>256</v>
      </c>
      <c r="G17" s="183">
        <v>988</v>
      </c>
      <c r="H17" s="184"/>
      <c r="I17" s="184"/>
      <c r="J17" s="184"/>
      <c r="K17" s="184"/>
      <c r="L17" s="73"/>
      <c r="M17" s="73"/>
    </row>
    <row r="18" spans="1:13" ht="16" customHeight="1" x14ac:dyDescent="0.3">
      <c r="A18" s="282" t="s">
        <v>360</v>
      </c>
      <c r="B18" s="283"/>
      <c r="C18" s="283"/>
      <c r="D18" s="283"/>
      <c r="E18" s="283"/>
      <c r="F18" s="283"/>
      <c r="G18" s="185"/>
      <c r="H18" s="73"/>
      <c r="I18" s="73"/>
      <c r="J18" s="73"/>
      <c r="K18" s="73"/>
      <c r="L18" s="73"/>
      <c r="M18" s="73"/>
    </row>
    <row r="19" spans="1:13" ht="14.25" customHeight="1" x14ac:dyDescent="0.3">
      <c r="A19" s="312" t="s">
        <v>10</v>
      </c>
      <c r="B19" s="312"/>
      <c r="C19" s="312"/>
      <c r="D19" s="312"/>
      <c r="E19" s="312"/>
      <c r="F19" s="312"/>
      <c r="G19" s="312"/>
      <c r="H19" s="73"/>
      <c r="I19" s="73"/>
      <c r="J19" s="73"/>
      <c r="K19" s="73"/>
      <c r="L19" s="73"/>
      <c r="M19" s="73"/>
    </row>
    <row r="20" spans="1:13" ht="15" customHeight="1" x14ac:dyDescent="0.3">
      <c r="A20" s="84" t="s">
        <v>174</v>
      </c>
      <c r="H20" s="73"/>
      <c r="I20" s="73"/>
      <c r="J20" s="73"/>
      <c r="K20" s="73"/>
      <c r="L20" s="73"/>
      <c r="M20" s="73"/>
    </row>
    <row r="21" spans="1:13" ht="14.25" customHeight="1" x14ac:dyDescent="0.3">
      <c r="H21" s="73"/>
      <c r="I21" s="73"/>
      <c r="J21" s="73"/>
      <c r="K21" s="73"/>
      <c r="L21" s="73"/>
      <c r="M21" s="73"/>
    </row>
    <row r="22" spans="1:13" ht="14.25" customHeight="1" x14ac:dyDescent="0.3">
      <c r="A22" s="198" t="str">
        <f>HYPERLINK("#'Index'!A1","Back To Index")</f>
        <v>Back To Index</v>
      </c>
    </row>
    <row r="23" spans="1:13" ht="14.5" customHeight="1" x14ac:dyDescent="0.3"/>
    <row r="24" spans="1:13" ht="14.25" customHeight="1" x14ac:dyDescent="0.3"/>
    <row r="25" spans="1:13" ht="14.25" customHeight="1" x14ac:dyDescent="0.3"/>
    <row r="26" spans="1:13" ht="14.25" customHeight="1" x14ac:dyDescent="0.3"/>
    <row r="27" spans="1:13" ht="14.15" customHeight="1" x14ac:dyDescent="0.3"/>
    <row r="28" spans="1:13" ht="14.25" customHeight="1" x14ac:dyDescent="0.3"/>
    <row r="29" spans="1:13" ht="14.25" customHeight="1" x14ac:dyDescent="0.3"/>
    <row r="30" spans="1:13" ht="14.25" customHeight="1" x14ac:dyDescent="0.3"/>
    <row r="31" spans="1:13" ht="14.15" customHeight="1" x14ac:dyDescent="0.3"/>
    <row r="32" spans="1:13" ht="15" customHeight="1" x14ac:dyDescent="0.3"/>
    <row r="33" ht="14.15" customHeight="1" x14ac:dyDescent="0.3"/>
    <row r="34" ht="14.15" customHeight="1" x14ac:dyDescent="0.3"/>
    <row r="35" ht="14.15" customHeight="1" x14ac:dyDescent="0.3"/>
    <row r="37" ht="14.15" customHeight="1" x14ac:dyDescent="0.3"/>
    <row r="38" ht="14.15" customHeight="1" x14ac:dyDescent="0.3"/>
    <row r="39" ht="14.15" customHeight="1" x14ac:dyDescent="0.3"/>
    <row r="41" ht="14.15" customHeight="1" x14ac:dyDescent="0.3"/>
    <row r="42" ht="14.15" customHeight="1" x14ac:dyDescent="0.3"/>
    <row r="43" ht="14.15" customHeight="1" x14ac:dyDescent="0.3"/>
    <row r="45" ht="14.15" customHeight="1" x14ac:dyDescent="0.3"/>
    <row r="46" ht="14.15" customHeight="1" x14ac:dyDescent="0.3"/>
    <row r="47" ht="14.15" customHeight="1" x14ac:dyDescent="0.3"/>
    <row r="49" ht="14.5" customHeight="1" x14ac:dyDescent="0.3"/>
    <row r="51" ht="14.5" customHeight="1" x14ac:dyDescent="0.3"/>
    <row r="52" ht="14.5" customHeight="1" x14ac:dyDescent="0.3"/>
    <row r="54" ht="14.5" customHeight="1" x14ac:dyDescent="0.3"/>
    <row r="55" ht="14.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5" customHeight="1" x14ac:dyDescent="0.3"/>
    <row r="79" ht="14.5" customHeight="1" x14ac:dyDescent="0.3"/>
    <row r="80" ht="14.5" customHeight="1" x14ac:dyDescent="0.3"/>
    <row r="82" ht="14.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5" customHeight="1" x14ac:dyDescent="0.3"/>
    <row r="107" ht="14.5" customHeight="1" x14ac:dyDescent="0.3"/>
    <row r="110" ht="14.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5" customHeight="1" x14ac:dyDescent="0.3"/>
    <row r="135" ht="14.5" customHeight="1" x14ac:dyDescent="0.3"/>
    <row r="138" ht="14.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5" customHeight="1" x14ac:dyDescent="0.3"/>
    <row r="163" ht="14.5" customHeight="1" x14ac:dyDescent="0.3"/>
    <row r="164" ht="14.5" customHeight="1" x14ac:dyDescent="0.3"/>
    <row r="166" ht="14.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5" customHeight="1" x14ac:dyDescent="0.3"/>
    <row r="207" ht="60" customHeight="1" x14ac:dyDescent="0.3"/>
    <row r="208" ht="14.5" customHeight="1" x14ac:dyDescent="0.3"/>
    <row r="209" ht="59.5" customHeight="1" x14ac:dyDescent="0.3"/>
    <row r="210" ht="14.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5" customHeight="1" x14ac:dyDescent="0.3"/>
    <row r="235" ht="14.5" customHeight="1" x14ac:dyDescent="0.3"/>
    <row r="236" ht="14.5" customHeight="1" x14ac:dyDescent="0.3"/>
    <row r="238" ht="14.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5" customHeight="1" x14ac:dyDescent="0.3"/>
    <row r="263" ht="14.5" customHeight="1" x14ac:dyDescent="0.3"/>
    <row r="264" ht="14.5" customHeight="1" x14ac:dyDescent="0.3"/>
    <row r="266" ht="14.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5" customHeight="1" x14ac:dyDescent="0.3"/>
    <row r="291" ht="14.5" customHeight="1" x14ac:dyDescent="0.3"/>
    <row r="292" ht="14.5" customHeight="1" x14ac:dyDescent="0.3"/>
    <row r="294" ht="14.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5" customHeight="1" x14ac:dyDescent="0.3"/>
    <row r="319" ht="14.5" customHeight="1" x14ac:dyDescent="0.3"/>
    <row r="320" ht="14.5" customHeight="1" x14ac:dyDescent="0.3"/>
    <row r="322" ht="14.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5" customHeight="1" x14ac:dyDescent="0.3"/>
    <row r="347" ht="14.5" customHeight="1" x14ac:dyDescent="0.3"/>
    <row r="348" ht="14.5" customHeight="1" x14ac:dyDescent="0.3"/>
    <row r="350" ht="14.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5" customHeight="1" x14ac:dyDescent="0.3"/>
  </sheetData>
  <mergeCells count="19">
    <mergeCell ref="A18:F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" enableFormatConditionsCalculation="0">
    <tabColor rgb="FF1F497D"/>
  </sheetPr>
  <dimension ref="A1:J397"/>
  <sheetViews>
    <sheetView workbookViewId="0">
      <selection activeCell="A3" sqref="A3:A7"/>
    </sheetView>
  </sheetViews>
  <sheetFormatPr defaultColWidth="8.75" defaultRowHeight="14" x14ac:dyDescent="0.3"/>
  <cols>
    <col min="1" max="1" width="18.58203125" style="116" customWidth="1"/>
    <col min="2" max="6" width="10.58203125" style="116" customWidth="1"/>
    <col min="7" max="10" width="8.75" style="73"/>
    <col min="11" max="16384" width="8.75" style="116"/>
  </cols>
  <sheetData>
    <row r="1" spans="1:10" s="93" customFormat="1" ht="31.5" customHeight="1" thickBot="1" x14ac:dyDescent="0.35">
      <c r="A1" s="290" t="s">
        <v>431</v>
      </c>
      <c r="B1" s="290"/>
      <c r="C1" s="290"/>
      <c r="D1" s="290"/>
      <c r="E1" s="290"/>
      <c r="F1" s="292"/>
      <c r="G1" s="228"/>
      <c r="H1" s="228"/>
      <c r="I1" s="228"/>
      <c r="J1" s="228"/>
    </row>
    <row r="2" spans="1:10" ht="54" customHeight="1" thickBot="1" x14ac:dyDescent="0.35">
      <c r="A2" s="215" t="s">
        <v>0</v>
      </c>
      <c r="B2" s="271"/>
      <c r="C2" s="272"/>
      <c r="D2" s="95" t="s">
        <v>105</v>
      </c>
      <c r="E2" s="95" t="s">
        <v>79</v>
      </c>
      <c r="F2" s="95" t="s">
        <v>4</v>
      </c>
      <c r="G2" s="200"/>
      <c r="H2" s="200"/>
      <c r="I2" s="200"/>
    </row>
    <row r="3" spans="1:10" ht="14.25" customHeight="1" x14ac:dyDescent="0.3">
      <c r="A3" s="319" t="s">
        <v>368</v>
      </c>
      <c r="B3" s="273" t="s">
        <v>120</v>
      </c>
      <c r="C3" s="276"/>
      <c r="D3" s="199">
        <v>138032.65999999997</v>
      </c>
      <c r="E3" s="199">
        <v>183735.46000000005</v>
      </c>
      <c r="F3" s="199">
        <v>321768.11999999988</v>
      </c>
    </row>
    <row r="4" spans="1:10" x14ac:dyDescent="0.3">
      <c r="A4" s="320"/>
      <c r="B4" s="277" t="s">
        <v>5</v>
      </c>
      <c r="C4" s="274"/>
      <c r="D4" s="117">
        <v>0.23015616619472726</v>
      </c>
      <c r="E4" s="117">
        <v>0.26628040416491727</v>
      </c>
      <c r="F4" s="117">
        <v>0.24948250318205031</v>
      </c>
    </row>
    <row r="5" spans="1:10" x14ac:dyDescent="0.3">
      <c r="A5" s="320"/>
      <c r="B5" s="277" t="s">
        <v>6</v>
      </c>
      <c r="C5" s="214" t="s">
        <v>7</v>
      </c>
      <c r="D5" s="117">
        <v>0.18413002297869099</v>
      </c>
      <c r="E5" s="117">
        <v>0.21944956519286207</v>
      </c>
      <c r="F5" s="117">
        <v>0.21574983769397293</v>
      </c>
    </row>
    <row r="6" spans="1:10" x14ac:dyDescent="0.3">
      <c r="A6" s="320"/>
      <c r="B6" s="277"/>
      <c r="C6" s="214" t="s">
        <v>8</v>
      </c>
      <c r="D6" s="117">
        <v>0.28368686022108647</v>
      </c>
      <c r="E6" s="117">
        <v>0.31902043535436592</v>
      </c>
      <c r="F6" s="117">
        <v>0.28656215087786924</v>
      </c>
    </row>
    <row r="7" spans="1:10" ht="14.5" thickBot="1" x14ac:dyDescent="0.35">
      <c r="A7" s="321"/>
      <c r="B7" s="278" t="s">
        <v>9</v>
      </c>
      <c r="C7" s="275"/>
      <c r="D7" s="183">
        <v>455</v>
      </c>
      <c r="E7" s="183">
        <v>533</v>
      </c>
      <c r="F7" s="183">
        <v>988</v>
      </c>
      <c r="G7" s="184"/>
      <c r="H7" s="184"/>
      <c r="I7" s="184"/>
    </row>
    <row r="8" spans="1:10" ht="14.25" customHeight="1" x14ac:dyDescent="0.3">
      <c r="A8" s="319" t="s">
        <v>369</v>
      </c>
      <c r="B8" s="273" t="s">
        <v>120</v>
      </c>
      <c r="C8" s="276"/>
      <c r="D8" s="199">
        <v>187349.54000000004</v>
      </c>
      <c r="E8" s="199">
        <v>187528.06999999995</v>
      </c>
      <c r="F8" s="199">
        <v>374877.60999999964</v>
      </c>
    </row>
    <row r="9" spans="1:10" x14ac:dyDescent="0.3">
      <c r="A9" s="320"/>
      <c r="B9" s="277" t="s">
        <v>5</v>
      </c>
      <c r="C9" s="274"/>
      <c r="D9" s="117">
        <v>0.31238731373245809</v>
      </c>
      <c r="E9" s="117">
        <v>0.27177688113044085</v>
      </c>
      <c r="F9" s="117">
        <v>0.29066087880211489</v>
      </c>
    </row>
    <row r="10" spans="1:10" x14ac:dyDescent="0.3">
      <c r="A10" s="320"/>
      <c r="B10" s="277" t="s">
        <v>6</v>
      </c>
      <c r="C10" s="214" t="s">
        <v>7</v>
      </c>
      <c r="D10" s="117">
        <v>0.25866414698731716</v>
      </c>
      <c r="E10" s="117">
        <v>0.22609039267542105</v>
      </c>
      <c r="F10" s="117">
        <v>0.25507401924690359</v>
      </c>
    </row>
    <row r="11" spans="1:10" x14ac:dyDescent="0.3">
      <c r="A11" s="320"/>
      <c r="B11" s="277"/>
      <c r="C11" s="214" t="s">
        <v>8</v>
      </c>
      <c r="D11" s="117">
        <v>0.37167434062000781</v>
      </c>
      <c r="E11" s="117">
        <v>0.32284411953843384</v>
      </c>
      <c r="F11" s="117">
        <v>0.3290197522730095</v>
      </c>
    </row>
    <row r="12" spans="1:10" ht="14.5" thickBot="1" x14ac:dyDescent="0.35">
      <c r="A12" s="321"/>
      <c r="B12" s="278" t="s">
        <v>9</v>
      </c>
      <c r="C12" s="275"/>
      <c r="D12" s="183">
        <v>455</v>
      </c>
      <c r="E12" s="183">
        <v>533</v>
      </c>
      <c r="F12" s="183">
        <v>988</v>
      </c>
      <c r="G12" s="184"/>
      <c r="H12" s="184"/>
      <c r="I12" s="184"/>
    </row>
    <row r="13" spans="1:10" ht="14.25" customHeight="1" x14ac:dyDescent="0.3">
      <c r="A13" s="319" t="s">
        <v>370</v>
      </c>
      <c r="B13" s="273" t="s">
        <v>120</v>
      </c>
      <c r="C13" s="276"/>
      <c r="D13" s="199">
        <v>298056.65000000008</v>
      </c>
      <c r="E13" s="199">
        <v>398148.41000000015</v>
      </c>
      <c r="F13" s="199">
        <v>696205.06000000052</v>
      </c>
    </row>
    <row r="14" spans="1:10" x14ac:dyDescent="0.3">
      <c r="A14" s="320"/>
      <c r="B14" s="277" t="s">
        <v>5</v>
      </c>
      <c r="C14" s="274"/>
      <c r="D14" s="117">
        <v>0.49698075711098871</v>
      </c>
      <c r="E14" s="117">
        <v>0.57702045937359725</v>
      </c>
      <c r="F14" s="117">
        <v>0.53980170905933667</v>
      </c>
    </row>
    <row r="15" spans="1:10" x14ac:dyDescent="0.3">
      <c r="A15" s="320"/>
      <c r="B15" s="277" t="s">
        <v>6</v>
      </c>
      <c r="C15" s="214" t="s">
        <v>7</v>
      </c>
      <c r="D15" s="117">
        <v>0.43453579940327619</v>
      </c>
      <c r="E15" s="117">
        <v>0.52087535949982144</v>
      </c>
      <c r="F15" s="117">
        <v>0.49792529681743841</v>
      </c>
    </row>
    <row r="16" spans="1:10" x14ac:dyDescent="0.3">
      <c r="A16" s="320"/>
      <c r="B16" s="277"/>
      <c r="C16" s="214" t="s">
        <v>8</v>
      </c>
      <c r="D16" s="117">
        <v>0.55952004576433645</v>
      </c>
      <c r="E16" s="117">
        <v>0.63124412187349777</v>
      </c>
      <c r="F16" s="117">
        <v>0.58112362031002884</v>
      </c>
    </row>
    <row r="17" spans="1:9" ht="14.5" thickBot="1" x14ac:dyDescent="0.35">
      <c r="A17" s="321"/>
      <c r="B17" s="278" t="s">
        <v>9</v>
      </c>
      <c r="C17" s="275"/>
      <c r="D17" s="183">
        <v>455</v>
      </c>
      <c r="E17" s="183">
        <v>533</v>
      </c>
      <c r="F17" s="183">
        <v>988</v>
      </c>
      <c r="G17" s="184"/>
      <c r="H17" s="184"/>
      <c r="I17" s="184"/>
    </row>
    <row r="18" spans="1:9" ht="16" customHeight="1" x14ac:dyDescent="0.3">
      <c r="A18" s="282" t="s">
        <v>360</v>
      </c>
      <c r="B18" s="283"/>
      <c r="C18" s="283"/>
      <c r="D18" s="283"/>
      <c r="E18" s="283"/>
      <c r="F18" s="283"/>
    </row>
    <row r="19" spans="1:9" ht="16" customHeight="1" x14ac:dyDescent="0.3">
      <c r="A19" s="280" t="s">
        <v>10</v>
      </c>
      <c r="B19" s="281"/>
      <c r="C19" s="281"/>
      <c r="D19" s="281"/>
      <c r="E19" s="281"/>
      <c r="F19" s="281"/>
    </row>
    <row r="20" spans="1:9" ht="14.25" customHeight="1" x14ac:dyDescent="0.3">
      <c r="A20" s="84" t="s">
        <v>174</v>
      </c>
    </row>
    <row r="21" spans="1:9" ht="14.25" customHeight="1" x14ac:dyDescent="0.3"/>
    <row r="22" spans="1:9" ht="14.25" customHeight="1" x14ac:dyDescent="0.3">
      <c r="A22" s="198" t="str">
        <f>HYPERLINK("#'Index'!A1","Back To Index")</f>
        <v>Back To Index</v>
      </c>
    </row>
    <row r="23" spans="1:9" ht="14.15" customHeight="1" x14ac:dyDescent="0.3"/>
    <row r="24" spans="1:9" ht="14.25" customHeight="1" x14ac:dyDescent="0.3"/>
    <row r="25" spans="1:9" ht="14.25" customHeight="1" x14ac:dyDescent="0.3"/>
    <row r="26" spans="1:9" ht="14.25" customHeight="1" x14ac:dyDescent="0.3"/>
    <row r="27" spans="1:9" ht="14.15" customHeight="1" x14ac:dyDescent="0.3"/>
    <row r="28" spans="1:9" ht="15" customHeight="1" x14ac:dyDescent="0.3"/>
    <row r="29" spans="1:9" ht="14.15" customHeight="1" x14ac:dyDescent="0.3"/>
    <row r="30" spans="1:9" ht="15" customHeight="1" x14ac:dyDescent="0.3"/>
    <row r="31" spans="1:9" ht="15" customHeight="1" x14ac:dyDescent="0.3"/>
    <row r="32" spans="1:9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F18"/>
    <mergeCell ref="A19:F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F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 enableFormatConditionsCalculation="0">
    <tabColor rgb="FF1F497D"/>
  </sheetPr>
  <dimension ref="A1:M397"/>
  <sheetViews>
    <sheetView workbookViewId="0">
      <selection activeCell="A3" sqref="A3:A7"/>
    </sheetView>
  </sheetViews>
  <sheetFormatPr defaultColWidth="8.75" defaultRowHeight="14" x14ac:dyDescent="0.3"/>
  <cols>
    <col min="1" max="1" width="18.58203125" style="116" customWidth="1"/>
    <col min="2" max="5" width="10.58203125" style="116" customWidth="1"/>
    <col min="6" max="6" width="11.33203125" style="116" customWidth="1"/>
    <col min="7" max="8" width="10.58203125" style="116" customWidth="1"/>
    <col min="9" max="13" width="8.75" style="73"/>
    <col min="14" max="16384" width="8.75" style="116"/>
  </cols>
  <sheetData>
    <row r="1" spans="1:13" s="93" customFormat="1" ht="31.5" customHeight="1" thickBot="1" x14ac:dyDescent="0.35">
      <c r="A1" s="290" t="s">
        <v>432</v>
      </c>
      <c r="B1" s="290"/>
      <c r="C1" s="290"/>
      <c r="D1" s="290"/>
      <c r="E1" s="290"/>
      <c r="F1" s="290"/>
      <c r="G1" s="292"/>
      <c r="I1" s="228"/>
      <c r="J1" s="228"/>
      <c r="K1" s="228"/>
      <c r="L1" s="228"/>
      <c r="M1" s="228"/>
    </row>
    <row r="2" spans="1:13" ht="54" customHeight="1" thickBot="1" x14ac:dyDescent="0.35">
      <c r="A2" s="215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  <c r="I2" s="202"/>
      <c r="J2" s="202"/>
      <c r="K2" s="202"/>
      <c r="L2" s="203"/>
      <c r="M2" s="203"/>
    </row>
    <row r="3" spans="1:13" ht="14.25" customHeight="1" x14ac:dyDescent="0.3">
      <c r="A3" s="319" t="s">
        <v>368</v>
      </c>
      <c r="B3" s="273" t="s">
        <v>120</v>
      </c>
      <c r="C3" s="273"/>
      <c r="D3" s="199">
        <v>257658.00000000003</v>
      </c>
      <c r="E3" s="199">
        <v>10448.210000000003</v>
      </c>
      <c r="F3" s="199">
        <v>26212.579999999998</v>
      </c>
      <c r="G3" s="199">
        <v>27449.329999999998</v>
      </c>
      <c r="H3" s="199">
        <v>321768.11999999988</v>
      </c>
    </row>
    <row r="4" spans="1:13" x14ac:dyDescent="0.3">
      <c r="A4" s="320"/>
      <c r="B4" s="277" t="s">
        <v>5</v>
      </c>
      <c r="C4" s="277"/>
      <c r="D4" s="117">
        <v>0.24818955841874218</v>
      </c>
      <c r="E4" s="117">
        <v>0.17885138566810904</v>
      </c>
      <c r="F4" s="117">
        <v>0.29055681323026245</v>
      </c>
      <c r="G4" s="117">
        <v>0.26660496561683256</v>
      </c>
      <c r="H4" s="117">
        <v>0.24948250318205031</v>
      </c>
    </row>
    <row r="5" spans="1:13" x14ac:dyDescent="0.3">
      <c r="A5" s="320"/>
      <c r="B5" s="277" t="s">
        <v>6</v>
      </c>
      <c r="C5" s="214" t="s">
        <v>7</v>
      </c>
      <c r="D5" s="117">
        <v>0.21079711025330855</v>
      </c>
      <c r="E5" s="117">
        <v>8.1233347918376622E-2</v>
      </c>
      <c r="F5" s="117">
        <v>0.16450365040109063</v>
      </c>
      <c r="G5" s="117">
        <v>0.16478143781498461</v>
      </c>
      <c r="H5" s="117">
        <v>0.21574983769397293</v>
      </c>
    </row>
    <row r="6" spans="1:13" x14ac:dyDescent="0.3">
      <c r="A6" s="320"/>
      <c r="B6" s="277"/>
      <c r="C6" s="214" t="s">
        <v>8</v>
      </c>
      <c r="D6" s="117">
        <v>0.28977943612203755</v>
      </c>
      <c r="E6" s="117">
        <v>0.3491922920814084</v>
      </c>
      <c r="F6" s="117">
        <v>0.46001820447848085</v>
      </c>
      <c r="G6" s="117">
        <v>0.40112989041072922</v>
      </c>
      <c r="H6" s="117">
        <v>0.28656215087786924</v>
      </c>
    </row>
    <row r="7" spans="1:13" ht="14.5" thickBot="1" x14ac:dyDescent="0.35">
      <c r="A7" s="321"/>
      <c r="B7" s="278" t="s">
        <v>9</v>
      </c>
      <c r="C7" s="278"/>
      <c r="D7" s="183">
        <v>820</v>
      </c>
      <c r="E7" s="183">
        <v>43</v>
      </c>
      <c r="F7" s="183">
        <v>45</v>
      </c>
      <c r="G7" s="183">
        <v>80</v>
      </c>
      <c r="H7" s="183">
        <v>988</v>
      </c>
      <c r="I7" s="184"/>
      <c r="J7" s="184"/>
      <c r="K7" s="184"/>
      <c r="L7" s="184"/>
      <c r="M7" s="184"/>
    </row>
    <row r="8" spans="1:13" ht="14.25" customHeight="1" x14ac:dyDescent="0.3">
      <c r="A8" s="319" t="s">
        <v>369</v>
      </c>
      <c r="B8" s="273" t="s">
        <v>120</v>
      </c>
      <c r="C8" s="273"/>
      <c r="D8" s="199">
        <v>305273.36999999982</v>
      </c>
      <c r="E8" s="199">
        <v>12191.310000000001</v>
      </c>
      <c r="F8" s="199">
        <v>18545.89</v>
      </c>
      <c r="G8" s="199">
        <v>38867.040000000008</v>
      </c>
      <c r="H8" s="199">
        <v>374877.60999999964</v>
      </c>
    </row>
    <row r="9" spans="1:13" x14ac:dyDescent="0.3">
      <c r="A9" s="320"/>
      <c r="B9" s="277" t="s">
        <v>5</v>
      </c>
      <c r="C9" s="277"/>
      <c r="D9" s="117">
        <v>0.29405515410855176</v>
      </c>
      <c r="E9" s="117">
        <v>0.20868959243827162</v>
      </c>
      <c r="F9" s="117">
        <v>0.20557437295065928</v>
      </c>
      <c r="G9" s="117">
        <v>0.37750086660869525</v>
      </c>
      <c r="H9" s="117">
        <v>0.29066087880211489</v>
      </c>
    </row>
    <row r="10" spans="1:13" x14ac:dyDescent="0.3">
      <c r="A10" s="320"/>
      <c r="B10" s="277" t="s">
        <v>6</v>
      </c>
      <c r="C10" s="214" t="s">
        <v>7</v>
      </c>
      <c r="D10" s="117">
        <v>0.25409735277235257</v>
      </c>
      <c r="E10" s="117">
        <v>0.10540801693740075</v>
      </c>
      <c r="F10" s="117">
        <v>0.10478860422567857</v>
      </c>
      <c r="G10" s="117">
        <v>0.25819913956983809</v>
      </c>
      <c r="H10" s="117">
        <v>0.25507401924690359</v>
      </c>
    </row>
    <row r="11" spans="1:13" x14ac:dyDescent="0.3">
      <c r="A11" s="320"/>
      <c r="B11" s="277"/>
      <c r="C11" s="214" t="s">
        <v>8</v>
      </c>
      <c r="D11" s="117">
        <v>0.33745374892486441</v>
      </c>
      <c r="E11" s="117">
        <v>0.37118051813978359</v>
      </c>
      <c r="F11" s="117">
        <v>0.3638927214192138</v>
      </c>
      <c r="G11" s="117">
        <v>0.51374926665394327</v>
      </c>
      <c r="H11" s="117">
        <v>0.3290197522730095</v>
      </c>
    </row>
    <row r="12" spans="1:13" ht="14.5" thickBot="1" x14ac:dyDescent="0.35">
      <c r="A12" s="321"/>
      <c r="B12" s="278" t="s">
        <v>9</v>
      </c>
      <c r="C12" s="278"/>
      <c r="D12" s="183">
        <v>820</v>
      </c>
      <c r="E12" s="183">
        <v>43</v>
      </c>
      <c r="F12" s="183">
        <v>45</v>
      </c>
      <c r="G12" s="183">
        <v>80</v>
      </c>
      <c r="H12" s="183">
        <v>988</v>
      </c>
      <c r="I12" s="184"/>
      <c r="J12" s="184"/>
      <c r="K12" s="184"/>
      <c r="L12" s="184"/>
      <c r="M12" s="184"/>
    </row>
    <row r="13" spans="1:13" ht="14.25" customHeight="1" x14ac:dyDescent="0.3">
      <c r="A13" s="319" t="s">
        <v>370</v>
      </c>
      <c r="B13" s="273" t="s">
        <v>120</v>
      </c>
      <c r="C13" s="273"/>
      <c r="D13" s="199">
        <v>539406.66000000061</v>
      </c>
      <c r="E13" s="199">
        <v>40907.599999999999</v>
      </c>
      <c r="F13" s="199">
        <v>64475.91</v>
      </c>
      <c r="G13" s="199">
        <v>51414.89</v>
      </c>
      <c r="H13" s="199">
        <v>696205.06000000052</v>
      </c>
    </row>
    <row r="14" spans="1:13" x14ac:dyDescent="0.3">
      <c r="A14" s="320"/>
      <c r="B14" s="277" t="s">
        <v>5</v>
      </c>
      <c r="C14" s="277"/>
      <c r="D14" s="117">
        <v>0.519584490889197</v>
      </c>
      <c r="E14" s="117">
        <v>0.70025209527342336</v>
      </c>
      <c r="F14" s="117">
        <v>0.71469176020526082</v>
      </c>
      <c r="G14" s="117">
        <v>0.49937339019361232</v>
      </c>
      <c r="H14" s="117">
        <v>0.53980170905933667</v>
      </c>
    </row>
    <row r="15" spans="1:13" x14ac:dyDescent="0.3">
      <c r="A15" s="320"/>
      <c r="B15" s="277" t="s">
        <v>6</v>
      </c>
      <c r="C15" s="214" t="s">
        <v>7</v>
      </c>
      <c r="D15" s="117">
        <v>0.47298192244736825</v>
      </c>
      <c r="E15" s="117">
        <v>0.51493650616111508</v>
      </c>
      <c r="F15" s="117">
        <v>0.54861970365188195</v>
      </c>
      <c r="G15" s="117">
        <v>0.36361775773815774</v>
      </c>
      <c r="H15" s="117">
        <v>0.49792529681743841</v>
      </c>
    </row>
    <row r="16" spans="1:13" x14ac:dyDescent="0.3">
      <c r="A16" s="320"/>
      <c r="B16" s="277"/>
      <c r="C16" s="214" t="s">
        <v>8</v>
      </c>
      <c r="D16" s="117">
        <v>0.5658487418244913</v>
      </c>
      <c r="E16" s="117">
        <v>0.83715813385868598</v>
      </c>
      <c r="F16" s="117">
        <v>0.83773447141013546</v>
      </c>
      <c r="G16" s="117">
        <v>0.63522147101113446</v>
      </c>
      <c r="H16" s="117">
        <v>0.58112362031002884</v>
      </c>
    </row>
    <row r="17" spans="1:13" ht="14.5" thickBot="1" x14ac:dyDescent="0.35">
      <c r="A17" s="321"/>
      <c r="B17" s="278" t="s">
        <v>9</v>
      </c>
      <c r="C17" s="278"/>
      <c r="D17" s="183">
        <v>820</v>
      </c>
      <c r="E17" s="183">
        <v>43</v>
      </c>
      <c r="F17" s="183">
        <v>45</v>
      </c>
      <c r="G17" s="183">
        <v>80</v>
      </c>
      <c r="H17" s="183">
        <v>988</v>
      </c>
      <c r="I17" s="184"/>
      <c r="J17" s="184"/>
      <c r="K17" s="184"/>
      <c r="L17" s="184"/>
      <c r="M17" s="184"/>
    </row>
    <row r="18" spans="1:13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13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13" ht="14.25" customHeight="1" x14ac:dyDescent="0.3">
      <c r="A20" s="84" t="s">
        <v>174</v>
      </c>
    </row>
    <row r="21" spans="1:13" ht="14.25" customHeight="1" x14ac:dyDescent="0.3"/>
    <row r="22" spans="1:13" ht="14.25" customHeight="1" x14ac:dyDescent="0.3">
      <c r="A22" s="198" t="str">
        <f>HYPERLINK("#'Index'!A1","Back To Index")</f>
        <v>Back To Index</v>
      </c>
    </row>
    <row r="23" spans="1:13" ht="14.15" customHeight="1" x14ac:dyDescent="0.3"/>
    <row r="24" spans="1:13" ht="14.25" customHeight="1" x14ac:dyDescent="0.3"/>
    <row r="25" spans="1:13" ht="14.25" customHeight="1" x14ac:dyDescent="0.3"/>
    <row r="26" spans="1:13" ht="14.25" customHeight="1" x14ac:dyDescent="0.3"/>
    <row r="27" spans="1:13" ht="14.15" customHeight="1" x14ac:dyDescent="0.3"/>
    <row r="28" spans="1:13" ht="15" customHeight="1" x14ac:dyDescent="0.3"/>
    <row r="29" spans="1:13" ht="14.15" customHeight="1" x14ac:dyDescent="0.3"/>
    <row r="30" spans="1:13" ht="15" customHeight="1" x14ac:dyDescent="0.3"/>
    <row r="31" spans="1:13" ht="15" customHeight="1" x14ac:dyDescent="0.3"/>
    <row r="32" spans="1:13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 enableFormatConditionsCalculation="0">
    <tabColor rgb="FF1F497D"/>
  </sheetPr>
  <dimension ref="A1:L397"/>
  <sheetViews>
    <sheetView zoomScale="106" zoomScaleNormal="106" zoomScalePageLayoutView="106" workbookViewId="0">
      <selection activeCell="A22" sqref="A22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2" width="8.75" style="73"/>
    <col min="13" max="16384" width="8.75" style="116"/>
  </cols>
  <sheetData>
    <row r="1" spans="1:12" s="93" customFormat="1" ht="31.5" customHeight="1" thickBot="1" x14ac:dyDescent="0.35">
      <c r="A1" s="290" t="s">
        <v>433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</row>
    <row r="2" spans="1:12" ht="75" customHeight="1" thickBot="1" x14ac:dyDescent="0.35">
      <c r="A2" s="215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  <c r="H2" s="202"/>
      <c r="I2" s="202"/>
      <c r="J2" s="203"/>
      <c r="K2" s="203"/>
    </row>
    <row r="3" spans="1:12" ht="14.25" customHeight="1" x14ac:dyDescent="0.3">
      <c r="A3" s="319" t="s">
        <v>368</v>
      </c>
      <c r="B3" s="273" t="s">
        <v>120</v>
      </c>
      <c r="C3" s="273"/>
      <c r="D3" s="199">
        <v>143153.12</v>
      </c>
      <c r="E3" s="199">
        <v>77374.47000000003</v>
      </c>
      <c r="F3" s="199">
        <v>101240.52999999996</v>
      </c>
      <c r="G3" s="199">
        <v>321768.11999999988</v>
      </c>
    </row>
    <row r="4" spans="1:12" x14ac:dyDescent="0.3">
      <c r="A4" s="320"/>
      <c r="B4" s="277" t="s">
        <v>5</v>
      </c>
      <c r="C4" s="277"/>
      <c r="D4" s="117">
        <v>0.19584026557194392</v>
      </c>
      <c r="E4" s="117">
        <v>0.24251066309843167</v>
      </c>
      <c r="F4" s="117">
        <v>0.42233266240470546</v>
      </c>
      <c r="G4" s="117">
        <v>0.24948250318205031</v>
      </c>
    </row>
    <row r="5" spans="1:12" x14ac:dyDescent="0.3">
      <c r="A5" s="320"/>
      <c r="B5" s="277" t="s">
        <v>6</v>
      </c>
      <c r="C5" s="214" t="s">
        <v>7</v>
      </c>
      <c r="D5" s="117">
        <v>0.15307235730119478</v>
      </c>
      <c r="E5" s="117">
        <v>0.18610471551140942</v>
      </c>
      <c r="F5" s="117">
        <v>0.33453894621929464</v>
      </c>
      <c r="G5" s="117">
        <v>0.21574983769397293</v>
      </c>
    </row>
    <row r="6" spans="1:12" x14ac:dyDescent="0.3">
      <c r="A6" s="320"/>
      <c r="B6" s="277"/>
      <c r="C6" s="214" t="s">
        <v>8</v>
      </c>
      <c r="D6" s="117">
        <v>0.24707148028711809</v>
      </c>
      <c r="E6" s="117">
        <v>0.30951122716797608</v>
      </c>
      <c r="F6" s="117">
        <v>0.51532447178472729</v>
      </c>
      <c r="G6" s="117">
        <v>0.28656215087786924</v>
      </c>
    </row>
    <row r="7" spans="1:12" ht="14.5" thickBot="1" x14ac:dyDescent="0.35">
      <c r="A7" s="321"/>
      <c r="B7" s="278" t="s">
        <v>9</v>
      </c>
      <c r="C7" s="278"/>
      <c r="D7" s="183">
        <v>521</v>
      </c>
      <c r="E7" s="183">
        <v>268</v>
      </c>
      <c r="F7" s="183">
        <v>199</v>
      </c>
      <c r="G7" s="183">
        <v>988</v>
      </c>
      <c r="H7" s="184"/>
      <c r="I7" s="184"/>
      <c r="J7" s="184"/>
      <c r="K7" s="184"/>
    </row>
    <row r="8" spans="1:12" ht="14.25" customHeight="1" x14ac:dyDescent="0.3">
      <c r="A8" s="319" t="s">
        <v>369</v>
      </c>
      <c r="B8" s="273" t="s">
        <v>120</v>
      </c>
      <c r="C8" s="273"/>
      <c r="D8" s="199">
        <v>238381.41999999995</v>
      </c>
      <c r="E8" s="199">
        <v>81409.289999999964</v>
      </c>
      <c r="F8" s="199">
        <v>55086.9</v>
      </c>
      <c r="G8" s="199">
        <v>374877.60999999964</v>
      </c>
    </row>
    <row r="9" spans="1:12" x14ac:dyDescent="0.3">
      <c r="A9" s="320"/>
      <c r="B9" s="277" t="s">
        <v>5</v>
      </c>
      <c r="C9" s="277"/>
      <c r="D9" s="117">
        <v>0.3261171017454394</v>
      </c>
      <c r="E9" s="117">
        <v>0.25515678362995581</v>
      </c>
      <c r="F9" s="117">
        <v>0.22979924285878175</v>
      </c>
      <c r="G9" s="117">
        <v>0.29066087880211489</v>
      </c>
    </row>
    <row r="10" spans="1:12" x14ac:dyDescent="0.3">
      <c r="A10" s="320"/>
      <c r="B10" s="277" t="s">
        <v>6</v>
      </c>
      <c r="C10" s="214" t="s">
        <v>7</v>
      </c>
      <c r="D10" s="117">
        <v>0.2751788376488567</v>
      </c>
      <c r="E10" s="117">
        <v>0.19761671280469684</v>
      </c>
      <c r="F10" s="117">
        <v>0.16255297626988838</v>
      </c>
      <c r="G10" s="117">
        <v>0.25507401924690359</v>
      </c>
    </row>
    <row r="11" spans="1:12" x14ac:dyDescent="0.3">
      <c r="A11" s="320"/>
      <c r="B11" s="277"/>
      <c r="C11" s="214" t="s">
        <v>8</v>
      </c>
      <c r="D11" s="117">
        <v>0.38152133754115125</v>
      </c>
      <c r="E11" s="117">
        <v>0.32271249012202169</v>
      </c>
      <c r="F11" s="117">
        <v>0.31441985039329384</v>
      </c>
      <c r="G11" s="117">
        <v>0.3290197522730095</v>
      </c>
    </row>
    <row r="12" spans="1:12" ht="14.5" thickBot="1" x14ac:dyDescent="0.35">
      <c r="A12" s="321"/>
      <c r="B12" s="278" t="s">
        <v>9</v>
      </c>
      <c r="C12" s="278"/>
      <c r="D12" s="183">
        <v>521</v>
      </c>
      <c r="E12" s="183">
        <v>268</v>
      </c>
      <c r="F12" s="183">
        <v>199</v>
      </c>
      <c r="G12" s="183">
        <v>988</v>
      </c>
      <c r="H12" s="184"/>
      <c r="I12" s="184"/>
      <c r="J12" s="184"/>
      <c r="K12" s="184"/>
    </row>
    <row r="13" spans="1:12" ht="14.25" customHeight="1" x14ac:dyDescent="0.3">
      <c r="A13" s="319" t="s">
        <v>370</v>
      </c>
      <c r="B13" s="273" t="s">
        <v>120</v>
      </c>
      <c r="C13" s="273"/>
      <c r="D13" s="199">
        <v>387899.49000000034</v>
      </c>
      <c r="E13" s="199">
        <v>193110.50999999992</v>
      </c>
      <c r="F13" s="199">
        <v>115195.05999999997</v>
      </c>
      <c r="G13" s="199">
        <v>696205.06000000052</v>
      </c>
    </row>
    <row r="14" spans="1:12" x14ac:dyDescent="0.3">
      <c r="A14" s="320"/>
      <c r="B14" s="277" t="s">
        <v>5</v>
      </c>
      <c r="C14" s="277"/>
      <c r="D14" s="117">
        <v>0.5306649211475214</v>
      </c>
      <c r="E14" s="117">
        <v>0.60525594335413591</v>
      </c>
      <c r="F14" s="117">
        <v>0.48054505824564331</v>
      </c>
      <c r="G14" s="117">
        <v>0.53980170905933667</v>
      </c>
    </row>
    <row r="15" spans="1:12" x14ac:dyDescent="0.3">
      <c r="A15" s="320"/>
      <c r="B15" s="277" t="s">
        <v>6</v>
      </c>
      <c r="C15" s="214" t="s">
        <v>7</v>
      </c>
      <c r="D15" s="117">
        <v>0.47272294655584757</v>
      </c>
      <c r="E15" s="117">
        <v>0.5300774568622223</v>
      </c>
      <c r="F15" s="117">
        <v>0.38811821546016467</v>
      </c>
      <c r="G15" s="117">
        <v>0.49792529681743841</v>
      </c>
    </row>
    <row r="16" spans="1:12" x14ac:dyDescent="0.3">
      <c r="A16" s="320"/>
      <c r="B16" s="277"/>
      <c r="C16" s="214" t="s">
        <v>8</v>
      </c>
      <c r="D16" s="117">
        <v>0.58779181180973339</v>
      </c>
      <c r="E16" s="117">
        <v>0.67576402591142493</v>
      </c>
      <c r="F16" s="117">
        <v>0.57432296712585984</v>
      </c>
      <c r="G16" s="117">
        <v>0.58112362031002884</v>
      </c>
    </row>
    <row r="17" spans="1:11" ht="14.5" thickBot="1" x14ac:dyDescent="0.35">
      <c r="A17" s="321"/>
      <c r="B17" s="278" t="s">
        <v>9</v>
      </c>
      <c r="C17" s="278"/>
      <c r="D17" s="183">
        <v>521</v>
      </c>
      <c r="E17" s="183">
        <v>268</v>
      </c>
      <c r="F17" s="183">
        <v>199</v>
      </c>
      <c r="G17" s="183">
        <v>988</v>
      </c>
      <c r="H17" s="184"/>
      <c r="I17" s="184"/>
      <c r="J17" s="184"/>
      <c r="K17" s="184"/>
    </row>
    <row r="18" spans="1:11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11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11" ht="14.25" customHeight="1" x14ac:dyDescent="0.3">
      <c r="A20" s="84" t="s">
        <v>174</v>
      </c>
    </row>
    <row r="21" spans="1:11" ht="14.25" customHeight="1" x14ac:dyDescent="0.3"/>
    <row r="22" spans="1:11" ht="14.25" customHeight="1" x14ac:dyDescent="0.3">
      <c r="A22" s="198" t="str">
        <f>HYPERLINK("#'Index'!A1","Back To Index")</f>
        <v>Back To Index</v>
      </c>
    </row>
    <row r="23" spans="1:11" ht="14.1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15" customHeight="1" x14ac:dyDescent="0.3"/>
    <row r="28" spans="1:11" ht="15" customHeight="1" x14ac:dyDescent="0.3"/>
    <row r="29" spans="1:11" ht="14.15" customHeight="1" x14ac:dyDescent="0.3"/>
    <row r="30" spans="1:11" ht="15" customHeight="1" x14ac:dyDescent="0.3"/>
    <row r="31" spans="1:11" ht="15" customHeight="1" x14ac:dyDescent="0.3"/>
    <row r="32" spans="1:11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 enableFormatConditionsCalculation="0">
    <tabColor rgb="FF1F497D"/>
  </sheetPr>
  <dimension ref="A1:N397"/>
  <sheetViews>
    <sheetView workbookViewId="0">
      <selection activeCell="A3" sqref="A3:A7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4" width="8.75" style="73"/>
    <col min="15" max="16384" width="8.75" style="116"/>
  </cols>
  <sheetData>
    <row r="1" spans="1:14" s="93" customFormat="1" ht="31.5" customHeight="1" thickBot="1" x14ac:dyDescent="0.35">
      <c r="A1" s="290" t="s">
        <v>434</v>
      </c>
      <c r="B1" s="290"/>
      <c r="C1" s="290"/>
      <c r="D1" s="290"/>
      <c r="E1" s="290"/>
      <c r="F1" s="290"/>
      <c r="G1" s="292"/>
      <c r="I1" s="228"/>
      <c r="J1" s="228"/>
      <c r="K1" s="228"/>
      <c r="L1" s="228"/>
      <c r="M1" s="228"/>
      <c r="N1" s="228"/>
    </row>
    <row r="2" spans="1:14" ht="75" customHeight="1" thickBot="1" x14ac:dyDescent="0.35">
      <c r="A2" s="215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  <c r="I2" s="202"/>
      <c r="J2" s="202"/>
      <c r="K2" s="202"/>
      <c r="L2" s="203"/>
      <c r="M2" s="203"/>
    </row>
    <row r="3" spans="1:14" ht="14.25" customHeight="1" x14ac:dyDescent="0.3">
      <c r="A3" s="319" t="s">
        <v>368</v>
      </c>
      <c r="B3" s="273" t="s">
        <v>120</v>
      </c>
      <c r="C3" s="276"/>
      <c r="D3" s="199">
        <v>108512.08999999995</v>
      </c>
      <c r="E3" s="199">
        <v>66944.56</v>
      </c>
      <c r="F3" s="199">
        <v>36410.949999999997</v>
      </c>
      <c r="G3" s="199">
        <v>109900.52</v>
      </c>
      <c r="H3" s="199">
        <v>321768.11999999988</v>
      </c>
    </row>
    <row r="4" spans="1:14" x14ac:dyDescent="0.3">
      <c r="A4" s="320"/>
      <c r="B4" s="277" t="s">
        <v>5</v>
      </c>
      <c r="C4" s="274"/>
      <c r="D4" s="117">
        <v>0.31870802701121098</v>
      </c>
      <c r="E4" s="117">
        <v>0.2317194094707386</v>
      </c>
      <c r="F4" s="117">
        <v>0.29336140698937668</v>
      </c>
      <c r="G4" s="117">
        <v>0.2049436883050621</v>
      </c>
      <c r="H4" s="117">
        <v>0.24948250318205031</v>
      </c>
    </row>
    <row r="5" spans="1:14" x14ac:dyDescent="0.3">
      <c r="A5" s="320"/>
      <c r="B5" s="277" t="s">
        <v>6</v>
      </c>
      <c r="C5" s="214" t="s">
        <v>7</v>
      </c>
      <c r="D5" s="117">
        <v>0.23966256914977713</v>
      </c>
      <c r="E5" s="117">
        <v>0.16987264622252118</v>
      </c>
      <c r="F5" s="117">
        <v>0.18862236243899166</v>
      </c>
      <c r="G5" s="117">
        <v>0.16432829530564896</v>
      </c>
      <c r="H5" s="117">
        <v>0.21574983769397293</v>
      </c>
    </row>
    <row r="6" spans="1:14" x14ac:dyDescent="0.3">
      <c r="A6" s="320"/>
      <c r="B6" s="277"/>
      <c r="C6" s="214" t="s">
        <v>8</v>
      </c>
      <c r="D6" s="117">
        <v>0.40977375349431333</v>
      </c>
      <c r="E6" s="117">
        <v>0.3077359110036022</v>
      </c>
      <c r="F6" s="117">
        <v>0.4257429380770264</v>
      </c>
      <c r="G6" s="117">
        <v>0.2525636645650276</v>
      </c>
      <c r="H6" s="117">
        <v>0.28656215087786924</v>
      </c>
    </row>
    <row r="7" spans="1:14" ht="14.5" thickBot="1" x14ac:dyDescent="0.35">
      <c r="A7" s="321"/>
      <c r="B7" s="278" t="s">
        <v>9</v>
      </c>
      <c r="C7" s="275"/>
      <c r="D7" s="183">
        <v>216</v>
      </c>
      <c r="E7" s="183">
        <v>208</v>
      </c>
      <c r="F7" s="183">
        <v>98</v>
      </c>
      <c r="G7" s="183">
        <v>466</v>
      </c>
      <c r="H7" s="183">
        <v>988</v>
      </c>
      <c r="I7" s="184"/>
      <c r="J7" s="184"/>
      <c r="K7" s="184"/>
      <c r="L7" s="184"/>
      <c r="M7" s="184"/>
    </row>
    <row r="8" spans="1:14" ht="14.25" customHeight="1" x14ac:dyDescent="0.3">
      <c r="A8" s="319" t="s">
        <v>369</v>
      </c>
      <c r="B8" s="273" t="s">
        <v>120</v>
      </c>
      <c r="C8" s="276"/>
      <c r="D8" s="199">
        <v>81372.849999999977</v>
      </c>
      <c r="E8" s="199">
        <v>92968.62</v>
      </c>
      <c r="F8" s="199">
        <v>38419.76999999999</v>
      </c>
      <c r="G8" s="199">
        <v>162116.36999999997</v>
      </c>
      <c r="H8" s="199">
        <v>374877.60999999964</v>
      </c>
    </row>
    <row r="9" spans="1:14" x14ac:dyDescent="0.3">
      <c r="A9" s="320"/>
      <c r="B9" s="277" t="s">
        <v>5</v>
      </c>
      <c r="C9" s="274"/>
      <c r="D9" s="117">
        <v>0.23899807363197248</v>
      </c>
      <c r="E9" s="117">
        <v>0.32179812259143231</v>
      </c>
      <c r="F9" s="117">
        <v>0.30954638050938638</v>
      </c>
      <c r="G9" s="117">
        <v>0.30231637486727186</v>
      </c>
      <c r="H9" s="117">
        <v>0.29066087880211489</v>
      </c>
    </row>
    <row r="10" spans="1:14" x14ac:dyDescent="0.3">
      <c r="A10" s="320"/>
      <c r="B10" s="277" t="s">
        <v>6</v>
      </c>
      <c r="C10" s="214" t="s">
        <v>7</v>
      </c>
      <c r="D10" s="117">
        <v>0.17558866241438395</v>
      </c>
      <c r="E10" s="117">
        <v>0.24325534998256765</v>
      </c>
      <c r="F10" s="117">
        <v>0.206290486700418</v>
      </c>
      <c r="G10" s="117">
        <v>0.25065752022919868</v>
      </c>
      <c r="H10" s="117">
        <v>0.25507401924690359</v>
      </c>
    </row>
    <row r="11" spans="1:14" x14ac:dyDescent="0.3">
      <c r="A11" s="320"/>
      <c r="B11" s="277"/>
      <c r="C11" s="214" t="s">
        <v>8</v>
      </c>
      <c r="D11" s="117">
        <v>0.3165147335904227</v>
      </c>
      <c r="E11" s="117">
        <v>0.41189742469910839</v>
      </c>
      <c r="F11" s="117">
        <v>0.43608914647331287</v>
      </c>
      <c r="G11" s="117">
        <v>0.35951385725299628</v>
      </c>
      <c r="H11" s="117">
        <v>0.3290197522730095</v>
      </c>
    </row>
    <row r="12" spans="1:14" ht="14.5" thickBot="1" x14ac:dyDescent="0.35">
      <c r="A12" s="321"/>
      <c r="B12" s="278" t="s">
        <v>9</v>
      </c>
      <c r="C12" s="275"/>
      <c r="D12" s="183">
        <v>216</v>
      </c>
      <c r="E12" s="183">
        <v>208</v>
      </c>
      <c r="F12" s="183">
        <v>98</v>
      </c>
      <c r="G12" s="183">
        <v>466</v>
      </c>
      <c r="H12" s="183">
        <v>988</v>
      </c>
      <c r="I12" s="184"/>
      <c r="J12" s="184"/>
      <c r="K12" s="184"/>
      <c r="L12" s="184"/>
      <c r="M12" s="184"/>
    </row>
    <row r="13" spans="1:14" ht="14.25" customHeight="1" x14ac:dyDescent="0.3">
      <c r="A13" s="319" t="s">
        <v>370</v>
      </c>
      <c r="B13" s="273" t="s">
        <v>120</v>
      </c>
      <c r="C13" s="276"/>
      <c r="D13" s="199">
        <v>173928.58999999997</v>
      </c>
      <c r="E13" s="199">
        <v>166754.32999999993</v>
      </c>
      <c r="F13" s="199">
        <v>57927.35</v>
      </c>
      <c r="G13" s="199">
        <v>297594.78999999975</v>
      </c>
      <c r="H13" s="199">
        <v>696205.06000000052</v>
      </c>
    </row>
    <row r="14" spans="1:14" x14ac:dyDescent="0.3">
      <c r="A14" s="320"/>
      <c r="B14" s="277" t="s">
        <v>5</v>
      </c>
      <c r="C14" s="274"/>
      <c r="D14" s="117">
        <v>0.51084112157218475</v>
      </c>
      <c r="E14" s="117">
        <v>0.57719723416344293</v>
      </c>
      <c r="F14" s="117">
        <v>0.46671808615721561</v>
      </c>
      <c r="G14" s="117">
        <v>0.55495801005282186</v>
      </c>
      <c r="H14" s="117">
        <v>0.53980170905933667</v>
      </c>
    </row>
    <row r="15" spans="1:14" x14ac:dyDescent="0.3">
      <c r="A15" s="320"/>
      <c r="B15" s="277" t="s">
        <v>6</v>
      </c>
      <c r="C15" s="214" t="s">
        <v>7</v>
      </c>
      <c r="D15" s="117">
        <v>0.42077720031797566</v>
      </c>
      <c r="E15" s="117">
        <v>0.48837881507891323</v>
      </c>
      <c r="F15" s="117">
        <v>0.33395675328960484</v>
      </c>
      <c r="G15" s="117">
        <v>0.49577077565217048</v>
      </c>
      <c r="H15" s="117">
        <v>0.49792529681743841</v>
      </c>
    </row>
    <row r="16" spans="1:14" x14ac:dyDescent="0.3">
      <c r="A16" s="320"/>
      <c r="B16" s="277"/>
      <c r="C16" s="214" t="s">
        <v>8</v>
      </c>
      <c r="D16" s="117">
        <v>0.60020666670692524</v>
      </c>
      <c r="E16" s="117">
        <v>0.66129031421620288</v>
      </c>
      <c r="F16" s="117">
        <v>0.60436673430561283</v>
      </c>
      <c r="G16" s="117">
        <v>0.6126262212441973</v>
      </c>
      <c r="H16" s="117">
        <v>0.58112362031002884</v>
      </c>
    </row>
    <row r="17" spans="1:13" ht="14.5" thickBot="1" x14ac:dyDescent="0.35">
      <c r="A17" s="321"/>
      <c r="B17" s="278" t="s">
        <v>9</v>
      </c>
      <c r="C17" s="275"/>
      <c r="D17" s="183">
        <v>216</v>
      </c>
      <c r="E17" s="183">
        <v>208</v>
      </c>
      <c r="F17" s="183">
        <v>98</v>
      </c>
      <c r="G17" s="183">
        <v>466</v>
      </c>
      <c r="H17" s="183">
        <v>988</v>
      </c>
      <c r="I17" s="184"/>
      <c r="J17" s="184"/>
      <c r="K17" s="184"/>
      <c r="L17" s="184"/>
      <c r="M17" s="184"/>
    </row>
    <row r="18" spans="1:13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13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13" ht="14.25" customHeight="1" x14ac:dyDescent="0.3">
      <c r="A20" s="84" t="s">
        <v>174</v>
      </c>
    </row>
    <row r="21" spans="1:13" ht="14.25" customHeight="1" x14ac:dyDescent="0.3"/>
    <row r="22" spans="1:13" ht="14.25" customHeight="1" x14ac:dyDescent="0.3">
      <c r="A22" s="198" t="str">
        <f>HYPERLINK("#'Index'!A1","Back To Index")</f>
        <v>Back To Index</v>
      </c>
    </row>
    <row r="23" spans="1:13" ht="14.15" customHeight="1" x14ac:dyDescent="0.3"/>
    <row r="24" spans="1:13" ht="14.25" customHeight="1" x14ac:dyDescent="0.3"/>
    <row r="25" spans="1:13" ht="14.25" customHeight="1" x14ac:dyDescent="0.3"/>
    <row r="26" spans="1:13" ht="14.25" customHeight="1" x14ac:dyDescent="0.3"/>
    <row r="27" spans="1:13" ht="14.15" customHeight="1" x14ac:dyDescent="0.3"/>
    <row r="28" spans="1:13" ht="15" customHeight="1" x14ac:dyDescent="0.3"/>
    <row r="29" spans="1:13" ht="14.15" customHeight="1" x14ac:dyDescent="0.3"/>
    <row r="30" spans="1:13" ht="15" customHeight="1" x14ac:dyDescent="0.3"/>
    <row r="31" spans="1:13" ht="15" customHeight="1" x14ac:dyDescent="0.3"/>
    <row r="32" spans="1:13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 enableFormatConditionsCalculation="0">
    <tabColor rgb="FF1F497D"/>
  </sheetPr>
  <dimension ref="A1:W397"/>
  <sheetViews>
    <sheetView workbookViewId="0">
      <selection activeCell="A3" sqref="A3:A7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23" width="8.75" style="73"/>
    <col min="24" max="16384" width="8.75" style="116"/>
  </cols>
  <sheetData>
    <row r="1" spans="1:23" s="93" customFormat="1" ht="31.5" customHeight="1" thickBot="1" x14ac:dyDescent="0.35">
      <c r="A1" s="290" t="s">
        <v>435</v>
      </c>
      <c r="B1" s="290"/>
      <c r="C1" s="290"/>
      <c r="D1" s="290"/>
      <c r="E1" s="290"/>
      <c r="F1" s="290"/>
      <c r="G1" s="292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</row>
    <row r="2" spans="1:23" ht="54" customHeight="1" thickBot="1" x14ac:dyDescent="0.35">
      <c r="A2" s="215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  <c r="M2" s="204"/>
      <c r="N2" s="204"/>
      <c r="O2" s="204"/>
      <c r="P2" s="204"/>
      <c r="Q2" s="204"/>
      <c r="R2" s="204"/>
      <c r="S2" s="204"/>
      <c r="T2" s="204"/>
      <c r="U2" s="204"/>
    </row>
    <row r="3" spans="1:23" ht="14.25" customHeight="1" x14ac:dyDescent="0.3">
      <c r="A3" s="319" t="s">
        <v>368</v>
      </c>
      <c r="B3" s="273" t="s">
        <v>120</v>
      </c>
      <c r="C3" s="276"/>
      <c r="D3" s="199">
        <v>42851.189999999988</v>
      </c>
      <c r="E3" s="199">
        <v>48971.770000000004</v>
      </c>
      <c r="F3" s="199">
        <v>63987.05999999999</v>
      </c>
      <c r="G3" s="199">
        <v>26308.239999999998</v>
      </c>
      <c r="H3" s="199">
        <v>64041.630000000005</v>
      </c>
      <c r="I3" s="199">
        <v>51791.329999999987</v>
      </c>
      <c r="J3" s="199">
        <v>15586.54</v>
      </c>
      <c r="K3" s="199">
        <v>8230.36</v>
      </c>
      <c r="L3" s="199">
        <v>321768.11999999988</v>
      </c>
    </row>
    <row r="4" spans="1:23" x14ac:dyDescent="0.3">
      <c r="A4" s="320"/>
      <c r="B4" s="277" t="s">
        <v>5</v>
      </c>
      <c r="C4" s="274"/>
      <c r="D4" s="117">
        <v>0.23249846547135575</v>
      </c>
      <c r="E4" s="117">
        <v>0.24956498425585719</v>
      </c>
      <c r="F4" s="117">
        <v>0.23264268234248908</v>
      </c>
      <c r="G4" s="117">
        <v>0.19520981970339771</v>
      </c>
      <c r="H4" s="117">
        <v>0.25784631655538981</v>
      </c>
      <c r="I4" s="117">
        <v>0.32818131263577771</v>
      </c>
      <c r="J4" s="117">
        <v>0.31009116197195719</v>
      </c>
      <c r="K4" s="117">
        <v>0.19165322668907112</v>
      </c>
      <c r="L4" s="117">
        <v>0.24948250318205031</v>
      </c>
    </row>
    <row r="5" spans="1:23" x14ac:dyDescent="0.3">
      <c r="A5" s="320"/>
      <c r="B5" s="277" t="s">
        <v>6</v>
      </c>
      <c r="C5" s="214" t="s">
        <v>7</v>
      </c>
      <c r="D5" s="117">
        <v>0.13739656574459333</v>
      </c>
      <c r="E5" s="117">
        <v>0.16490365849618738</v>
      </c>
      <c r="F5" s="117">
        <v>0.16839206286274266</v>
      </c>
      <c r="G5" s="117">
        <v>0.12686392648060521</v>
      </c>
      <c r="H5" s="117">
        <v>0.1864001741524505</v>
      </c>
      <c r="I5" s="117">
        <v>0.23227196207759648</v>
      </c>
      <c r="J5" s="117">
        <v>0.17777651087124688</v>
      </c>
      <c r="K5" s="117">
        <v>0.10239451284891278</v>
      </c>
      <c r="L5" s="117">
        <v>0.21574983769397293</v>
      </c>
    </row>
    <row r="6" spans="1:23" x14ac:dyDescent="0.3">
      <c r="A6" s="320"/>
      <c r="B6" s="277"/>
      <c r="C6" s="214" t="s">
        <v>8</v>
      </c>
      <c r="D6" s="117">
        <v>0.36553269540341093</v>
      </c>
      <c r="E6" s="117">
        <v>0.35900582430707245</v>
      </c>
      <c r="F6" s="117">
        <v>0.31220484373519936</v>
      </c>
      <c r="G6" s="117">
        <v>0.28822162159967291</v>
      </c>
      <c r="H6" s="117">
        <v>0.34506291382763571</v>
      </c>
      <c r="I6" s="117">
        <v>0.44094741921189951</v>
      </c>
      <c r="J6" s="117">
        <v>0.48303120623825874</v>
      </c>
      <c r="K6" s="117">
        <v>0.33010515338100954</v>
      </c>
      <c r="L6" s="117">
        <v>0.28656215087786924</v>
      </c>
    </row>
    <row r="7" spans="1:23" ht="14.5" thickBot="1" x14ac:dyDescent="0.35">
      <c r="A7" s="321"/>
      <c r="B7" s="278" t="s">
        <v>9</v>
      </c>
      <c r="C7" s="275"/>
      <c r="D7" s="183">
        <v>130</v>
      </c>
      <c r="E7" s="183">
        <v>131</v>
      </c>
      <c r="F7" s="183">
        <v>223</v>
      </c>
      <c r="G7" s="183">
        <v>107</v>
      </c>
      <c r="H7" s="183">
        <v>176</v>
      </c>
      <c r="I7" s="183">
        <v>115</v>
      </c>
      <c r="J7" s="183">
        <v>48</v>
      </c>
      <c r="K7" s="183">
        <v>58</v>
      </c>
      <c r="L7" s="183">
        <v>988</v>
      </c>
      <c r="M7" s="184"/>
      <c r="N7" s="184"/>
      <c r="O7" s="184"/>
      <c r="P7" s="184"/>
      <c r="Q7" s="184"/>
      <c r="R7" s="184"/>
      <c r="S7" s="184"/>
      <c r="T7" s="184"/>
      <c r="U7" s="184"/>
    </row>
    <row r="8" spans="1:23" ht="14.25" customHeight="1" x14ac:dyDescent="0.3">
      <c r="A8" s="319" t="s">
        <v>369</v>
      </c>
      <c r="B8" s="273" t="s">
        <v>120</v>
      </c>
      <c r="C8" s="276"/>
      <c r="D8" s="199">
        <v>50286.79</v>
      </c>
      <c r="E8" s="199">
        <v>47230.479999999989</v>
      </c>
      <c r="F8" s="199">
        <v>76514.040000000008</v>
      </c>
      <c r="G8" s="199">
        <v>43391.22</v>
      </c>
      <c r="H8" s="199">
        <v>70616.14999999998</v>
      </c>
      <c r="I8" s="199">
        <v>50875.959999999992</v>
      </c>
      <c r="J8" s="199">
        <v>19386.12</v>
      </c>
      <c r="K8" s="199">
        <v>16576.849999999999</v>
      </c>
      <c r="L8" s="199">
        <v>374877.60999999964</v>
      </c>
    </row>
    <row r="9" spans="1:23" x14ac:dyDescent="0.3">
      <c r="A9" s="320"/>
      <c r="B9" s="277" t="s">
        <v>5</v>
      </c>
      <c r="C9" s="274"/>
      <c r="D9" s="117">
        <v>0.27284193294235987</v>
      </c>
      <c r="E9" s="117">
        <v>0.24069119816573045</v>
      </c>
      <c r="F9" s="117">
        <v>0.27818798835984193</v>
      </c>
      <c r="G9" s="117">
        <v>0.32196727082125093</v>
      </c>
      <c r="H9" s="117">
        <v>0.28431684463407447</v>
      </c>
      <c r="I9" s="117">
        <v>0.32238097253739811</v>
      </c>
      <c r="J9" s="117">
        <v>0.38568306224009929</v>
      </c>
      <c r="K9" s="117">
        <v>0.38601067156731034</v>
      </c>
      <c r="L9" s="117">
        <v>0.29066087880211489</v>
      </c>
    </row>
    <row r="10" spans="1:23" x14ac:dyDescent="0.3">
      <c r="A10" s="320"/>
      <c r="B10" s="277" t="s">
        <v>6</v>
      </c>
      <c r="C10" s="214" t="s">
        <v>7</v>
      </c>
      <c r="D10" s="117">
        <v>0.18081906260379443</v>
      </c>
      <c r="E10" s="117">
        <v>0.16468461579482396</v>
      </c>
      <c r="F10" s="117">
        <v>0.21080519245977125</v>
      </c>
      <c r="G10" s="117">
        <v>0.21806940043568612</v>
      </c>
      <c r="H10" s="117">
        <v>0.20725504756542301</v>
      </c>
      <c r="I10" s="117">
        <v>0.22043561294991382</v>
      </c>
      <c r="J10" s="117">
        <v>0.240816292771211</v>
      </c>
      <c r="K10" s="117">
        <v>0.21398099341934221</v>
      </c>
      <c r="L10" s="117">
        <v>0.25507401924690359</v>
      </c>
    </row>
    <row r="11" spans="1:23" x14ac:dyDescent="0.3">
      <c r="A11" s="320"/>
      <c r="B11" s="277"/>
      <c r="C11" s="214" t="s">
        <v>8</v>
      </c>
      <c r="D11" s="117">
        <v>0.38943342916181367</v>
      </c>
      <c r="E11" s="117">
        <v>0.33759942543598259</v>
      </c>
      <c r="F11" s="117">
        <v>0.35735644014058043</v>
      </c>
      <c r="G11" s="117">
        <v>0.44706444544726553</v>
      </c>
      <c r="H11" s="117">
        <v>0.37642618669318667</v>
      </c>
      <c r="I11" s="117">
        <v>0.44458536830423073</v>
      </c>
      <c r="J11" s="117">
        <v>0.55409231343044307</v>
      </c>
      <c r="K11" s="117">
        <v>0.59215197865486147</v>
      </c>
      <c r="L11" s="117">
        <v>0.3290197522730095</v>
      </c>
    </row>
    <row r="12" spans="1:23" ht="14.5" thickBot="1" x14ac:dyDescent="0.35">
      <c r="A12" s="321"/>
      <c r="B12" s="278" t="s">
        <v>9</v>
      </c>
      <c r="C12" s="275"/>
      <c r="D12" s="183">
        <v>130</v>
      </c>
      <c r="E12" s="183">
        <v>131</v>
      </c>
      <c r="F12" s="183">
        <v>223</v>
      </c>
      <c r="G12" s="183">
        <v>107</v>
      </c>
      <c r="H12" s="183">
        <v>176</v>
      </c>
      <c r="I12" s="183">
        <v>115</v>
      </c>
      <c r="J12" s="183">
        <v>48</v>
      </c>
      <c r="K12" s="183">
        <v>58</v>
      </c>
      <c r="L12" s="183">
        <v>988</v>
      </c>
      <c r="M12" s="184"/>
      <c r="N12" s="184"/>
      <c r="O12" s="184"/>
      <c r="P12" s="184"/>
      <c r="Q12" s="184"/>
      <c r="R12" s="184"/>
      <c r="S12" s="184"/>
      <c r="T12" s="184"/>
      <c r="U12" s="184"/>
    </row>
    <row r="13" spans="1:23" ht="14.25" customHeight="1" x14ac:dyDescent="0.3">
      <c r="A13" s="319" t="s">
        <v>370</v>
      </c>
      <c r="B13" s="273" t="s">
        <v>120</v>
      </c>
      <c r="C13" s="276"/>
      <c r="D13" s="199">
        <v>100335.15999999996</v>
      </c>
      <c r="E13" s="199">
        <v>116177.33000000002</v>
      </c>
      <c r="F13" s="199">
        <v>150009.42000000001</v>
      </c>
      <c r="G13" s="199">
        <v>71302.439999999944</v>
      </c>
      <c r="H13" s="199">
        <v>131472.60999999996</v>
      </c>
      <c r="I13" s="199">
        <v>77639.209999999963</v>
      </c>
      <c r="J13" s="199">
        <v>26026.999999999996</v>
      </c>
      <c r="K13" s="199">
        <v>23241.89</v>
      </c>
      <c r="L13" s="199">
        <v>696205.06000000052</v>
      </c>
    </row>
    <row r="14" spans="1:23" x14ac:dyDescent="0.3">
      <c r="A14" s="320"/>
      <c r="B14" s="277" t="s">
        <v>5</v>
      </c>
      <c r="C14" s="274"/>
      <c r="D14" s="117">
        <v>0.54439026624051634</v>
      </c>
      <c r="E14" s="117">
        <v>0.59205116605623043</v>
      </c>
      <c r="F14" s="117">
        <v>0.54540080205968267</v>
      </c>
      <c r="G14" s="117">
        <v>0.52907136535216059</v>
      </c>
      <c r="H14" s="117">
        <v>0.52933893494627315</v>
      </c>
      <c r="I14" s="117">
        <v>0.49196917418040415</v>
      </c>
      <c r="J14" s="117">
        <v>0.51780206977585319</v>
      </c>
      <c r="K14" s="117">
        <v>0.54121365442732206</v>
      </c>
      <c r="L14" s="117">
        <v>0.53980170905933667</v>
      </c>
    </row>
    <row r="15" spans="1:23" x14ac:dyDescent="0.3">
      <c r="A15" s="320"/>
      <c r="B15" s="277" t="s">
        <v>6</v>
      </c>
      <c r="C15" s="214" t="s">
        <v>7</v>
      </c>
      <c r="D15" s="117">
        <v>0.42197550783647236</v>
      </c>
      <c r="E15" s="117">
        <v>0.47994567587422715</v>
      </c>
      <c r="F15" s="117">
        <v>0.4578413763798701</v>
      </c>
      <c r="G15" s="117">
        <v>0.41207167401026917</v>
      </c>
      <c r="H15" s="117">
        <v>0.43006340507101615</v>
      </c>
      <c r="I15" s="117">
        <v>0.37732634779275304</v>
      </c>
      <c r="J15" s="117">
        <v>0.35586584962801449</v>
      </c>
      <c r="K15" s="117">
        <v>0.35252091503784316</v>
      </c>
      <c r="L15" s="117">
        <v>0.49792529681743841</v>
      </c>
    </row>
    <row r="16" spans="1:23" x14ac:dyDescent="0.3">
      <c r="A16" s="320"/>
      <c r="B16" s="277"/>
      <c r="C16" s="214" t="s">
        <v>8</v>
      </c>
      <c r="D16" s="117">
        <v>0.66166627616157214</v>
      </c>
      <c r="E16" s="117">
        <v>0.69533119173985591</v>
      </c>
      <c r="F16" s="117">
        <v>0.63023973734203009</v>
      </c>
      <c r="G16" s="117">
        <v>0.64296151106507027</v>
      </c>
      <c r="H16" s="117">
        <v>0.626346276835823</v>
      </c>
      <c r="I16" s="117">
        <v>0.60746287885799355</v>
      </c>
      <c r="J16" s="117">
        <v>0.67608331150261947</v>
      </c>
      <c r="K16" s="117">
        <v>0.71878353597935229</v>
      </c>
      <c r="L16" s="117">
        <v>0.58112362031002884</v>
      </c>
    </row>
    <row r="17" spans="1:21" ht="14.5" thickBot="1" x14ac:dyDescent="0.35">
      <c r="A17" s="321"/>
      <c r="B17" s="278" t="s">
        <v>9</v>
      </c>
      <c r="C17" s="275"/>
      <c r="D17" s="183">
        <v>130</v>
      </c>
      <c r="E17" s="183">
        <v>131</v>
      </c>
      <c r="F17" s="183">
        <v>223</v>
      </c>
      <c r="G17" s="183">
        <v>107</v>
      </c>
      <c r="H17" s="183">
        <v>176</v>
      </c>
      <c r="I17" s="183">
        <v>115</v>
      </c>
      <c r="J17" s="183">
        <v>48</v>
      </c>
      <c r="K17" s="183">
        <v>58</v>
      </c>
      <c r="L17" s="183">
        <v>988</v>
      </c>
      <c r="M17" s="184"/>
      <c r="N17" s="184"/>
      <c r="O17" s="184"/>
      <c r="P17" s="184"/>
      <c r="Q17" s="184"/>
      <c r="R17" s="184"/>
      <c r="S17" s="184"/>
      <c r="T17" s="184"/>
      <c r="U17" s="184"/>
    </row>
    <row r="18" spans="1:21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21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21" ht="14.25" customHeight="1" x14ac:dyDescent="0.3">
      <c r="A20" s="84" t="s">
        <v>174</v>
      </c>
    </row>
    <row r="21" spans="1:21" ht="14.25" customHeight="1" x14ac:dyDescent="0.3"/>
    <row r="22" spans="1:21" ht="14.25" customHeight="1" x14ac:dyDescent="0.3">
      <c r="A22" s="198" t="str">
        <f>HYPERLINK("#'Index'!A1","Back To Index")</f>
        <v>Back To Index</v>
      </c>
    </row>
    <row r="23" spans="1:21" ht="14.15" customHeight="1" x14ac:dyDescent="0.3"/>
    <row r="24" spans="1:21" ht="14.25" customHeight="1" x14ac:dyDescent="0.3"/>
    <row r="25" spans="1:21" ht="14.25" customHeight="1" x14ac:dyDescent="0.3"/>
    <row r="26" spans="1:21" ht="14.25" customHeight="1" x14ac:dyDescent="0.3"/>
    <row r="27" spans="1:21" ht="14.15" customHeight="1" x14ac:dyDescent="0.3"/>
    <row r="28" spans="1:21" ht="15" customHeight="1" x14ac:dyDescent="0.3"/>
    <row r="29" spans="1:21" ht="14.15" customHeight="1" x14ac:dyDescent="0.3"/>
    <row r="30" spans="1:21" ht="15" customHeight="1" x14ac:dyDescent="0.3"/>
    <row r="31" spans="1:21" ht="15" customHeight="1" x14ac:dyDescent="0.3"/>
    <row r="32" spans="1:21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 enableFormatConditionsCalculation="0">
    <tabColor rgb="FF1F497D"/>
  </sheetPr>
  <dimension ref="A1:M397"/>
  <sheetViews>
    <sheetView workbookViewId="0">
      <selection activeCell="A3" sqref="A3:A7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3" width="8.75" style="73"/>
    <col min="14" max="16384" width="8.75" style="116"/>
  </cols>
  <sheetData>
    <row r="1" spans="1:13" s="93" customFormat="1" ht="31.5" customHeight="1" thickBot="1" x14ac:dyDescent="0.35">
      <c r="A1" s="290" t="s">
        <v>436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  <c r="M1" s="228"/>
    </row>
    <row r="2" spans="1:13" ht="54" customHeight="1" thickBot="1" x14ac:dyDescent="0.35">
      <c r="A2" s="215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  <c r="H2" s="202"/>
      <c r="I2" s="202"/>
      <c r="J2" s="203"/>
      <c r="K2" s="203"/>
    </row>
    <row r="3" spans="1:13" ht="14.25" customHeight="1" x14ac:dyDescent="0.3">
      <c r="A3" s="319" t="s">
        <v>368</v>
      </c>
      <c r="B3" s="273" t="s">
        <v>120</v>
      </c>
      <c r="C3" s="276"/>
      <c r="D3" s="199">
        <v>295555.15999999997</v>
      </c>
      <c r="E3" s="199">
        <v>8997.119999999999</v>
      </c>
      <c r="F3" s="199">
        <v>17215.84</v>
      </c>
      <c r="G3" s="199">
        <v>321768.11999999988</v>
      </c>
    </row>
    <row r="4" spans="1:13" x14ac:dyDescent="0.3">
      <c r="A4" s="320"/>
      <c r="B4" s="277" t="s">
        <v>5</v>
      </c>
      <c r="C4" s="274"/>
      <c r="D4" s="117">
        <v>0.2488810442975764</v>
      </c>
      <c r="E4" s="117">
        <v>0.1542440726886713</v>
      </c>
      <c r="F4" s="117">
        <v>0.39237505350307855</v>
      </c>
      <c r="G4" s="117">
        <v>0.24948250318205031</v>
      </c>
    </row>
    <row r="5" spans="1:13" x14ac:dyDescent="0.3">
      <c r="A5" s="320"/>
      <c r="B5" s="277" t="s">
        <v>6</v>
      </c>
      <c r="C5" s="214" t="s">
        <v>7</v>
      </c>
      <c r="D5" s="117">
        <v>0.21407758450392894</v>
      </c>
      <c r="E5" s="117">
        <v>5.9181825304916211E-2</v>
      </c>
      <c r="F5" s="117">
        <v>0.20020877530461198</v>
      </c>
      <c r="G5" s="117">
        <v>0.21574983769397293</v>
      </c>
    </row>
    <row r="6" spans="1:13" x14ac:dyDescent="0.3">
      <c r="A6" s="320"/>
      <c r="B6" s="277"/>
      <c r="C6" s="214" t="s">
        <v>8</v>
      </c>
      <c r="D6" s="117">
        <v>0.28727445092938236</v>
      </c>
      <c r="E6" s="117">
        <v>0.34586759523311605</v>
      </c>
      <c r="F6" s="117">
        <v>0.62487930094776656</v>
      </c>
      <c r="G6" s="117">
        <v>0.28656215087786924</v>
      </c>
    </row>
    <row r="7" spans="1:13" ht="14.5" thickBot="1" x14ac:dyDescent="0.35">
      <c r="A7" s="321"/>
      <c r="B7" s="278" t="s">
        <v>9</v>
      </c>
      <c r="C7" s="275"/>
      <c r="D7" s="183">
        <v>927</v>
      </c>
      <c r="E7" s="183">
        <v>35</v>
      </c>
      <c r="F7" s="183">
        <v>26</v>
      </c>
      <c r="G7" s="183">
        <v>988</v>
      </c>
      <c r="H7" s="184"/>
      <c r="I7" s="184"/>
      <c r="J7" s="184"/>
      <c r="K7" s="184"/>
    </row>
    <row r="8" spans="1:13" ht="14.25" customHeight="1" x14ac:dyDescent="0.3">
      <c r="A8" s="319" t="s">
        <v>369</v>
      </c>
      <c r="B8" s="273" t="s">
        <v>120</v>
      </c>
      <c r="C8" s="276"/>
      <c r="D8" s="199">
        <v>352622.10999999969</v>
      </c>
      <c r="E8" s="199">
        <v>9780.5099999999984</v>
      </c>
      <c r="F8" s="199">
        <v>12474.99</v>
      </c>
      <c r="G8" s="199">
        <v>374877.60999999964</v>
      </c>
    </row>
    <row r="9" spans="1:13" x14ac:dyDescent="0.3">
      <c r="A9" s="320"/>
      <c r="B9" s="277" t="s">
        <v>5</v>
      </c>
      <c r="C9" s="274"/>
      <c r="D9" s="117">
        <v>0.29693597289661527</v>
      </c>
      <c r="E9" s="117">
        <v>0.16767428859149111</v>
      </c>
      <c r="F9" s="117">
        <v>0.28432390569965621</v>
      </c>
      <c r="G9" s="117">
        <v>0.29066087880211489</v>
      </c>
    </row>
    <row r="10" spans="1:13" x14ac:dyDescent="0.3">
      <c r="A10" s="320"/>
      <c r="B10" s="277" t="s">
        <v>6</v>
      </c>
      <c r="C10" s="214" t="s">
        <v>7</v>
      </c>
      <c r="D10" s="117">
        <v>0.2597125864748604</v>
      </c>
      <c r="E10" s="117">
        <v>7.1598243069701015E-2</v>
      </c>
      <c r="F10" s="117">
        <v>0.13163843511362747</v>
      </c>
      <c r="G10" s="117">
        <v>0.25507401924690359</v>
      </c>
    </row>
    <row r="11" spans="1:13" x14ac:dyDescent="0.3">
      <c r="A11" s="320"/>
      <c r="B11" s="277"/>
      <c r="C11" s="214" t="s">
        <v>8</v>
      </c>
      <c r="D11" s="117">
        <v>0.33706527339722714</v>
      </c>
      <c r="E11" s="117">
        <v>0.34479300009572</v>
      </c>
      <c r="F11" s="117">
        <v>0.51007912914617581</v>
      </c>
      <c r="G11" s="117">
        <v>0.3290197522730095</v>
      </c>
    </row>
    <row r="12" spans="1:13" ht="14.5" thickBot="1" x14ac:dyDescent="0.35">
      <c r="A12" s="321"/>
      <c r="B12" s="278" t="s">
        <v>9</v>
      </c>
      <c r="C12" s="275"/>
      <c r="D12" s="183">
        <v>927</v>
      </c>
      <c r="E12" s="183">
        <v>35</v>
      </c>
      <c r="F12" s="183">
        <v>26</v>
      </c>
      <c r="G12" s="183">
        <v>988</v>
      </c>
      <c r="H12" s="184"/>
      <c r="I12" s="184"/>
      <c r="J12" s="184"/>
      <c r="K12" s="184"/>
    </row>
    <row r="13" spans="1:13" ht="14.25" customHeight="1" x14ac:dyDescent="0.3">
      <c r="A13" s="319" t="s">
        <v>370</v>
      </c>
      <c r="B13" s="273" t="s">
        <v>120</v>
      </c>
      <c r="C13" s="276"/>
      <c r="D13" s="199">
        <v>626853.92000000051</v>
      </c>
      <c r="E13" s="199">
        <v>41808.410000000003</v>
      </c>
      <c r="F13" s="199">
        <v>27542.73</v>
      </c>
      <c r="G13" s="199">
        <v>696205.06000000052</v>
      </c>
    </row>
    <row r="14" spans="1:13" x14ac:dyDescent="0.3">
      <c r="A14" s="320"/>
      <c r="B14" s="277" t="s">
        <v>5</v>
      </c>
      <c r="C14" s="274"/>
      <c r="D14" s="117">
        <v>0.52786105386090898</v>
      </c>
      <c r="E14" s="117">
        <v>0.71675151949043392</v>
      </c>
      <c r="F14" s="117">
        <v>0.6277405085880704</v>
      </c>
      <c r="G14" s="117">
        <v>0.53980170905933667</v>
      </c>
    </row>
    <row r="15" spans="1:13" x14ac:dyDescent="0.3">
      <c r="A15" s="320"/>
      <c r="B15" s="277" t="s">
        <v>6</v>
      </c>
      <c r="C15" s="214" t="s">
        <v>7</v>
      </c>
      <c r="D15" s="117">
        <v>0.48463550885641044</v>
      </c>
      <c r="E15" s="117">
        <v>0.5045170899713316</v>
      </c>
      <c r="F15" s="117">
        <v>0.40027297141967116</v>
      </c>
      <c r="G15" s="117">
        <v>0.49792529681743841</v>
      </c>
    </row>
    <row r="16" spans="1:13" x14ac:dyDescent="0.3">
      <c r="A16" s="320"/>
      <c r="B16" s="277"/>
      <c r="C16" s="214" t="s">
        <v>8</v>
      </c>
      <c r="D16" s="117">
        <v>0.57067284509401395</v>
      </c>
      <c r="E16" s="117">
        <v>0.86279968369385873</v>
      </c>
      <c r="F16" s="117">
        <v>0.80990596468331122</v>
      </c>
      <c r="G16" s="117">
        <v>0.58112362031002884</v>
      </c>
    </row>
    <row r="17" spans="1:11" ht="14.5" thickBot="1" x14ac:dyDescent="0.35">
      <c r="A17" s="321"/>
      <c r="B17" s="278" t="s">
        <v>9</v>
      </c>
      <c r="C17" s="275"/>
      <c r="D17" s="183">
        <v>927</v>
      </c>
      <c r="E17" s="183">
        <v>35</v>
      </c>
      <c r="F17" s="183">
        <v>26</v>
      </c>
      <c r="G17" s="183">
        <v>988</v>
      </c>
      <c r="H17" s="184"/>
      <c r="I17" s="184"/>
      <c r="J17" s="184"/>
      <c r="K17" s="184"/>
    </row>
    <row r="18" spans="1:11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11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11" ht="14.25" customHeight="1" x14ac:dyDescent="0.3">
      <c r="A20" s="84" t="s">
        <v>174</v>
      </c>
    </row>
    <row r="21" spans="1:11" ht="14.25" customHeight="1" x14ac:dyDescent="0.3"/>
    <row r="22" spans="1:11" ht="14.25" customHeight="1" x14ac:dyDescent="0.3">
      <c r="A22" s="198" t="str">
        <f>HYPERLINK("#'Index'!A1","Back To Index")</f>
        <v>Back To Index</v>
      </c>
    </row>
    <row r="23" spans="1:11" ht="14.1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15" customHeight="1" x14ac:dyDescent="0.3"/>
    <row r="28" spans="1:11" ht="15" customHeight="1" x14ac:dyDescent="0.3"/>
    <row r="29" spans="1:11" ht="14.15" customHeight="1" x14ac:dyDescent="0.3"/>
    <row r="30" spans="1:11" ht="15" customHeight="1" x14ac:dyDescent="0.3"/>
    <row r="31" spans="1:11" ht="15" customHeight="1" x14ac:dyDescent="0.3"/>
    <row r="32" spans="1:11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7" enableFormatConditionsCalculation="0">
    <tabColor rgb="FF1F497D"/>
  </sheetPr>
  <dimension ref="A1:N373"/>
  <sheetViews>
    <sheetView workbookViewId="0">
      <selection activeCell="A2" sqref="A2:A7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4" width="8.75" style="73"/>
    <col min="15" max="16384" width="8.75" style="116"/>
  </cols>
  <sheetData>
    <row r="1" spans="1:14" s="93" customFormat="1" ht="31.5" customHeight="1" thickBot="1" x14ac:dyDescent="0.35">
      <c r="A1" s="290" t="s">
        <v>398</v>
      </c>
      <c r="B1" s="290"/>
      <c r="C1" s="290"/>
      <c r="D1" s="290"/>
      <c r="E1" s="290"/>
      <c r="F1" s="290"/>
      <c r="G1" s="292"/>
      <c r="H1" s="228"/>
      <c r="I1" s="228"/>
      <c r="J1" s="228"/>
      <c r="K1" s="228"/>
      <c r="L1" s="228"/>
      <c r="M1" s="228"/>
      <c r="N1" s="228"/>
    </row>
    <row r="2" spans="1:14" ht="54" customHeight="1" thickBot="1" x14ac:dyDescent="0.35">
      <c r="A2" s="217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  <c r="H2" s="200"/>
      <c r="I2" s="200"/>
      <c r="J2" s="200"/>
      <c r="K2" s="200"/>
    </row>
    <row r="3" spans="1:14" ht="14.25" customHeight="1" x14ac:dyDescent="0.3">
      <c r="A3" s="319" t="s">
        <v>371</v>
      </c>
      <c r="B3" s="273" t="s">
        <v>120</v>
      </c>
      <c r="C3" s="276"/>
      <c r="D3" s="199">
        <v>125217.46999999999</v>
      </c>
      <c r="E3" s="199">
        <v>501746.96</v>
      </c>
      <c r="F3" s="199">
        <v>116213.68000000002</v>
      </c>
      <c r="G3" s="199">
        <v>743178.11000000127</v>
      </c>
    </row>
    <row r="4" spans="1:14" x14ac:dyDescent="0.3">
      <c r="A4" s="320"/>
      <c r="B4" s="277" t="s">
        <v>5</v>
      </c>
      <c r="C4" s="274"/>
      <c r="D4" s="117">
        <v>0.44305615568944146</v>
      </c>
      <c r="E4" s="117">
        <v>0.60416926884479116</v>
      </c>
      <c r="F4" s="117">
        <v>0.65789039273810712</v>
      </c>
      <c r="G4" s="117">
        <v>0.57622220371895616</v>
      </c>
    </row>
    <row r="5" spans="1:14" x14ac:dyDescent="0.3">
      <c r="A5" s="320"/>
      <c r="B5" s="277" t="s">
        <v>6</v>
      </c>
      <c r="C5" s="216" t="s">
        <v>7</v>
      </c>
      <c r="D5" s="117">
        <v>0.3397605684505221</v>
      </c>
      <c r="E5" s="117">
        <v>0.55414581979617306</v>
      </c>
      <c r="F5" s="117">
        <v>0.5833340853173441</v>
      </c>
      <c r="G5" s="117">
        <v>0.53376642197779234</v>
      </c>
    </row>
    <row r="6" spans="1:14" x14ac:dyDescent="0.3">
      <c r="A6" s="320"/>
      <c r="B6" s="277"/>
      <c r="C6" s="216" t="s">
        <v>8</v>
      </c>
      <c r="D6" s="117">
        <v>0.55152286549239626</v>
      </c>
      <c r="E6" s="117">
        <v>0.65210378977571859</v>
      </c>
      <c r="F6" s="117">
        <v>0.72538630883582345</v>
      </c>
      <c r="G6" s="117">
        <v>0.61758176949749455</v>
      </c>
    </row>
    <row r="7" spans="1:14" ht="14.5" thickBot="1" x14ac:dyDescent="0.35">
      <c r="A7" s="321"/>
      <c r="B7" s="278" t="s">
        <v>9</v>
      </c>
      <c r="C7" s="275"/>
      <c r="D7" s="183">
        <v>112</v>
      </c>
      <c r="E7" s="183">
        <v>620</v>
      </c>
      <c r="F7" s="183">
        <v>256</v>
      </c>
      <c r="G7" s="183">
        <v>988</v>
      </c>
      <c r="H7" s="184"/>
      <c r="I7" s="184"/>
      <c r="J7" s="184"/>
      <c r="K7" s="184"/>
    </row>
    <row r="8" spans="1:14" ht="25.5" customHeight="1" x14ac:dyDescent="0.3">
      <c r="A8" s="319" t="s">
        <v>372</v>
      </c>
      <c r="B8" s="273" t="s">
        <v>120</v>
      </c>
      <c r="C8" s="276"/>
      <c r="D8" s="199">
        <v>113324.88000000003</v>
      </c>
      <c r="E8" s="199">
        <v>222035.18000000005</v>
      </c>
      <c r="F8" s="199">
        <v>40566.619999999995</v>
      </c>
      <c r="G8" s="199">
        <v>375926.6800000004</v>
      </c>
    </row>
    <row r="9" spans="1:14" ht="14.25" customHeight="1" x14ac:dyDescent="0.3">
      <c r="A9" s="320"/>
      <c r="B9" s="277" t="s">
        <v>5</v>
      </c>
      <c r="C9" s="274"/>
      <c r="D9" s="117">
        <v>0.4009766822214767</v>
      </c>
      <c r="E9" s="117">
        <v>0.2673595319011432</v>
      </c>
      <c r="F9" s="117">
        <v>0.22964929398894815</v>
      </c>
      <c r="G9" s="117">
        <v>0.29147427389424951</v>
      </c>
    </row>
    <row r="10" spans="1:14" x14ac:dyDescent="0.3">
      <c r="A10" s="320"/>
      <c r="B10" s="277" t="s">
        <v>6</v>
      </c>
      <c r="C10" s="216" t="s">
        <v>7</v>
      </c>
      <c r="D10" s="117">
        <v>0.3004904508073728</v>
      </c>
      <c r="E10" s="117">
        <v>0.22542730455184778</v>
      </c>
      <c r="F10" s="117">
        <v>0.17267628313337505</v>
      </c>
      <c r="G10" s="117">
        <v>0.25488582246886765</v>
      </c>
    </row>
    <row r="11" spans="1:14" x14ac:dyDescent="0.3">
      <c r="A11" s="320"/>
      <c r="B11" s="277"/>
      <c r="C11" s="216" t="s">
        <v>8</v>
      </c>
      <c r="D11" s="117">
        <v>0.51054068116276641</v>
      </c>
      <c r="E11" s="117">
        <v>0.3139304024817689</v>
      </c>
      <c r="F11" s="117">
        <v>0.29863472310706479</v>
      </c>
      <c r="G11" s="117">
        <v>0.33098189031174874</v>
      </c>
    </row>
    <row r="12" spans="1:14" ht="14.5" thickBot="1" x14ac:dyDescent="0.35">
      <c r="A12" s="321"/>
      <c r="B12" s="278" t="s">
        <v>9</v>
      </c>
      <c r="C12" s="275"/>
      <c r="D12" s="183">
        <v>112</v>
      </c>
      <c r="E12" s="183">
        <v>620</v>
      </c>
      <c r="F12" s="183">
        <v>256</v>
      </c>
      <c r="G12" s="183">
        <v>988</v>
      </c>
      <c r="H12" s="184"/>
      <c r="I12" s="184"/>
      <c r="J12" s="184"/>
      <c r="K12" s="184"/>
    </row>
    <row r="13" spans="1:14" ht="25.5" customHeight="1" x14ac:dyDescent="0.3">
      <c r="A13" s="319" t="s">
        <v>373</v>
      </c>
      <c r="B13" s="273" t="s">
        <v>120</v>
      </c>
      <c r="C13" s="276"/>
      <c r="D13" s="199">
        <v>44079.77</v>
      </c>
      <c r="E13" s="199">
        <v>106692.01</v>
      </c>
      <c r="F13" s="199">
        <v>19865.660000000003</v>
      </c>
      <c r="G13" s="199">
        <v>170637.43999999994</v>
      </c>
    </row>
    <row r="14" spans="1:14" ht="14.25" customHeight="1" x14ac:dyDescent="0.3">
      <c r="A14" s="320"/>
      <c r="B14" s="277" t="s">
        <v>5</v>
      </c>
      <c r="C14" s="274"/>
      <c r="D14" s="117">
        <v>0.15596716208908207</v>
      </c>
      <c r="E14" s="117">
        <v>0.12847119925406453</v>
      </c>
      <c r="F14" s="117">
        <v>0.11246031327294434</v>
      </c>
      <c r="G14" s="117">
        <v>0.13230352238679494</v>
      </c>
    </row>
    <row r="15" spans="1:14" x14ac:dyDescent="0.3">
      <c r="A15" s="320"/>
      <c r="B15" s="277" t="s">
        <v>6</v>
      </c>
      <c r="C15" s="216" t="s">
        <v>7</v>
      </c>
      <c r="D15" s="117">
        <v>7.8013580773819174E-2</v>
      </c>
      <c r="E15" s="117">
        <v>9.9575449573903047E-2</v>
      </c>
      <c r="F15" s="117">
        <v>7.5421555981993196E-2</v>
      </c>
      <c r="G15" s="117">
        <v>0.10388654663671498</v>
      </c>
    </row>
    <row r="16" spans="1:14" x14ac:dyDescent="0.3">
      <c r="A16" s="320"/>
      <c r="B16" s="277"/>
      <c r="C16" s="216" t="s">
        <v>8</v>
      </c>
      <c r="D16" s="117">
        <v>0.28752310494939959</v>
      </c>
      <c r="E16" s="117">
        <v>0.16422285944071496</v>
      </c>
      <c r="F16" s="117">
        <v>0.16445311836950607</v>
      </c>
      <c r="G16" s="117">
        <v>0.1670446446754818</v>
      </c>
    </row>
    <row r="17" spans="1:11" ht="14.5" thickBot="1" x14ac:dyDescent="0.35">
      <c r="A17" s="321"/>
      <c r="B17" s="278" t="s">
        <v>9</v>
      </c>
      <c r="C17" s="275"/>
      <c r="D17" s="183">
        <v>112</v>
      </c>
      <c r="E17" s="183">
        <v>620</v>
      </c>
      <c r="F17" s="183">
        <v>256</v>
      </c>
      <c r="G17" s="183">
        <v>988</v>
      </c>
      <c r="H17" s="184"/>
      <c r="I17" s="184"/>
      <c r="J17" s="184"/>
      <c r="K17" s="184"/>
    </row>
    <row r="18" spans="1:11" ht="16" customHeight="1" x14ac:dyDescent="0.3">
      <c r="A18" s="282" t="s">
        <v>360</v>
      </c>
      <c r="B18" s="283"/>
      <c r="C18" s="283"/>
      <c r="D18" s="283"/>
      <c r="E18" s="283"/>
      <c r="F18" s="283"/>
      <c r="G18" s="185"/>
    </row>
    <row r="19" spans="1:11" ht="14.25" customHeight="1" x14ac:dyDescent="0.3">
      <c r="A19" s="312" t="s">
        <v>10</v>
      </c>
      <c r="B19" s="312"/>
      <c r="C19" s="312"/>
      <c r="D19" s="312"/>
      <c r="E19" s="312"/>
      <c r="F19" s="312"/>
      <c r="G19" s="312"/>
    </row>
    <row r="20" spans="1:11" ht="15" customHeight="1" x14ac:dyDescent="0.3">
      <c r="A20" s="84" t="s">
        <v>174</v>
      </c>
    </row>
    <row r="21" spans="1:11" ht="14.25" customHeight="1" x14ac:dyDescent="0.3"/>
    <row r="22" spans="1:11" ht="14.25" customHeight="1" x14ac:dyDescent="0.3">
      <c r="A22" s="198" t="str">
        <f>HYPERLINK("#'Index'!A1","Back To Index")</f>
        <v>Back To Index</v>
      </c>
    </row>
    <row r="23" spans="1:11" ht="14.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1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15" customHeight="1" x14ac:dyDescent="0.3"/>
    <row r="32" spans="1:11" ht="15" customHeight="1" x14ac:dyDescent="0.3"/>
    <row r="33" ht="14.15" customHeight="1" x14ac:dyDescent="0.3"/>
    <row r="34" ht="14.15" customHeight="1" x14ac:dyDescent="0.3"/>
    <row r="35" ht="14.15" customHeight="1" x14ac:dyDescent="0.3"/>
    <row r="37" ht="14.15" customHeight="1" x14ac:dyDescent="0.3"/>
    <row r="38" ht="14.15" customHeight="1" x14ac:dyDescent="0.3"/>
    <row r="39" ht="14.15" customHeight="1" x14ac:dyDescent="0.3"/>
    <row r="41" ht="14.15" customHeight="1" x14ac:dyDescent="0.3"/>
    <row r="42" ht="14.15" customHeight="1" x14ac:dyDescent="0.3"/>
    <row r="43" ht="14.15" customHeight="1" x14ac:dyDescent="0.3"/>
    <row r="45" ht="14.15" customHeight="1" x14ac:dyDescent="0.3"/>
    <row r="46" ht="14.15" customHeight="1" x14ac:dyDescent="0.3"/>
    <row r="47" ht="14.15" customHeight="1" x14ac:dyDescent="0.3"/>
    <row r="49" ht="14.5" customHeight="1" x14ac:dyDescent="0.3"/>
    <row r="51" ht="14.5" customHeight="1" x14ac:dyDescent="0.3"/>
    <row r="52" ht="14.5" customHeight="1" x14ac:dyDescent="0.3"/>
    <row r="54" ht="14.5" customHeight="1" x14ac:dyDescent="0.3"/>
    <row r="55" ht="14.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5" customHeight="1" x14ac:dyDescent="0.3"/>
    <row r="79" ht="14.5" customHeight="1" x14ac:dyDescent="0.3"/>
    <row r="80" ht="14.5" customHeight="1" x14ac:dyDescent="0.3"/>
    <row r="82" ht="14.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5" customHeight="1" x14ac:dyDescent="0.3"/>
    <row r="107" ht="14.5" customHeight="1" x14ac:dyDescent="0.3"/>
    <row r="110" ht="14.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5" customHeight="1" x14ac:dyDescent="0.3"/>
    <row r="135" ht="14.5" customHeight="1" x14ac:dyDescent="0.3"/>
    <row r="138" ht="14.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5" customHeight="1" x14ac:dyDescent="0.3"/>
    <row r="163" ht="14.5" customHeight="1" x14ac:dyDescent="0.3"/>
    <row r="164" ht="14.5" customHeight="1" x14ac:dyDescent="0.3"/>
    <row r="166" ht="14.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5" customHeight="1" x14ac:dyDescent="0.3"/>
    <row r="207" ht="60" customHeight="1" x14ac:dyDescent="0.3"/>
    <row r="208" ht="14.5" customHeight="1" x14ac:dyDescent="0.3"/>
    <row r="209" ht="59.5" customHeight="1" x14ac:dyDescent="0.3"/>
    <row r="210" ht="14.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5" customHeight="1" x14ac:dyDescent="0.3"/>
    <row r="235" ht="14.5" customHeight="1" x14ac:dyDescent="0.3"/>
    <row r="236" ht="14.5" customHeight="1" x14ac:dyDescent="0.3"/>
    <row r="238" ht="14.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5" customHeight="1" x14ac:dyDescent="0.3"/>
    <row r="263" ht="14.5" customHeight="1" x14ac:dyDescent="0.3"/>
    <row r="264" ht="14.5" customHeight="1" x14ac:dyDescent="0.3"/>
    <row r="266" ht="14.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5" customHeight="1" x14ac:dyDescent="0.3"/>
    <row r="291" ht="14.5" customHeight="1" x14ac:dyDescent="0.3"/>
    <row r="292" ht="14.5" customHeight="1" x14ac:dyDescent="0.3"/>
    <row r="294" ht="14.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5" customHeight="1" x14ac:dyDescent="0.3"/>
    <row r="319" ht="14.5" customHeight="1" x14ac:dyDescent="0.3"/>
    <row r="320" ht="14.5" customHeight="1" x14ac:dyDescent="0.3"/>
    <row r="322" ht="14.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5" customHeight="1" x14ac:dyDescent="0.3"/>
    <row r="347" ht="14.5" customHeight="1" x14ac:dyDescent="0.3"/>
    <row r="348" ht="14.5" customHeight="1" x14ac:dyDescent="0.3"/>
    <row r="350" ht="14.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5" customHeight="1" x14ac:dyDescent="0.3"/>
  </sheetData>
  <mergeCells count="19">
    <mergeCell ref="A18:F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8" enableFormatConditionsCalculation="0">
    <tabColor rgb="FF1F497D"/>
  </sheetPr>
  <dimension ref="A1:F397"/>
  <sheetViews>
    <sheetView workbookViewId="0">
      <selection activeCell="A3" sqref="A3:A7"/>
    </sheetView>
  </sheetViews>
  <sheetFormatPr defaultColWidth="8.75" defaultRowHeight="14" x14ac:dyDescent="0.3"/>
  <cols>
    <col min="1" max="1" width="18.58203125" style="116" customWidth="1"/>
    <col min="2" max="6" width="10.58203125" style="116" customWidth="1"/>
    <col min="7" max="16384" width="8.75" style="116"/>
  </cols>
  <sheetData>
    <row r="1" spans="1:6" s="93" customFormat="1" ht="31.5" customHeight="1" thickBot="1" x14ac:dyDescent="0.35">
      <c r="A1" s="290" t="s">
        <v>399</v>
      </c>
      <c r="B1" s="290"/>
      <c r="C1" s="290"/>
      <c r="D1" s="290"/>
      <c r="E1" s="290"/>
      <c r="F1" s="292"/>
    </row>
    <row r="2" spans="1:6" ht="54" customHeight="1" thickBot="1" x14ac:dyDescent="0.35">
      <c r="A2" s="217" t="s">
        <v>0</v>
      </c>
      <c r="B2" s="271"/>
      <c r="C2" s="272"/>
      <c r="D2" s="95" t="s">
        <v>105</v>
      </c>
      <c r="E2" s="95" t="s">
        <v>79</v>
      </c>
      <c r="F2" s="95" t="s">
        <v>4</v>
      </c>
    </row>
    <row r="3" spans="1:6" ht="14.25" customHeight="1" x14ac:dyDescent="0.3">
      <c r="A3" s="319" t="s">
        <v>371</v>
      </c>
      <c r="B3" s="273" t="s">
        <v>120</v>
      </c>
      <c r="C3" s="276"/>
      <c r="D3" s="199">
        <v>338352.44999999984</v>
      </c>
      <c r="E3" s="199">
        <v>404825.65999999968</v>
      </c>
      <c r="F3" s="199">
        <v>743178.11000000127</v>
      </c>
    </row>
    <row r="4" spans="1:6" x14ac:dyDescent="0.3">
      <c r="A4" s="320"/>
      <c r="B4" s="277" t="s">
        <v>5</v>
      </c>
      <c r="C4" s="274"/>
      <c r="D4" s="117">
        <v>0.56417012259702248</v>
      </c>
      <c r="E4" s="117">
        <v>0.58669752894258553</v>
      </c>
      <c r="F4" s="117">
        <v>0.57622220371895616</v>
      </c>
    </row>
    <row r="5" spans="1:6" x14ac:dyDescent="0.3">
      <c r="A5" s="320"/>
      <c r="B5" s="277" t="s">
        <v>6</v>
      </c>
      <c r="C5" s="216" t="s">
        <v>7</v>
      </c>
      <c r="D5" s="117">
        <v>0.50030935293437306</v>
      </c>
      <c r="E5" s="117">
        <v>0.52983959275375325</v>
      </c>
      <c r="F5" s="117">
        <v>0.53376642197779234</v>
      </c>
    </row>
    <row r="6" spans="1:6" x14ac:dyDescent="0.3">
      <c r="A6" s="320"/>
      <c r="B6" s="277"/>
      <c r="C6" s="216" t="s">
        <v>8</v>
      </c>
      <c r="D6" s="117">
        <v>0.62597090789209753</v>
      </c>
      <c r="E6" s="117">
        <v>0.64133405561187873</v>
      </c>
      <c r="F6" s="117">
        <v>0.61758176949749455</v>
      </c>
    </row>
    <row r="7" spans="1:6" ht="14.5" thickBot="1" x14ac:dyDescent="0.35">
      <c r="A7" s="321"/>
      <c r="B7" s="278" t="s">
        <v>9</v>
      </c>
      <c r="C7" s="275"/>
      <c r="D7" s="183">
        <v>455</v>
      </c>
      <c r="E7" s="183">
        <v>533</v>
      </c>
      <c r="F7" s="183">
        <v>988</v>
      </c>
    </row>
    <row r="8" spans="1:6" ht="14.25" customHeight="1" x14ac:dyDescent="0.3">
      <c r="A8" s="319" t="s">
        <v>372</v>
      </c>
      <c r="B8" s="273" t="s">
        <v>120</v>
      </c>
      <c r="C8" s="276"/>
      <c r="D8" s="199">
        <v>180995.41999999995</v>
      </c>
      <c r="E8" s="199">
        <v>194931.25999999995</v>
      </c>
      <c r="F8" s="199">
        <v>375926.6800000004</v>
      </c>
    </row>
    <row r="9" spans="1:6" x14ac:dyDescent="0.3">
      <c r="A9" s="320"/>
      <c r="B9" s="277" t="s">
        <v>5</v>
      </c>
      <c r="C9" s="274"/>
      <c r="D9" s="117">
        <v>0.3017924306175398</v>
      </c>
      <c r="E9" s="117">
        <v>0.28250602631183197</v>
      </c>
      <c r="F9" s="117">
        <v>0.29147427389424951</v>
      </c>
    </row>
    <row r="10" spans="1:6" x14ac:dyDescent="0.3">
      <c r="A10" s="320"/>
      <c r="B10" s="277" t="s">
        <v>6</v>
      </c>
      <c r="C10" s="216" t="s">
        <v>7</v>
      </c>
      <c r="D10" s="117">
        <v>0.24572348600665456</v>
      </c>
      <c r="E10" s="117">
        <v>0.23647668338892808</v>
      </c>
      <c r="F10" s="117">
        <v>0.25488582246886765</v>
      </c>
    </row>
    <row r="11" spans="1:6" x14ac:dyDescent="0.3">
      <c r="A11" s="320"/>
      <c r="B11" s="277"/>
      <c r="C11" s="216" t="s">
        <v>8</v>
      </c>
      <c r="D11" s="117">
        <v>0.36447307576944965</v>
      </c>
      <c r="E11" s="117">
        <v>0.33358046774380912</v>
      </c>
      <c r="F11" s="117">
        <v>0.33098189031174874</v>
      </c>
    </row>
    <row r="12" spans="1:6" ht="14.5" thickBot="1" x14ac:dyDescent="0.35">
      <c r="A12" s="321"/>
      <c r="B12" s="278" t="s">
        <v>9</v>
      </c>
      <c r="C12" s="275"/>
      <c r="D12" s="183">
        <v>455</v>
      </c>
      <c r="E12" s="183">
        <v>533</v>
      </c>
      <c r="F12" s="183">
        <v>988</v>
      </c>
    </row>
    <row r="13" spans="1:6" ht="14.25" customHeight="1" x14ac:dyDescent="0.3">
      <c r="A13" s="319" t="s">
        <v>373</v>
      </c>
      <c r="B13" s="273" t="s">
        <v>120</v>
      </c>
      <c r="C13" s="276"/>
      <c r="D13" s="199">
        <v>80386.92</v>
      </c>
      <c r="E13" s="199">
        <v>90250.51999999999</v>
      </c>
      <c r="F13" s="199">
        <v>170637.43999999994</v>
      </c>
    </row>
    <row r="14" spans="1:6" x14ac:dyDescent="0.3">
      <c r="A14" s="320"/>
      <c r="B14" s="277" t="s">
        <v>5</v>
      </c>
      <c r="C14" s="274"/>
      <c r="D14" s="117">
        <v>0.1340374467854365</v>
      </c>
      <c r="E14" s="117">
        <v>0.13079644474558119</v>
      </c>
      <c r="F14" s="117">
        <v>0.13230352238679494</v>
      </c>
    </row>
    <row r="15" spans="1:6" x14ac:dyDescent="0.3">
      <c r="A15" s="320"/>
      <c r="B15" s="277" t="s">
        <v>6</v>
      </c>
      <c r="C15" s="216" t="s">
        <v>7</v>
      </c>
      <c r="D15" s="117">
        <v>9.4899264276799788E-2</v>
      </c>
      <c r="E15" s="117">
        <v>9.2911584312560691E-2</v>
      </c>
      <c r="F15" s="117">
        <v>0.10388654663671498</v>
      </c>
    </row>
    <row r="16" spans="1:6" x14ac:dyDescent="0.3">
      <c r="A16" s="320"/>
      <c r="B16" s="277"/>
      <c r="C16" s="216" t="s">
        <v>8</v>
      </c>
      <c r="D16" s="117">
        <v>0.18599986116430969</v>
      </c>
      <c r="E16" s="117">
        <v>0.18104573373176194</v>
      </c>
      <c r="F16" s="117">
        <v>0.1670446446754818</v>
      </c>
    </row>
    <row r="17" spans="1:6" ht="14.5" thickBot="1" x14ac:dyDescent="0.35">
      <c r="A17" s="321"/>
      <c r="B17" s="278" t="s">
        <v>9</v>
      </c>
      <c r="C17" s="275"/>
      <c r="D17" s="183">
        <v>455</v>
      </c>
      <c r="E17" s="183">
        <v>533</v>
      </c>
      <c r="F17" s="183">
        <v>988</v>
      </c>
    </row>
    <row r="18" spans="1:6" ht="16" customHeight="1" x14ac:dyDescent="0.3">
      <c r="A18" s="282" t="s">
        <v>360</v>
      </c>
      <c r="B18" s="283"/>
      <c r="C18" s="283"/>
      <c r="D18" s="283"/>
      <c r="E18" s="283"/>
      <c r="F18" s="283"/>
    </row>
    <row r="19" spans="1:6" ht="16" customHeight="1" x14ac:dyDescent="0.3">
      <c r="A19" s="280" t="s">
        <v>10</v>
      </c>
      <c r="B19" s="281"/>
      <c r="C19" s="281"/>
      <c r="D19" s="281"/>
      <c r="E19" s="281"/>
      <c r="F19" s="281"/>
    </row>
    <row r="20" spans="1:6" ht="14.25" customHeight="1" x14ac:dyDescent="0.3">
      <c r="A20" s="84" t="s">
        <v>174</v>
      </c>
    </row>
    <row r="21" spans="1:6" ht="14.25" customHeight="1" x14ac:dyDescent="0.3"/>
    <row r="22" spans="1:6" ht="14.25" customHeight="1" x14ac:dyDescent="0.3">
      <c r="A22" s="198" t="str">
        <f>HYPERLINK("#'Index'!A1","Back To Index")</f>
        <v>Back To Index</v>
      </c>
    </row>
    <row r="23" spans="1:6" ht="14.15" customHeight="1" x14ac:dyDescent="0.3"/>
    <row r="24" spans="1:6" ht="14.25" customHeight="1" x14ac:dyDescent="0.3"/>
    <row r="25" spans="1:6" ht="14.25" customHeight="1" x14ac:dyDescent="0.3"/>
    <row r="26" spans="1:6" ht="14.25" customHeight="1" x14ac:dyDescent="0.3"/>
    <row r="27" spans="1:6" ht="14.15" customHeight="1" x14ac:dyDescent="0.3"/>
    <row r="28" spans="1:6" ht="15" customHeight="1" x14ac:dyDescent="0.3"/>
    <row r="29" spans="1:6" ht="14.15" customHeight="1" x14ac:dyDescent="0.3"/>
    <row r="30" spans="1:6" ht="15" customHeight="1" x14ac:dyDescent="0.3"/>
    <row r="31" spans="1:6" ht="15" customHeight="1" x14ac:dyDescent="0.3"/>
    <row r="32" spans="1:6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F18"/>
    <mergeCell ref="A19:F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F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9" enableFormatConditionsCalculation="0">
    <tabColor rgb="FF1F497D"/>
  </sheetPr>
  <dimension ref="A1:H397"/>
  <sheetViews>
    <sheetView workbookViewId="0">
      <selection activeCell="E22" sqref="E22"/>
    </sheetView>
  </sheetViews>
  <sheetFormatPr defaultColWidth="8.75" defaultRowHeight="14" x14ac:dyDescent="0.3"/>
  <cols>
    <col min="1" max="1" width="18.58203125" style="116" customWidth="1"/>
    <col min="2" max="5" width="10.58203125" style="116" customWidth="1"/>
    <col min="6" max="6" width="11.33203125" style="116" customWidth="1"/>
    <col min="7" max="8" width="10.58203125" style="116" customWidth="1"/>
    <col min="9" max="16384" width="8.75" style="116"/>
  </cols>
  <sheetData>
    <row r="1" spans="1:8" s="93" customFormat="1" ht="31.5" customHeight="1" thickBot="1" x14ac:dyDescent="0.35">
      <c r="A1" s="290" t="s">
        <v>400</v>
      </c>
      <c r="B1" s="290"/>
      <c r="C1" s="290"/>
      <c r="D1" s="290"/>
      <c r="E1" s="290"/>
      <c r="F1" s="290"/>
      <c r="G1" s="292"/>
    </row>
    <row r="2" spans="1:8" ht="54" customHeight="1" thickBot="1" x14ac:dyDescent="0.35">
      <c r="A2" s="217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</row>
    <row r="3" spans="1:8" ht="14.25" customHeight="1" x14ac:dyDescent="0.3">
      <c r="A3" s="319" t="s">
        <v>371</v>
      </c>
      <c r="B3" s="273" t="s">
        <v>120</v>
      </c>
      <c r="C3" s="273"/>
      <c r="D3" s="199">
        <v>597179.84000000043</v>
      </c>
      <c r="E3" s="199">
        <v>31567.530000000002</v>
      </c>
      <c r="F3" s="199">
        <v>57806.04</v>
      </c>
      <c r="G3" s="199">
        <v>56624.700000000012</v>
      </c>
      <c r="H3" s="199">
        <v>743178.11000000127</v>
      </c>
    </row>
    <row r="4" spans="1:8" x14ac:dyDescent="0.3">
      <c r="A4" s="320"/>
      <c r="B4" s="277" t="s">
        <v>5</v>
      </c>
      <c r="C4" s="277"/>
      <c r="D4" s="117">
        <v>0.57523461637587492</v>
      </c>
      <c r="E4" s="117">
        <v>0.5403697363107749</v>
      </c>
      <c r="F4" s="117">
        <v>0.64075870318225381</v>
      </c>
      <c r="G4" s="117">
        <v>0.54997430525857871</v>
      </c>
      <c r="H4" s="117">
        <v>0.57622220371895616</v>
      </c>
    </row>
    <row r="5" spans="1:8" x14ac:dyDescent="0.3">
      <c r="A5" s="320"/>
      <c r="B5" s="277" t="s">
        <v>6</v>
      </c>
      <c r="C5" s="216" t="s">
        <v>7</v>
      </c>
      <c r="D5" s="117">
        <v>0.52808860358397502</v>
      </c>
      <c r="E5" s="117">
        <v>0.33286247213045678</v>
      </c>
      <c r="F5" s="117">
        <v>0.46923532960714376</v>
      </c>
      <c r="G5" s="117">
        <v>0.40979739925528308</v>
      </c>
      <c r="H5" s="117">
        <v>0.53376642197779234</v>
      </c>
    </row>
    <row r="6" spans="1:8" x14ac:dyDescent="0.3">
      <c r="A6" s="320"/>
      <c r="B6" s="277"/>
      <c r="C6" s="216" t="s">
        <v>8</v>
      </c>
      <c r="D6" s="117">
        <v>0.62105043810134186</v>
      </c>
      <c r="E6" s="117">
        <v>0.7347639732355592</v>
      </c>
      <c r="F6" s="117">
        <v>0.78254025770252933</v>
      </c>
      <c r="G6" s="117">
        <v>0.68264127371512762</v>
      </c>
      <c r="H6" s="117">
        <v>0.61758176949749455</v>
      </c>
    </row>
    <row r="7" spans="1:8" ht="14.5" thickBot="1" x14ac:dyDescent="0.35">
      <c r="A7" s="321"/>
      <c r="B7" s="278" t="s">
        <v>9</v>
      </c>
      <c r="C7" s="278"/>
      <c r="D7" s="183">
        <v>820</v>
      </c>
      <c r="E7" s="183">
        <v>43</v>
      </c>
      <c r="F7" s="183">
        <v>45</v>
      </c>
      <c r="G7" s="183">
        <v>80</v>
      </c>
      <c r="H7" s="183">
        <v>988</v>
      </c>
    </row>
    <row r="8" spans="1:8" ht="14.25" customHeight="1" x14ac:dyDescent="0.3">
      <c r="A8" s="319" t="s">
        <v>372</v>
      </c>
      <c r="B8" s="273" t="s">
        <v>120</v>
      </c>
      <c r="C8" s="273"/>
      <c r="D8" s="199">
        <v>316589.83000000031</v>
      </c>
      <c r="E8" s="199">
        <v>10912.070000000002</v>
      </c>
      <c r="F8" s="199">
        <v>15392.439999999999</v>
      </c>
      <c r="G8" s="199">
        <v>33032.339999999997</v>
      </c>
      <c r="H8" s="199">
        <v>375926.6800000004</v>
      </c>
    </row>
    <row r="9" spans="1:8" x14ac:dyDescent="0.3">
      <c r="A9" s="320"/>
      <c r="B9" s="277" t="s">
        <v>5</v>
      </c>
      <c r="C9" s="277"/>
      <c r="D9" s="117">
        <v>0.3049557557210128</v>
      </c>
      <c r="E9" s="117">
        <v>0.1867916935061032</v>
      </c>
      <c r="F9" s="117">
        <v>0.17061953894801735</v>
      </c>
      <c r="G9" s="117">
        <v>0.32083063120096272</v>
      </c>
      <c r="H9" s="117">
        <v>0.29147427389424951</v>
      </c>
    </row>
    <row r="10" spans="1:8" x14ac:dyDescent="0.3">
      <c r="A10" s="320"/>
      <c r="B10" s="277" t="s">
        <v>6</v>
      </c>
      <c r="C10" s="216" t="s">
        <v>7</v>
      </c>
      <c r="D10" s="117">
        <v>0.26385022051202833</v>
      </c>
      <c r="E10" s="117">
        <v>8.5970873835051489E-2</v>
      </c>
      <c r="F10" s="117">
        <v>8.0175176973088777E-2</v>
      </c>
      <c r="G10" s="117">
        <v>0.19886832887637249</v>
      </c>
      <c r="H10" s="117">
        <v>0.25488582246886765</v>
      </c>
    </row>
    <row r="11" spans="1:8" x14ac:dyDescent="0.3">
      <c r="A11" s="320"/>
      <c r="B11" s="277"/>
      <c r="C11" s="216" t="s">
        <v>8</v>
      </c>
      <c r="D11" s="117">
        <v>0.34942546489172099</v>
      </c>
      <c r="E11" s="117">
        <v>0.35936239490828437</v>
      </c>
      <c r="F11" s="117">
        <v>0.32683910165304136</v>
      </c>
      <c r="G11" s="117">
        <v>0.47339216363670372</v>
      </c>
      <c r="H11" s="117">
        <v>0.33098189031174874</v>
      </c>
    </row>
    <row r="12" spans="1:8" ht="14.5" thickBot="1" x14ac:dyDescent="0.35">
      <c r="A12" s="321"/>
      <c r="B12" s="278" t="s">
        <v>9</v>
      </c>
      <c r="C12" s="278"/>
      <c r="D12" s="183">
        <v>820</v>
      </c>
      <c r="E12" s="183">
        <v>43</v>
      </c>
      <c r="F12" s="183">
        <v>45</v>
      </c>
      <c r="G12" s="183">
        <v>80</v>
      </c>
      <c r="H12" s="183">
        <v>988</v>
      </c>
    </row>
    <row r="13" spans="1:8" ht="14.25" customHeight="1" x14ac:dyDescent="0.3">
      <c r="A13" s="319" t="s">
        <v>373</v>
      </c>
      <c r="B13" s="273" t="s">
        <v>120</v>
      </c>
      <c r="C13" s="273"/>
      <c r="D13" s="199">
        <v>124380.36999999998</v>
      </c>
      <c r="E13" s="199">
        <v>15938.79</v>
      </c>
      <c r="F13" s="199">
        <v>17016.509999999998</v>
      </c>
      <c r="G13" s="199">
        <v>13301.769999999997</v>
      </c>
      <c r="H13" s="199">
        <v>170637.43999999994</v>
      </c>
    </row>
    <row r="14" spans="1:8" x14ac:dyDescent="0.3">
      <c r="A14" s="320"/>
      <c r="B14" s="277" t="s">
        <v>5</v>
      </c>
      <c r="C14" s="277"/>
      <c r="D14" s="117">
        <v>0.11980962790311094</v>
      </c>
      <c r="E14" s="117">
        <v>0.27283857018312224</v>
      </c>
      <c r="F14" s="117">
        <v>0.18862175786972871</v>
      </c>
      <c r="G14" s="117">
        <v>0.12919506354045851</v>
      </c>
      <c r="H14" s="117">
        <v>0.13230352238679494</v>
      </c>
    </row>
    <row r="15" spans="1:8" x14ac:dyDescent="0.3">
      <c r="A15" s="320"/>
      <c r="B15" s="277" t="s">
        <v>6</v>
      </c>
      <c r="C15" s="216" t="s">
        <v>7</v>
      </c>
      <c r="D15" s="117">
        <v>8.9913742608619215E-2</v>
      </c>
      <c r="E15" s="117">
        <v>0.10770711857588164</v>
      </c>
      <c r="F15" s="117">
        <v>8.9804965441426438E-2</v>
      </c>
      <c r="G15" s="117">
        <v>6.996685497491105E-2</v>
      </c>
      <c r="H15" s="117">
        <v>0.10388654663671498</v>
      </c>
    </row>
    <row r="16" spans="1:8" x14ac:dyDescent="0.3">
      <c r="A16" s="320"/>
      <c r="B16" s="277"/>
      <c r="C16" s="216" t="s">
        <v>8</v>
      </c>
      <c r="D16" s="117">
        <v>0.15792089095271333</v>
      </c>
      <c r="E16" s="117">
        <v>0.53838490947226392</v>
      </c>
      <c r="F16" s="117">
        <v>0.35389481464199191</v>
      </c>
      <c r="G16" s="117">
        <v>0.22635813699918017</v>
      </c>
      <c r="H16" s="117">
        <v>0.1670446446754818</v>
      </c>
    </row>
    <row r="17" spans="1:8" ht="14.5" thickBot="1" x14ac:dyDescent="0.35">
      <c r="A17" s="321"/>
      <c r="B17" s="278" t="s">
        <v>9</v>
      </c>
      <c r="C17" s="278"/>
      <c r="D17" s="183">
        <v>820</v>
      </c>
      <c r="E17" s="183">
        <v>43</v>
      </c>
      <c r="F17" s="183">
        <v>45</v>
      </c>
      <c r="G17" s="183">
        <v>80</v>
      </c>
      <c r="H17" s="183">
        <v>988</v>
      </c>
    </row>
    <row r="18" spans="1:8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8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8" ht="14.25" customHeight="1" x14ac:dyDescent="0.3">
      <c r="A20" s="84" t="s">
        <v>174</v>
      </c>
    </row>
    <row r="21" spans="1:8" ht="14.25" customHeight="1" x14ac:dyDescent="0.3"/>
    <row r="22" spans="1:8" ht="14.25" customHeight="1" x14ac:dyDescent="0.3">
      <c r="A22" s="198" t="str">
        <f>HYPERLINK("#'Index'!A1","Back To Index")</f>
        <v>Back To Index</v>
      </c>
    </row>
    <row r="23" spans="1:8" ht="14.15" customHeight="1" x14ac:dyDescent="0.3"/>
    <row r="24" spans="1:8" ht="14.25" customHeight="1" x14ac:dyDescent="0.3"/>
    <row r="25" spans="1:8" ht="14.25" customHeight="1" x14ac:dyDescent="0.3"/>
    <row r="26" spans="1:8" ht="14.25" customHeight="1" x14ac:dyDescent="0.3"/>
    <row r="27" spans="1:8" ht="14.15" customHeight="1" x14ac:dyDescent="0.3"/>
    <row r="28" spans="1:8" ht="15" customHeight="1" x14ac:dyDescent="0.3"/>
    <row r="29" spans="1:8" ht="14.15" customHeight="1" x14ac:dyDescent="0.3"/>
    <row r="30" spans="1:8" ht="15" customHeight="1" x14ac:dyDescent="0.3"/>
    <row r="31" spans="1:8" ht="15" customHeight="1" x14ac:dyDescent="0.3"/>
    <row r="32" spans="1:8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1F497D"/>
  </sheetPr>
  <dimension ref="A1:I882"/>
  <sheetViews>
    <sheetView workbookViewId="0">
      <selection activeCell="S37" sqref="S37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8" s="77" customFormat="1" ht="15" customHeight="1" thickBot="1" x14ac:dyDescent="0.35">
      <c r="A1" s="266" t="s">
        <v>289</v>
      </c>
      <c r="B1" s="266"/>
      <c r="C1" s="266"/>
      <c r="D1" s="266"/>
      <c r="E1" s="266"/>
      <c r="F1" s="266"/>
      <c r="G1" s="270"/>
      <c r="H1" s="79"/>
    </row>
    <row r="2" spans="1:8" ht="65.25" customHeight="1" thickBot="1" x14ac:dyDescent="0.35">
      <c r="A2" s="67" t="s">
        <v>0</v>
      </c>
      <c r="B2" s="271"/>
      <c r="C2" s="272"/>
      <c r="D2" s="25" t="s">
        <v>100</v>
      </c>
      <c r="E2" s="25" t="s">
        <v>101</v>
      </c>
      <c r="F2" s="25" t="s">
        <v>102</v>
      </c>
      <c r="G2" s="26" t="s">
        <v>103</v>
      </c>
      <c r="H2" s="26" t="s">
        <v>4</v>
      </c>
    </row>
    <row r="3" spans="1:8" ht="16" customHeight="1" x14ac:dyDescent="0.3">
      <c r="A3" s="273" t="s">
        <v>11</v>
      </c>
      <c r="B3" s="273" t="s">
        <v>120</v>
      </c>
      <c r="C3" s="276"/>
      <c r="D3" s="83">
        <v>1853400.1999999979</v>
      </c>
      <c r="E3" s="83">
        <v>1331238.0199999996</v>
      </c>
      <c r="F3" s="83">
        <v>612290.01000000036</v>
      </c>
      <c r="G3" s="83">
        <v>2765968.0099999951</v>
      </c>
      <c r="H3" s="83">
        <v>6562896.2400000039</v>
      </c>
    </row>
    <row r="4" spans="1:8" ht="16" customHeight="1" x14ac:dyDescent="0.3">
      <c r="A4" s="274"/>
      <c r="B4" s="277" t="s">
        <v>5</v>
      </c>
      <c r="C4" s="274"/>
      <c r="D4" s="117">
        <v>0.94839525313029394</v>
      </c>
      <c r="E4" s="117">
        <v>0.94659551238227324</v>
      </c>
      <c r="F4" s="117">
        <v>0.96980390333829125</v>
      </c>
      <c r="G4" s="117">
        <v>0.9808977458730378</v>
      </c>
      <c r="H4" s="117">
        <v>0.96346282876316114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0.92671990551083505</v>
      </c>
      <c r="E5" s="117">
        <v>0.9222335483819134</v>
      </c>
      <c r="F5" s="117">
        <v>0.94323044244064846</v>
      </c>
      <c r="G5" s="117">
        <v>0.97078663380463193</v>
      </c>
      <c r="H5" s="117">
        <v>0.95486706049736858</v>
      </c>
    </row>
    <row r="6" spans="1:8" ht="16" customHeight="1" x14ac:dyDescent="0.3">
      <c r="A6" s="274"/>
      <c r="B6" s="277"/>
      <c r="C6" s="69" t="s">
        <v>8</v>
      </c>
      <c r="D6" s="117">
        <v>0.96390898785101864</v>
      </c>
      <c r="E6" s="117">
        <v>0.96362658890041919</v>
      </c>
      <c r="F6" s="117">
        <v>0.98414755425870282</v>
      </c>
      <c r="G6" s="117">
        <v>0.98755414136441733</v>
      </c>
      <c r="H6" s="117">
        <v>0.97047211989518933</v>
      </c>
    </row>
    <row r="7" spans="1:8" ht="16" customHeight="1" thickBot="1" x14ac:dyDescent="0.35">
      <c r="A7" s="275"/>
      <c r="B7" s="278" t="s">
        <v>9</v>
      </c>
      <c r="C7" s="275"/>
      <c r="D7" s="118">
        <v>1211</v>
      </c>
      <c r="E7" s="118">
        <v>994</v>
      </c>
      <c r="F7" s="118">
        <v>489</v>
      </c>
      <c r="G7" s="118">
        <v>2307</v>
      </c>
      <c r="H7" s="118">
        <v>5001</v>
      </c>
    </row>
    <row r="8" spans="1:8" ht="16" customHeight="1" x14ac:dyDescent="0.3">
      <c r="A8" s="273" t="s">
        <v>58</v>
      </c>
      <c r="B8" s="273" t="s">
        <v>120</v>
      </c>
      <c r="C8" s="276"/>
      <c r="D8" s="83">
        <v>1894561.6899999978</v>
      </c>
      <c r="E8" s="83">
        <v>1376102.7300000002</v>
      </c>
      <c r="F8" s="83">
        <v>624834.14000000036</v>
      </c>
      <c r="G8" s="83">
        <v>2806354.0899999947</v>
      </c>
      <c r="H8" s="83">
        <v>6701852.6500000041</v>
      </c>
    </row>
    <row r="9" spans="1:8" ht="16" customHeight="1" x14ac:dyDescent="0.3">
      <c r="A9" s="274"/>
      <c r="B9" s="277" t="s">
        <v>5</v>
      </c>
      <c r="C9" s="274"/>
      <c r="D9" s="117">
        <v>0.96945781788439844</v>
      </c>
      <c r="E9" s="117">
        <v>0.97849719526114176</v>
      </c>
      <c r="F9" s="117">
        <v>0.98967250488216252</v>
      </c>
      <c r="G9" s="117">
        <v>0.99521989807921885</v>
      </c>
      <c r="H9" s="117">
        <v>0.98386225775876157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0.95054717274569012</v>
      </c>
      <c r="E10" s="117">
        <v>0.96442094497812791</v>
      </c>
      <c r="F10" s="117">
        <v>0.97154172098725144</v>
      </c>
      <c r="G10" s="117">
        <v>0.99047040409308518</v>
      </c>
      <c r="H10" s="117">
        <v>0.97783980968095174</v>
      </c>
    </row>
    <row r="11" spans="1:8" ht="16" customHeight="1" x14ac:dyDescent="0.3">
      <c r="A11" s="274"/>
      <c r="B11" s="277"/>
      <c r="C11" s="69" t="s">
        <v>8</v>
      </c>
      <c r="D11" s="117">
        <v>0.98127949486859112</v>
      </c>
      <c r="E11" s="117">
        <v>0.98707902752503973</v>
      </c>
      <c r="F11" s="117">
        <v>0.99629619357829791</v>
      </c>
      <c r="G11" s="117">
        <v>0.99760798913185345</v>
      </c>
      <c r="H11" s="117">
        <v>0.98826763012058683</v>
      </c>
    </row>
    <row r="12" spans="1:8" ht="16" customHeight="1" thickBot="1" x14ac:dyDescent="0.35">
      <c r="A12" s="275"/>
      <c r="B12" s="278" t="s">
        <v>9</v>
      </c>
      <c r="C12" s="275"/>
      <c r="D12" s="114">
        <v>1211</v>
      </c>
      <c r="E12" s="114">
        <v>994</v>
      </c>
      <c r="F12" s="114">
        <v>489</v>
      </c>
      <c r="G12" s="114">
        <v>2307</v>
      </c>
      <c r="H12" s="114">
        <v>5001</v>
      </c>
    </row>
    <row r="13" spans="1:8" ht="16" customHeight="1" x14ac:dyDescent="0.3">
      <c r="A13" s="273" t="s">
        <v>59</v>
      </c>
      <c r="B13" s="273" t="s">
        <v>120</v>
      </c>
      <c r="C13" s="276"/>
      <c r="D13" s="83">
        <v>74049.549999999988</v>
      </c>
      <c r="E13" s="83">
        <v>78035.37</v>
      </c>
      <c r="F13" s="83">
        <v>11388.150000000001</v>
      </c>
      <c r="G13" s="83">
        <v>18781.3</v>
      </c>
      <c r="H13" s="83">
        <v>182254.36999999997</v>
      </c>
    </row>
    <row r="14" spans="1:8" ht="16" customHeight="1" x14ac:dyDescent="0.3">
      <c r="A14" s="274"/>
      <c r="B14" s="277" t="s">
        <v>5</v>
      </c>
      <c r="C14" s="274"/>
      <c r="D14" s="117">
        <v>3.7891569082831887E-2</v>
      </c>
      <c r="E14" s="117">
        <v>5.5488147077628003E-2</v>
      </c>
      <c r="F14" s="117">
        <v>1.8037649057514357E-2</v>
      </c>
      <c r="G14" s="117">
        <v>6.6604294655473314E-3</v>
      </c>
      <c r="H14" s="117">
        <v>2.675576520689403E-2</v>
      </c>
    </row>
    <row r="15" spans="1:8" ht="16" customHeight="1" x14ac:dyDescent="0.3">
      <c r="A15" s="274"/>
      <c r="B15" s="277" t="s">
        <v>6</v>
      </c>
      <c r="C15" s="69" t="s">
        <v>7</v>
      </c>
      <c r="D15" s="117">
        <v>2.4824481977240017E-2</v>
      </c>
      <c r="E15" s="117">
        <v>3.7025179828668521E-2</v>
      </c>
      <c r="F15" s="117">
        <v>7.8918086001243844E-3</v>
      </c>
      <c r="G15" s="117">
        <v>3.6733659754755242E-3</v>
      </c>
      <c r="H15" s="117">
        <v>2.0669801374126662E-2</v>
      </c>
    </row>
    <row r="16" spans="1:8" ht="16" customHeight="1" x14ac:dyDescent="0.3">
      <c r="A16" s="274"/>
      <c r="B16" s="277"/>
      <c r="C16" s="69" t="s">
        <v>8</v>
      </c>
      <c r="D16" s="117">
        <v>5.7431811139515718E-2</v>
      </c>
      <c r="E16" s="117">
        <v>8.237033290725046E-2</v>
      </c>
      <c r="F16" s="117">
        <v>4.0692154067323051E-2</v>
      </c>
      <c r="G16" s="117">
        <v>1.2047107137312729E-2</v>
      </c>
      <c r="H16" s="117">
        <v>3.4570409348241071E-2</v>
      </c>
    </row>
    <row r="17" spans="1:9" ht="16" customHeight="1" thickBot="1" x14ac:dyDescent="0.35">
      <c r="A17" s="275"/>
      <c r="B17" s="278" t="s">
        <v>9</v>
      </c>
      <c r="C17" s="275"/>
      <c r="D17" s="114">
        <v>1211</v>
      </c>
      <c r="E17" s="114">
        <v>994</v>
      </c>
      <c r="F17" s="114">
        <v>489</v>
      </c>
      <c r="G17" s="114">
        <v>2307</v>
      </c>
      <c r="H17" s="114">
        <v>5001</v>
      </c>
    </row>
    <row r="18" spans="1:9" ht="16" customHeight="1" x14ac:dyDescent="0.3">
      <c r="A18" s="273" t="s">
        <v>60</v>
      </c>
      <c r="B18" s="273" t="s">
        <v>120</v>
      </c>
      <c r="C18" s="276"/>
      <c r="D18" s="83">
        <v>1880199.1599999981</v>
      </c>
      <c r="E18" s="83">
        <v>1328307.6799999995</v>
      </c>
      <c r="F18" s="83">
        <v>619966.3000000004</v>
      </c>
      <c r="G18" s="83">
        <v>2801051.8799999952</v>
      </c>
      <c r="H18" s="83">
        <v>6629525.0200000051</v>
      </c>
    </row>
    <row r="19" spans="1:9" ht="16" customHeight="1" x14ac:dyDescent="0.3">
      <c r="A19" s="274"/>
      <c r="B19" s="277" t="s">
        <v>5</v>
      </c>
      <c r="C19" s="279"/>
      <c r="D19" s="117">
        <v>0.96210843091716858</v>
      </c>
      <c r="E19" s="117">
        <v>0.94451185292237094</v>
      </c>
      <c r="F19" s="117">
        <v>0.98196235094248574</v>
      </c>
      <c r="G19" s="117">
        <v>0.99333957053445276</v>
      </c>
      <c r="H19" s="117">
        <v>0.97324423479310607</v>
      </c>
    </row>
    <row r="20" spans="1:9" ht="16" customHeight="1" x14ac:dyDescent="0.3">
      <c r="A20" s="274"/>
      <c r="B20" s="277" t="s">
        <v>6</v>
      </c>
      <c r="C20" s="69" t="s">
        <v>7</v>
      </c>
      <c r="D20" s="117">
        <v>0.94256818886048466</v>
      </c>
      <c r="E20" s="117">
        <v>0.91762966709274874</v>
      </c>
      <c r="F20" s="117">
        <v>0.95930784593267704</v>
      </c>
      <c r="G20" s="117">
        <v>0.98795289286268739</v>
      </c>
      <c r="H20" s="117">
        <v>0.96542959065175904</v>
      </c>
    </row>
    <row r="21" spans="1:9" ht="16" customHeight="1" x14ac:dyDescent="0.3">
      <c r="A21" s="274"/>
      <c r="B21" s="277"/>
      <c r="C21" s="69" t="s">
        <v>8</v>
      </c>
      <c r="D21" s="117">
        <v>0.97517551802276037</v>
      </c>
      <c r="E21" s="117">
        <v>0.96297482017133063</v>
      </c>
      <c r="F21" s="117">
        <v>0.99210819139987583</v>
      </c>
      <c r="G21" s="117">
        <v>0.9963266340245247</v>
      </c>
      <c r="H21" s="117">
        <v>0.97933019862587345</v>
      </c>
    </row>
    <row r="22" spans="1:9" ht="16" customHeight="1" thickBot="1" x14ac:dyDescent="0.35">
      <c r="A22" s="275"/>
      <c r="B22" s="278" t="s">
        <v>9</v>
      </c>
      <c r="C22" s="275"/>
      <c r="D22" s="118">
        <v>1211</v>
      </c>
      <c r="E22" s="118">
        <v>994</v>
      </c>
      <c r="F22" s="118">
        <v>489</v>
      </c>
      <c r="G22" s="118">
        <v>2307</v>
      </c>
      <c r="H22" s="118">
        <v>5001</v>
      </c>
    </row>
    <row r="23" spans="1:9" ht="16" customHeight="1" x14ac:dyDescent="0.3">
      <c r="A23" s="273" t="s">
        <v>61</v>
      </c>
      <c r="B23" s="273" t="s">
        <v>120</v>
      </c>
      <c r="C23" s="276"/>
      <c r="D23" s="114">
        <v>1675709.0900000005</v>
      </c>
      <c r="E23" s="114">
        <v>1219835.3200000003</v>
      </c>
      <c r="F23" s="114">
        <v>598089.91999999981</v>
      </c>
      <c r="G23" s="114">
        <v>2736027.6999999969</v>
      </c>
      <c r="H23" s="114">
        <v>6229662.0300000049</v>
      </c>
    </row>
    <row r="24" spans="1:9" ht="16" customHeight="1" x14ac:dyDescent="0.3">
      <c r="A24" s="274"/>
      <c r="B24" s="277" t="s">
        <v>5</v>
      </c>
      <c r="C24" s="279"/>
      <c r="D24" s="82">
        <v>0.85746971786410986</v>
      </c>
      <c r="E24" s="82">
        <v>0.86738105613705041</v>
      </c>
      <c r="F24" s="82">
        <v>0.94731243281804656</v>
      </c>
      <c r="G24" s="82">
        <v>0.97027998656289316</v>
      </c>
      <c r="H24" s="82">
        <v>0.9145425406972858</v>
      </c>
    </row>
    <row r="25" spans="1:9" ht="16" customHeight="1" x14ac:dyDescent="0.3">
      <c r="A25" s="274"/>
      <c r="B25" s="277" t="s">
        <v>6</v>
      </c>
      <c r="C25" s="69" t="s">
        <v>7</v>
      </c>
      <c r="D25" s="82">
        <v>0.82776581860813048</v>
      </c>
      <c r="E25" s="82">
        <v>0.83426028429649368</v>
      </c>
      <c r="F25" s="82">
        <v>0.91468666239572793</v>
      </c>
      <c r="G25" s="82">
        <v>0.95889543647759334</v>
      </c>
      <c r="H25" s="82">
        <v>0.90259008646381289</v>
      </c>
    </row>
    <row r="26" spans="1:9" ht="16" customHeight="1" x14ac:dyDescent="0.3">
      <c r="A26" s="274"/>
      <c r="B26" s="277"/>
      <c r="C26" s="69" t="s">
        <v>8</v>
      </c>
      <c r="D26" s="82">
        <v>0.88277627854226903</v>
      </c>
      <c r="E26" s="82">
        <v>0.89471837044222791</v>
      </c>
      <c r="F26" s="82">
        <v>0.96789923533891864</v>
      </c>
      <c r="G26" s="82">
        <v>0.97858183709280544</v>
      </c>
      <c r="H26" s="82">
        <v>0.92515001916240569</v>
      </c>
    </row>
    <row r="27" spans="1:9" ht="16" customHeight="1" thickBot="1" x14ac:dyDescent="0.35">
      <c r="A27" s="279"/>
      <c r="B27" s="277" t="s">
        <v>9</v>
      </c>
      <c r="C27" s="279"/>
      <c r="D27" s="118">
        <v>1211</v>
      </c>
      <c r="E27" s="118">
        <v>994</v>
      </c>
      <c r="F27" s="118">
        <v>489</v>
      </c>
      <c r="G27" s="118">
        <v>2307</v>
      </c>
      <c r="H27" s="118">
        <v>5001</v>
      </c>
    </row>
    <row r="28" spans="1:9" ht="16" customHeight="1" x14ac:dyDescent="0.3">
      <c r="A28" s="273" t="s">
        <v>88</v>
      </c>
      <c r="B28" s="273" t="s">
        <v>120</v>
      </c>
      <c r="C28" s="276"/>
      <c r="D28" s="114">
        <v>176785.93000000005</v>
      </c>
      <c r="E28" s="114">
        <v>111402.7</v>
      </c>
      <c r="F28" s="114">
        <v>14200.09</v>
      </c>
      <c r="G28" s="114">
        <v>29940.309999999998</v>
      </c>
      <c r="H28" s="114">
        <v>332329.0299999998</v>
      </c>
    </row>
    <row r="29" spans="1:9" ht="16" customHeight="1" x14ac:dyDescent="0.3">
      <c r="A29" s="274"/>
      <c r="B29" s="277" t="s">
        <v>5</v>
      </c>
      <c r="C29" s="279"/>
      <c r="D29" s="82">
        <v>9.0462349595205854E-2</v>
      </c>
      <c r="E29" s="82">
        <v>7.9214456245224135E-2</v>
      </c>
      <c r="F29" s="82">
        <v>2.2491470520244208E-2</v>
      </c>
      <c r="G29" s="82">
        <v>1.0617759310144737E-2</v>
      </c>
      <c r="H29" s="82">
        <v>4.8787403550953803E-2</v>
      </c>
      <c r="I29" s="259"/>
    </row>
    <row r="30" spans="1:9" ht="16" customHeight="1" x14ac:dyDescent="0.3">
      <c r="A30" s="274"/>
      <c r="B30" s="277" t="s">
        <v>6</v>
      </c>
      <c r="C30" s="69" t="s">
        <v>7</v>
      </c>
      <c r="D30" s="82">
        <v>7.0727409539330321E-2</v>
      </c>
      <c r="E30" s="82">
        <v>5.8375709903205113E-2</v>
      </c>
      <c r="F30" s="82">
        <v>1.0224654170541201E-2</v>
      </c>
      <c r="G30" s="82">
        <v>6.4003975913560374E-3</v>
      </c>
      <c r="H30" s="82">
        <v>4.0875101345543813E-2</v>
      </c>
    </row>
    <row r="31" spans="1:9" ht="16" customHeight="1" x14ac:dyDescent="0.3">
      <c r="A31" s="274"/>
      <c r="B31" s="277"/>
      <c r="C31" s="69" t="s">
        <v>8</v>
      </c>
      <c r="D31" s="82">
        <v>0.11502230460236305</v>
      </c>
      <c r="E31" s="82">
        <v>0.10664959769582935</v>
      </c>
      <c r="F31" s="82">
        <v>4.8750282402706825E-2</v>
      </c>
      <c r="G31" s="82">
        <v>1.7564906996817151E-2</v>
      </c>
      <c r="H31" s="82">
        <v>5.8138471119497728E-2</v>
      </c>
    </row>
    <row r="32" spans="1:9" ht="16" customHeight="1" thickBot="1" x14ac:dyDescent="0.35">
      <c r="A32" s="275"/>
      <c r="B32" s="278" t="s">
        <v>9</v>
      </c>
      <c r="C32" s="275"/>
      <c r="D32" s="118">
        <v>1211</v>
      </c>
      <c r="E32" s="118">
        <v>994</v>
      </c>
      <c r="F32" s="118">
        <v>489</v>
      </c>
      <c r="G32" s="118">
        <v>2307</v>
      </c>
      <c r="H32" s="118">
        <v>5001</v>
      </c>
    </row>
    <row r="33" spans="1:8" ht="16" customHeight="1" x14ac:dyDescent="0.3">
      <c r="A33" s="273" t="s">
        <v>86</v>
      </c>
      <c r="B33" s="273" t="s">
        <v>120</v>
      </c>
      <c r="C33" s="276"/>
      <c r="D33" s="114">
        <v>1605461.2200000009</v>
      </c>
      <c r="E33" s="114">
        <v>1206333.4900000002</v>
      </c>
      <c r="F33" s="114">
        <v>585512.04000000015</v>
      </c>
      <c r="G33" s="114">
        <v>2688600.3099999954</v>
      </c>
      <c r="H33" s="114">
        <v>6085907.060000007</v>
      </c>
    </row>
    <row r="34" spans="1:8" ht="16" customHeight="1" x14ac:dyDescent="0.3">
      <c r="A34" s="279"/>
      <c r="B34" s="277" t="s">
        <v>5</v>
      </c>
      <c r="C34" s="279"/>
      <c r="D34" s="82">
        <v>0.8215234897097633</v>
      </c>
      <c r="E34" s="82">
        <v>0.85778039006912254</v>
      </c>
      <c r="F34" s="82">
        <v>0.92739037477283948</v>
      </c>
      <c r="G34" s="82">
        <v>0.95346076820047931</v>
      </c>
      <c r="H34" s="82">
        <v>0.89343866140679618</v>
      </c>
    </row>
    <row r="35" spans="1:8" ht="16" customHeight="1" x14ac:dyDescent="0.3">
      <c r="A35" s="279"/>
      <c r="B35" s="277" t="s">
        <v>6</v>
      </c>
      <c r="C35" s="69" t="s">
        <v>7</v>
      </c>
      <c r="D35" s="82">
        <v>0.78978750801921227</v>
      </c>
      <c r="E35" s="82">
        <v>0.8245246705894741</v>
      </c>
      <c r="F35" s="82">
        <v>0.89206960292270054</v>
      </c>
      <c r="G35" s="82">
        <v>0.93822779176630444</v>
      </c>
      <c r="H35" s="82">
        <v>0.88037494488299572</v>
      </c>
    </row>
    <row r="36" spans="1:8" ht="16" customHeight="1" x14ac:dyDescent="0.3">
      <c r="A36" s="279"/>
      <c r="B36" s="277"/>
      <c r="C36" s="69" t="s">
        <v>8</v>
      </c>
      <c r="D36" s="82">
        <v>0.84938197747468991</v>
      </c>
      <c r="E36" s="82">
        <v>0.88560795206251386</v>
      </c>
      <c r="F36" s="82">
        <v>0.95177708778602321</v>
      </c>
      <c r="G36" s="82">
        <v>0.96507712783033328</v>
      </c>
      <c r="H36" s="82">
        <v>0.90522932194211403</v>
      </c>
    </row>
    <row r="37" spans="1:8" ht="16" customHeight="1" thickBot="1" x14ac:dyDescent="0.35">
      <c r="A37" s="275"/>
      <c r="B37" s="278" t="s">
        <v>9</v>
      </c>
      <c r="C37" s="275"/>
      <c r="D37" s="118">
        <v>1211</v>
      </c>
      <c r="E37" s="118">
        <v>994</v>
      </c>
      <c r="F37" s="118">
        <v>489</v>
      </c>
      <c r="G37" s="118">
        <v>2307</v>
      </c>
      <c r="H37" s="118">
        <v>5001</v>
      </c>
    </row>
    <row r="38" spans="1:8" ht="16" customHeight="1" x14ac:dyDescent="0.3">
      <c r="A38" s="273" t="s">
        <v>87</v>
      </c>
      <c r="B38" s="273" t="s">
        <v>120</v>
      </c>
      <c r="C38" s="276"/>
      <c r="D38" s="114">
        <v>1478251.9100000004</v>
      </c>
      <c r="E38" s="114">
        <v>1113680.4100000006</v>
      </c>
      <c r="F38" s="114">
        <v>528704.08000000054</v>
      </c>
      <c r="G38" s="114">
        <v>2555658.0099999974</v>
      </c>
      <c r="H38" s="114">
        <v>5676294.4100000067</v>
      </c>
    </row>
    <row r="39" spans="1:8" ht="16" customHeight="1" x14ac:dyDescent="0.3">
      <c r="A39" s="274"/>
      <c r="B39" s="277" t="s">
        <v>5</v>
      </c>
      <c r="C39" s="279"/>
      <c r="D39" s="82">
        <v>0.75642977397692757</v>
      </c>
      <c r="E39" s="82">
        <v>0.79189811475941096</v>
      </c>
      <c r="F39" s="82">
        <v>0.8374124550797104</v>
      </c>
      <c r="G39" s="82">
        <v>0.90631531968852219</v>
      </c>
      <c r="H39" s="82">
        <v>0.8333056731598002</v>
      </c>
    </row>
    <row r="40" spans="1:8" ht="16" customHeight="1" x14ac:dyDescent="0.3">
      <c r="A40" s="274"/>
      <c r="B40" s="277" t="s">
        <v>6</v>
      </c>
      <c r="C40" s="69" t="s">
        <v>7</v>
      </c>
      <c r="D40" s="82">
        <v>0.72086357360286224</v>
      </c>
      <c r="E40" s="82">
        <v>0.75278161750179029</v>
      </c>
      <c r="F40" s="82">
        <v>0.78582907126395896</v>
      </c>
      <c r="G40" s="82">
        <v>0.88586965247592719</v>
      </c>
      <c r="H40" s="82">
        <v>0.81740751339269968</v>
      </c>
    </row>
    <row r="41" spans="1:8" ht="16" customHeight="1" x14ac:dyDescent="0.3">
      <c r="A41" s="274"/>
      <c r="B41" s="277"/>
      <c r="C41" s="69" t="s">
        <v>8</v>
      </c>
      <c r="D41" s="82">
        <v>0.78879205062682411</v>
      </c>
      <c r="E41" s="82">
        <v>0.82625386256115985</v>
      </c>
      <c r="F41" s="82">
        <v>0.87849292804139356</v>
      </c>
      <c r="G41" s="82">
        <v>0.92341493340522329</v>
      </c>
      <c r="H41" s="82">
        <v>0.84807686889949085</v>
      </c>
    </row>
    <row r="42" spans="1:8" ht="16" customHeight="1" thickBot="1" x14ac:dyDescent="0.35">
      <c r="A42" s="275"/>
      <c r="B42" s="278" t="s">
        <v>9</v>
      </c>
      <c r="C42" s="275"/>
      <c r="D42" s="118">
        <v>1211</v>
      </c>
      <c r="E42" s="118">
        <v>994</v>
      </c>
      <c r="F42" s="118">
        <v>489</v>
      </c>
      <c r="G42" s="118">
        <v>2307</v>
      </c>
      <c r="H42" s="118">
        <v>5001</v>
      </c>
    </row>
    <row r="43" spans="1:8" ht="16" customHeight="1" x14ac:dyDescent="0.3">
      <c r="A43" s="273" t="s">
        <v>160</v>
      </c>
      <c r="B43" s="273" t="s">
        <v>120</v>
      </c>
      <c r="C43" s="276"/>
      <c r="D43" s="114">
        <v>407553.14000000007</v>
      </c>
      <c r="E43" s="114">
        <v>202442.06</v>
      </c>
      <c r="F43" s="114">
        <v>72844.110000000015</v>
      </c>
      <c r="G43" s="114">
        <v>235674.17000000004</v>
      </c>
      <c r="H43" s="114">
        <v>918513.48000000045</v>
      </c>
    </row>
    <row r="44" spans="1:8" ht="16" customHeight="1" x14ac:dyDescent="0.3">
      <c r="A44" s="274"/>
      <c r="B44" s="277" t="s">
        <v>5</v>
      </c>
      <c r="C44" s="279"/>
      <c r="D44" s="82">
        <v>0.20854722222127023</v>
      </c>
      <c r="E44" s="82">
        <v>0.14394927325875426</v>
      </c>
      <c r="F44" s="82">
        <v>0.11537751891983969</v>
      </c>
      <c r="G44" s="82">
        <v>8.3577344813000762E-2</v>
      </c>
      <c r="H44" s="82">
        <v>0.13484193004670986</v>
      </c>
    </row>
    <row r="45" spans="1:8" ht="16" customHeight="1" x14ac:dyDescent="0.3">
      <c r="A45" s="274"/>
      <c r="B45" s="277" t="s">
        <v>6</v>
      </c>
      <c r="C45" s="69" t="s">
        <v>7</v>
      </c>
      <c r="D45" s="82">
        <v>0.17919703576997581</v>
      </c>
      <c r="E45" s="82">
        <v>0.11560606652156533</v>
      </c>
      <c r="F45" s="82">
        <v>8.0968003121317439E-2</v>
      </c>
      <c r="G45" s="82">
        <v>6.7912508937674337E-2</v>
      </c>
      <c r="H45" s="82">
        <v>0.12174937663898454</v>
      </c>
    </row>
    <row r="46" spans="1:8" ht="16" customHeight="1" x14ac:dyDescent="0.3">
      <c r="A46" s="274"/>
      <c r="B46" s="277"/>
      <c r="C46" s="69" t="s">
        <v>8</v>
      </c>
      <c r="D46" s="82">
        <v>0.24129142618311103</v>
      </c>
      <c r="E46" s="82">
        <v>0.17784403222055659</v>
      </c>
      <c r="F46" s="82">
        <v>0.1618352249482487</v>
      </c>
      <c r="G46" s="82">
        <v>0.10245827872516088</v>
      </c>
      <c r="H46" s="82">
        <v>0.14910338714359347</v>
      </c>
    </row>
    <row r="47" spans="1:8" ht="16" customHeight="1" thickBot="1" x14ac:dyDescent="0.35">
      <c r="A47" s="275"/>
      <c r="B47" s="278" t="s">
        <v>9</v>
      </c>
      <c r="C47" s="275"/>
      <c r="D47" s="118">
        <v>1211</v>
      </c>
      <c r="E47" s="118">
        <v>994</v>
      </c>
      <c r="F47" s="118">
        <v>489</v>
      </c>
      <c r="G47" s="118">
        <v>2307</v>
      </c>
      <c r="H47" s="118">
        <v>5001</v>
      </c>
    </row>
    <row r="48" spans="1:8" ht="16" customHeight="1" x14ac:dyDescent="0.3">
      <c r="A48" s="273" t="s">
        <v>161</v>
      </c>
      <c r="B48" s="273" t="s">
        <v>120</v>
      </c>
      <c r="C48" s="276"/>
      <c r="D48" s="114">
        <v>353996.69000000024</v>
      </c>
      <c r="E48" s="114">
        <v>316221.81000000006</v>
      </c>
      <c r="F48" s="114">
        <v>140847.76</v>
      </c>
      <c r="G48" s="114">
        <v>496205.59999999974</v>
      </c>
      <c r="H48" s="114">
        <v>1307271.8600000015</v>
      </c>
    </row>
    <row r="49" spans="1:8" ht="16" customHeight="1" x14ac:dyDescent="0.3">
      <c r="A49" s="274"/>
      <c r="B49" s="277" t="s">
        <v>5</v>
      </c>
      <c r="C49" s="279"/>
      <c r="D49" s="82">
        <v>0.1811420870785688</v>
      </c>
      <c r="E49" s="82">
        <v>0.22485396432968463</v>
      </c>
      <c r="F49" s="82">
        <v>0.22308825098167906</v>
      </c>
      <c r="G49" s="82">
        <v>0.17596984230109691</v>
      </c>
      <c r="H49" s="82">
        <v>0.19191341720771737</v>
      </c>
    </row>
    <row r="50" spans="1:8" ht="16" customHeight="1" x14ac:dyDescent="0.3">
      <c r="A50" s="274"/>
      <c r="B50" s="277" t="s">
        <v>6</v>
      </c>
      <c r="C50" s="69" t="s">
        <v>7</v>
      </c>
      <c r="D50" s="82">
        <v>0.15520190814754939</v>
      </c>
      <c r="E50" s="82">
        <v>0.19202765406160954</v>
      </c>
      <c r="F50" s="82">
        <v>0.17815224413035516</v>
      </c>
      <c r="G50" s="82">
        <v>0.15638389095274255</v>
      </c>
      <c r="H50" s="82">
        <v>0.1779340175033973</v>
      </c>
    </row>
    <row r="51" spans="1:8" ht="16" customHeight="1" x14ac:dyDescent="0.3">
      <c r="A51" s="274"/>
      <c r="B51" s="277"/>
      <c r="C51" s="69" t="s">
        <v>8</v>
      </c>
      <c r="D51" s="82">
        <v>0.2103383830100421</v>
      </c>
      <c r="E51" s="82">
        <v>0.26147579467232673</v>
      </c>
      <c r="F51" s="82">
        <v>0.27555831804813558</v>
      </c>
      <c r="G51" s="82">
        <v>0.19743470771672322</v>
      </c>
      <c r="H51" s="82">
        <v>0.20671493523438117</v>
      </c>
    </row>
    <row r="52" spans="1:8" ht="16" customHeight="1" thickBot="1" x14ac:dyDescent="0.35">
      <c r="A52" s="275"/>
      <c r="B52" s="278" t="s">
        <v>9</v>
      </c>
      <c r="C52" s="275"/>
      <c r="D52" s="114">
        <v>1211</v>
      </c>
      <c r="E52" s="114">
        <v>994</v>
      </c>
      <c r="F52" s="114">
        <v>489</v>
      </c>
      <c r="G52" s="114">
        <v>2307</v>
      </c>
      <c r="H52" s="118">
        <v>5001</v>
      </c>
    </row>
    <row r="53" spans="1:8" ht="16" customHeight="1" x14ac:dyDescent="0.3">
      <c r="A53" s="282" t="s">
        <v>360</v>
      </c>
      <c r="B53" s="283"/>
      <c r="C53" s="283"/>
      <c r="D53" s="283"/>
      <c r="E53" s="283"/>
      <c r="F53" s="283"/>
      <c r="G53" s="283"/>
      <c r="H53" s="72"/>
    </row>
    <row r="54" spans="1:8" ht="16" customHeight="1" x14ac:dyDescent="0.3">
      <c r="A54" s="280" t="s">
        <v>10</v>
      </c>
      <c r="B54" s="281"/>
      <c r="C54" s="281"/>
      <c r="D54" s="281"/>
      <c r="E54" s="281"/>
      <c r="F54" s="281"/>
      <c r="G54" s="281"/>
      <c r="H54" s="72"/>
    </row>
    <row r="55" spans="1:8" ht="14.25" customHeight="1" x14ac:dyDescent="0.3">
      <c r="A55" s="198" t="str">
        <f>HYPERLINK("#'Index'!A1","Back To Index")</f>
        <v>Back To Index</v>
      </c>
      <c r="H55" s="72"/>
    </row>
    <row r="56" spans="1:8" ht="14.25" customHeight="1" x14ac:dyDescent="0.3">
      <c r="H56" s="72"/>
    </row>
    <row r="57" spans="1:8" ht="14.5" customHeight="1" x14ac:dyDescent="0.3">
      <c r="H57" s="72"/>
    </row>
    <row r="58" spans="1:8" ht="14.25" customHeight="1" x14ac:dyDescent="0.3">
      <c r="H58" s="72"/>
    </row>
    <row r="59" spans="1:8" ht="14.25" customHeight="1" x14ac:dyDescent="0.3">
      <c r="H59" s="72"/>
    </row>
    <row r="60" spans="1:8" ht="14.25" customHeight="1" x14ac:dyDescent="0.3">
      <c r="H60" s="72"/>
    </row>
    <row r="61" spans="1:8" x14ac:dyDescent="0.3">
      <c r="H61" s="72"/>
    </row>
    <row r="62" spans="1:8" ht="15" customHeight="1" x14ac:dyDescent="0.3">
      <c r="H62" s="72"/>
    </row>
    <row r="63" spans="1:8" ht="14.15" customHeight="1" x14ac:dyDescent="0.3">
      <c r="H63" s="72"/>
    </row>
    <row r="64" spans="1:8" ht="15" customHeight="1" x14ac:dyDescent="0.3">
      <c r="H64" s="72"/>
    </row>
    <row r="65" spans="8:8" ht="15" customHeight="1" x14ac:dyDescent="0.3">
      <c r="H65" s="72"/>
    </row>
    <row r="66" spans="8:8" ht="36.75" customHeight="1" x14ac:dyDescent="0.3">
      <c r="H66" s="72"/>
    </row>
    <row r="67" spans="8:8" ht="15" customHeight="1" x14ac:dyDescent="0.3">
      <c r="H67" s="72"/>
    </row>
    <row r="68" spans="8:8" ht="14.25" customHeight="1" x14ac:dyDescent="0.3">
      <c r="H68" s="72"/>
    </row>
    <row r="69" spans="8:8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25" customHeight="1" x14ac:dyDescent="0.3">
      <c r="H72" s="72"/>
    </row>
    <row r="73" spans="8:8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25" customHeight="1" x14ac:dyDescent="0.3">
      <c r="H76" s="72"/>
    </row>
    <row r="77" spans="8:8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25" customHeight="1" x14ac:dyDescent="0.3">
      <c r="H80" s="72"/>
    </row>
    <row r="81" spans="8:8" x14ac:dyDescent="0.3">
      <c r="H81" s="72"/>
    </row>
    <row r="82" spans="8:8" ht="14.25" customHeight="1" x14ac:dyDescent="0.3">
      <c r="H82" s="72"/>
    </row>
    <row r="83" spans="8:8" ht="14.25" customHeight="1" x14ac:dyDescent="0.3">
      <c r="H83" s="72"/>
    </row>
    <row r="84" spans="8:8" ht="14.25" customHeight="1" x14ac:dyDescent="0.3">
      <c r="H84" s="72"/>
    </row>
    <row r="85" spans="8:8" ht="14.5" customHeight="1" x14ac:dyDescent="0.3">
      <c r="H85" s="72"/>
    </row>
    <row r="86" spans="8:8" ht="14.25" customHeight="1" x14ac:dyDescent="0.3">
      <c r="H86" s="72"/>
    </row>
    <row r="87" spans="8:8" ht="14.25" customHeight="1" x14ac:dyDescent="0.3">
      <c r="H87" s="72"/>
    </row>
    <row r="88" spans="8:8" ht="14.25" customHeight="1" x14ac:dyDescent="0.3">
      <c r="H88" s="72"/>
    </row>
    <row r="89" spans="8:8" x14ac:dyDescent="0.3">
      <c r="H89" s="72"/>
    </row>
    <row r="90" spans="8:8" ht="15" customHeight="1" x14ac:dyDescent="0.3">
      <c r="H90" s="72"/>
    </row>
    <row r="91" spans="8:8" ht="14.15" customHeight="1" x14ac:dyDescent="0.3"/>
    <row r="92" spans="8:8" ht="14.15" customHeight="1" x14ac:dyDescent="0.3"/>
    <row r="94" spans="8:8" ht="14.15" customHeight="1" x14ac:dyDescent="0.3"/>
    <row r="95" spans="8:8" ht="14.15" customHeight="1" x14ac:dyDescent="0.3"/>
    <row r="96" spans="8:8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5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3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7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1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29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54">
    <mergeCell ref="A43:A47"/>
    <mergeCell ref="B43:C43"/>
    <mergeCell ref="B44:C44"/>
    <mergeCell ref="B45:B46"/>
    <mergeCell ref="B47:C47"/>
    <mergeCell ref="A38:A42"/>
    <mergeCell ref="B38:C38"/>
    <mergeCell ref="B39:C39"/>
    <mergeCell ref="B40:B41"/>
    <mergeCell ref="B42:C42"/>
    <mergeCell ref="A54:G54"/>
    <mergeCell ref="A48:A52"/>
    <mergeCell ref="B48:C48"/>
    <mergeCell ref="B49:C49"/>
    <mergeCell ref="B50:B51"/>
    <mergeCell ref="B52:C52"/>
    <mergeCell ref="A53:G53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B30:B31"/>
    <mergeCell ref="B32:C32"/>
    <mergeCell ref="A33:A37"/>
    <mergeCell ref="B33:C33"/>
    <mergeCell ref="B34:C34"/>
    <mergeCell ref="B35:B36"/>
    <mergeCell ref="B37:C37"/>
    <mergeCell ref="A28:A32"/>
    <mergeCell ref="B28:C28"/>
    <mergeCell ref="B29:C29"/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</mergeCells>
  <printOptions horizontalCentered="1"/>
  <pageMargins left="0.7" right="0.7" top="0.75" bottom="0.75" header="0.3" footer="0.3"/>
  <pageSetup scale="92" firstPageNumber="17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0" enableFormatConditionsCalculation="0">
    <tabColor rgb="FF1F497D"/>
  </sheetPr>
  <dimension ref="A1:G397"/>
  <sheetViews>
    <sheetView zoomScale="106" zoomScaleNormal="106" zoomScalePageLayoutView="106"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7" s="93" customFormat="1" ht="31.5" customHeight="1" thickBot="1" x14ac:dyDescent="0.35">
      <c r="A1" s="290" t="s">
        <v>401</v>
      </c>
      <c r="B1" s="290"/>
      <c r="C1" s="290"/>
      <c r="D1" s="290"/>
      <c r="E1" s="290"/>
      <c r="F1" s="290"/>
      <c r="G1" s="292"/>
    </row>
    <row r="2" spans="1:7" ht="75" customHeight="1" thickBot="1" x14ac:dyDescent="0.35">
      <c r="A2" s="217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7" ht="14.25" customHeight="1" x14ac:dyDescent="0.3">
      <c r="A3" s="319" t="s">
        <v>371</v>
      </c>
      <c r="B3" s="273" t="s">
        <v>120</v>
      </c>
      <c r="C3" s="273"/>
      <c r="D3" s="199">
        <v>375946.11999999988</v>
      </c>
      <c r="E3" s="199">
        <v>198355.51999999996</v>
      </c>
      <c r="F3" s="199">
        <v>168876.47</v>
      </c>
      <c r="G3" s="199">
        <v>743178.11000000127</v>
      </c>
    </row>
    <row r="4" spans="1:7" x14ac:dyDescent="0.3">
      <c r="A4" s="320"/>
      <c r="B4" s="277" t="s">
        <v>5</v>
      </c>
      <c r="C4" s="277"/>
      <c r="D4" s="117">
        <v>0.51431214339961207</v>
      </c>
      <c r="E4" s="117">
        <v>0.62169509767800935</v>
      </c>
      <c r="F4" s="117">
        <v>0.70448119140238008</v>
      </c>
      <c r="G4" s="117">
        <v>0.57622220371895616</v>
      </c>
    </row>
    <row r="5" spans="1:7" x14ac:dyDescent="0.3">
      <c r="A5" s="320"/>
      <c r="B5" s="277" t="s">
        <v>6</v>
      </c>
      <c r="C5" s="216" t="s">
        <v>7</v>
      </c>
      <c r="D5" s="117">
        <v>0.45626829409695019</v>
      </c>
      <c r="E5" s="117">
        <v>0.54303640390875052</v>
      </c>
      <c r="F5" s="117">
        <v>0.60887781989422696</v>
      </c>
      <c r="G5" s="117">
        <v>0.53376642197779234</v>
      </c>
    </row>
    <row r="6" spans="1:7" x14ac:dyDescent="0.3">
      <c r="A6" s="320"/>
      <c r="B6" s="277"/>
      <c r="C6" s="216" t="s">
        <v>8</v>
      </c>
      <c r="D6" s="117">
        <v>0.57197247624770498</v>
      </c>
      <c r="E6" s="117">
        <v>0.69443285620515138</v>
      </c>
      <c r="F6" s="117">
        <v>0.78496877088556172</v>
      </c>
      <c r="G6" s="117">
        <v>0.61758176949749455</v>
      </c>
    </row>
    <row r="7" spans="1:7" ht="14.5" thickBot="1" x14ac:dyDescent="0.35">
      <c r="A7" s="321"/>
      <c r="B7" s="278" t="s">
        <v>9</v>
      </c>
      <c r="C7" s="278"/>
      <c r="D7" s="183">
        <v>521</v>
      </c>
      <c r="E7" s="183">
        <v>268</v>
      </c>
      <c r="F7" s="183">
        <v>199</v>
      </c>
      <c r="G7" s="183">
        <v>988</v>
      </c>
    </row>
    <row r="8" spans="1:7" ht="14.25" customHeight="1" x14ac:dyDescent="0.3">
      <c r="A8" s="319" t="s">
        <v>372</v>
      </c>
      <c r="B8" s="273" t="s">
        <v>120</v>
      </c>
      <c r="C8" s="273"/>
      <c r="D8" s="199">
        <v>238832.07999999993</v>
      </c>
      <c r="E8" s="199">
        <v>89145.429999999978</v>
      </c>
      <c r="F8" s="199">
        <v>47949.17</v>
      </c>
      <c r="G8" s="199">
        <v>375926.6800000004</v>
      </c>
    </row>
    <row r="9" spans="1:7" x14ac:dyDescent="0.3">
      <c r="A9" s="320"/>
      <c r="B9" s="277" t="s">
        <v>5</v>
      </c>
      <c r="C9" s="277"/>
      <c r="D9" s="117">
        <v>0.32673362602435591</v>
      </c>
      <c r="E9" s="117">
        <v>0.27940375347960139</v>
      </c>
      <c r="F9" s="117">
        <v>0.20002365284136536</v>
      </c>
      <c r="G9" s="117">
        <v>0.29147427389424951</v>
      </c>
    </row>
    <row r="10" spans="1:7" x14ac:dyDescent="0.3">
      <c r="A10" s="320"/>
      <c r="B10" s="277" t="s">
        <v>6</v>
      </c>
      <c r="C10" s="216" t="s">
        <v>7</v>
      </c>
      <c r="D10" s="117">
        <v>0.27493007782376061</v>
      </c>
      <c r="E10" s="117">
        <v>0.21570907478819976</v>
      </c>
      <c r="F10" s="117">
        <v>0.13489982483348226</v>
      </c>
      <c r="G10" s="117">
        <v>0.25488582246886765</v>
      </c>
    </row>
    <row r="11" spans="1:7" x14ac:dyDescent="0.3">
      <c r="A11" s="320"/>
      <c r="B11" s="277"/>
      <c r="C11" s="216" t="s">
        <v>8</v>
      </c>
      <c r="D11" s="117">
        <v>0.38314030788611653</v>
      </c>
      <c r="E11" s="117">
        <v>0.35343073357606569</v>
      </c>
      <c r="F11" s="117">
        <v>0.28618605009619696</v>
      </c>
      <c r="G11" s="117">
        <v>0.33098189031174874</v>
      </c>
    </row>
    <row r="12" spans="1:7" ht="14.5" thickBot="1" x14ac:dyDescent="0.35">
      <c r="A12" s="321"/>
      <c r="B12" s="278" t="s">
        <v>9</v>
      </c>
      <c r="C12" s="278"/>
      <c r="D12" s="183">
        <v>521</v>
      </c>
      <c r="E12" s="183">
        <v>268</v>
      </c>
      <c r="F12" s="183">
        <v>199</v>
      </c>
      <c r="G12" s="183">
        <v>988</v>
      </c>
    </row>
    <row r="13" spans="1:7" ht="14.25" customHeight="1" x14ac:dyDescent="0.3">
      <c r="A13" s="319" t="s">
        <v>373</v>
      </c>
      <c r="B13" s="273" t="s">
        <v>120</v>
      </c>
      <c r="C13" s="273"/>
      <c r="D13" s="199">
        <v>116190.58</v>
      </c>
      <c r="E13" s="199">
        <v>31555.000000000004</v>
      </c>
      <c r="F13" s="199">
        <v>22891.86</v>
      </c>
      <c r="G13" s="199">
        <v>170637.43999999994</v>
      </c>
    </row>
    <row r="14" spans="1:7" x14ac:dyDescent="0.3">
      <c r="A14" s="320"/>
      <c r="B14" s="277" t="s">
        <v>5</v>
      </c>
      <c r="C14" s="277"/>
      <c r="D14" s="117">
        <v>0.15895423057603073</v>
      </c>
      <c r="E14" s="117">
        <v>9.8901148842389611E-2</v>
      </c>
      <c r="F14" s="117">
        <v>9.5495155756254779E-2</v>
      </c>
      <c r="G14" s="117">
        <v>0.13230352238679494</v>
      </c>
    </row>
    <row r="15" spans="1:7" x14ac:dyDescent="0.3">
      <c r="A15" s="320"/>
      <c r="B15" s="277" t="s">
        <v>6</v>
      </c>
      <c r="C15" s="216" t="s">
        <v>7</v>
      </c>
      <c r="D15" s="117">
        <v>0.11772044756569282</v>
      </c>
      <c r="E15" s="117">
        <v>5.9940537021950284E-2</v>
      </c>
      <c r="F15" s="117">
        <v>4.8329752346908041E-2</v>
      </c>
      <c r="G15" s="117">
        <v>0.10388654663671498</v>
      </c>
    </row>
    <row r="16" spans="1:7" x14ac:dyDescent="0.3">
      <c r="A16" s="320"/>
      <c r="B16" s="277"/>
      <c r="C16" s="216" t="s">
        <v>8</v>
      </c>
      <c r="D16" s="117">
        <v>0.21117400044582882</v>
      </c>
      <c r="E16" s="117">
        <v>0.15890499551799186</v>
      </c>
      <c r="F16" s="117">
        <v>0.17998442063865133</v>
      </c>
      <c r="G16" s="117">
        <v>0.1670446446754818</v>
      </c>
    </row>
    <row r="17" spans="1:7" ht="14.5" thickBot="1" x14ac:dyDescent="0.35">
      <c r="A17" s="321"/>
      <c r="B17" s="278" t="s">
        <v>9</v>
      </c>
      <c r="C17" s="278"/>
      <c r="D17" s="183">
        <v>521</v>
      </c>
      <c r="E17" s="183">
        <v>268</v>
      </c>
      <c r="F17" s="183">
        <v>199</v>
      </c>
      <c r="G17" s="183">
        <v>988</v>
      </c>
    </row>
    <row r="18" spans="1:7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7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7" ht="14.25" customHeight="1" x14ac:dyDescent="0.3">
      <c r="A20" s="84" t="s">
        <v>174</v>
      </c>
    </row>
    <row r="21" spans="1:7" ht="14.25" customHeight="1" x14ac:dyDescent="0.3"/>
    <row r="22" spans="1:7" ht="14.25" customHeight="1" x14ac:dyDescent="0.3">
      <c r="A22" s="198" t="str">
        <f>HYPERLINK("#'Index'!A1","Back To Index")</f>
        <v>Back To Index</v>
      </c>
    </row>
    <row r="23" spans="1:7" ht="14.15" customHeight="1" x14ac:dyDescent="0.3"/>
    <row r="24" spans="1:7" ht="14.25" customHeight="1" x14ac:dyDescent="0.3"/>
    <row r="25" spans="1:7" ht="14.25" customHeight="1" x14ac:dyDescent="0.3"/>
    <row r="26" spans="1:7" ht="14.25" customHeight="1" x14ac:dyDescent="0.3"/>
    <row r="27" spans="1:7" ht="14.15" customHeight="1" x14ac:dyDescent="0.3"/>
    <row r="28" spans="1:7" ht="15" customHeight="1" x14ac:dyDescent="0.3"/>
    <row r="29" spans="1:7" ht="14.15" customHeight="1" x14ac:dyDescent="0.3"/>
    <row r="30" spans="1:7" ht="15" customHeight="1" x14ac:dyDescent="0.3"/>
    <row r="31" spans="1:7" ht="15" customHeight="1" x14ac:dyDescent="0.3"/>
    <row r="32" spans="1:7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1" enableFormatConditionsCalculation="0">
    <tabColor rgb="FF1F497D"/>
  </sheetPr>
  <dimension ref="A1:H397"/>
  <sheetViews>
    <sheetView workbookViewId="0">
      <selection activeCell="H27" sqref="H27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8" s="93" customFormat="1" ht="31.5" customHeight="1" thickBot="1" x14ac:dyDescent="0.35">
      <c r="A1" s="290" t="s">
        <v>402</v>
      </c>
      <c r="B1" s="290"/>
      <c r="C1" s="290"/>
      <c r="D1" s="290"/>
      <c r="E1" s="290"/>
      <c r="F1" s="290"/>
      <c r="G1" s="292"/>
    </row>
    <row r="2" spans="1:8" ht="75" customHeight="1" thickBot="1" x14ac:dyDescent="0.35">
      <c r="A2" s="217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</row>
    <row r="3" spans="1:8" ht="14.25" customHeight="1" x14ac:dyDescent="0.3">
      <c r="A3" s="319" t="s">
        <v>371</v>
      </c>
      <c r="B3" s="273" t="s">
        <v>120</v>
      </c>
      <c r="C3" s="276"/>
      <c r="D3" s="199">
        <v>200824.28000000006</v>
      </c>
      <c r="E3" s="199">
        <v>178654.22000000003</v>
      </c>
      <c r="F3" s="199">
        <v>68708.279999999984</v>
      </c>
      <c r="G3" s="199">
        <v>294991.32999999967</v>
      </c>
      <c r="H3" s="199">
        <v>743178.11000000127</v>
      </c>
    </row>
    <row r="4" spans="1:8" x14ac:dyDescent="0.3">
      <c r="A4" s="320"/>
      <c r="B4" s="277" t="s">
        <v>5</v>
      </c>
      <c r="C4" s="274"/>
      <c r="D4" s="117">
        <v>0.58983575060389171</v>
      </c>
      <c r="E4" s="117">
        <v>0.6183870707023158</v>
      </c>
      <c r="F4" s="117">
        <v>0.55357956034160183</v>
      </c>
      <c r="G4" s="117">
        <v>0.55010304945068178</v>
      </c>
      <c r="H4" s="117">
        <v>0.57622220371895616</v>
      </c>
    </row>
    <row r="5" spans="1:8" x14ac:dyDescent="0.3">
      <c r="A5" s="320"/>
      <c r="B5" s="277" t="s">
        <v>6</v>
      </c>
      <c r="C5" s="216" t="s">
        <v>7</v>
      </c>
      <c r="D5" s="117">
        <v>0.49455969273198397</v>
      </c>
      <c r="E5" s="117">
        <v>0.52879147968284013</v>
      </c>
      <c r="F5" s="117">
        <v>0.41282572339137874</v>
      </c>
      <c r="G5" s="117">
        <v>0.49081940817449587</v>
      </c>
      <c r="H5" s="117">
        <v>0.53376642197779234</v>
      </c>
    </row>
    <row r="6" spans="1:8" x14ac:dyDescent="0.3">
      <c r="A6" s="320"/>
      <c r="B6" s="277"/>
      <c r="C6" s="216" t="s">
        <v>8</v>
      </c>
      <c r="D6" s="117">
        <v>0.67881578079363436</v>
      </c>
      <c r="E6" s="117">
        <v>0.70059275000186605</v>
      </c>
      <c r="F6" s="117">
        <v>0.68623691097795647</v>
      </c>
      <c r="G6" s="117">
        <v>0.60799704077864503</v>
      </c>
      <c r="H6" s="117">
        <v>0.61758176949749455</v>
      </c>
    </row>
    <row r="7" spans="1:8" ht="14.5" thickBot="1" x14ac:dyDescent="0.35">
      <c r="A7" s="321"/>
      <c r="B7" s="278" t="s">
        <v>9</v>
      </c>
      <c r="C7" s="275"/>
      <c r="D7" s="183">
        <v>216</v>
      </c>
      <c r="E7" s="183">
        <v>208</v>
      </c>
      <c r="F7" s="183">
        <v>98</v>
      </c>
      <c r="G7" s="183">
        <v>466</v>
      </c>
      <c r="H7" s="183">
        <v>988</v>
      </c>
    </row>
    <row r="8" spans="1:8" ht="14.25" customHeight="1" x14ac:dyDescent="0.3">
      <c r="A8" s="319" t="s">
        <v>372</v>
      </c>
      <c r="B8" s="273" t="s">
        <v>120</v>
      </c>
      <c r="C8" s="276"/>
      <c r="D8" s="199">
        <v>80845.440000000002</v>
      </c>
      <c r="E8" s="199">
        <v>84462.54</v>
      </c>
      <c r="F8" s="199">
        <v>37169.5</v>
      </c>
      <c r="G8" s="199">
        <v>173449.2</v>
      </c>
      <c r="H8" s="199">
        <v>375926.6800000004</v>
      </c>
    </row>
    <row r="9" spans="1:8" x14ac:dyDescent="0.3">
      <c r="A9" s="320"/>
      <c r="B9" s="277" t="s">
        <v>5</v>
      </c>
      <c r="C9" s="274"/>
      <c r="D9" s="117">
        <v>0.23744903148813418</v>
      </c>
      <c r="E9" s="117">
        <v>0.29235549372792408</v>
      </c>
      <c r="F9" s="117">
        <v>0.29947301064903931</v>
      </c>
      <c r="G9" s="117">
        <v>0.32344995985062108</v>
      </c>
      <c r="H9" s="117">
        <v>0.29147427389424951</v>
      </c>
    </row>
    <row r="10" spans="1:8" x14ac:dyDescent="0.3">
      <c r="A10" s="320"/>
      <c r="B10" s="277" t="s">
        <v>6</v>
      </c>
      <c r="C10" s="216" t="s">
        <v>7</v>
      </c>
      <c r="D10" s="117">
        <v>0.167841660430087</v>
      </c>
      <c r="E10" s="117">
        <v>0.21740893826184074</v>
      </c>
      <c r="F10" s="117">
        <v>0.18793693509169229</v>
      </c>
      <c r="G10" s="117">
        <v>0.2709631194012459</v>
      </c>
      <c r="H10" s="117">
        <v>0.25488582246886765</v>
      </c>
    </row>
    <row r="11" spans="1:8" x14ac:dyDescent="0.3">
      <c r="A11" s="320"/>
      <c r="B11" s="277"/>
      <c r="C11" s="216" t="s">
        <v>8</v>
      </c>
      <c r="D11" s="117">
        <v>0.32466148568248426</v>
      </c>
      <c r="E11" s="117">
        <v>0.38057402361902393</v>
      </c>
      <c r="F11" s="117">
        <v>0.44123641428743504</v>
      </c>
      <c r="G11" s="117">
        <v>0.38079331027384017</v>
      </c>
      <c r="H11" s="117">
        <v>0.33098189031174874</v>
      </c>
    </row>
    <row r="12" spans="1:8" ht="14.5" thickBot="1" x14ac:dyDescent="0.35">
      <c r="A12" s="321"/>
      <c r="B12" s="278" t="s">
        <v>9</v>
      </c>
      <c r="C12" s="275"/>
      <c r="D12" s="183">
        <v>216</v>
      </c>
      <c r="E12" s="183">
        <v>208</v>
      </c>
      <c r="F12" s="183">
        <v>98</v>
      </c>
      <c r="G12" s="183">
        <v>466</v>
      </c>
      <c r="H12" s="183">
        <v>988</v>
      </c>
    </row>
    <row r="13" spans="1:8" ht="14.25" customHeight="1" x14ac:dyDescent="0.3">
      <c r="A13" s="319" t="s">
        <v>373</v>
      </c>
      <c r="B13" s="273" t="s">
        <v>120</v>
      </c>
      <c r="C13" s="276"/>
      <c r="D13" s="199">
        <v>58805.2</v>
      </c>
      <c r="E13" s="199">
        <v>25786.79</v>
      </c>
      <c r="F13" s="199">
        <v>18238.579999999994</v>
      </c>
      <c r="G13" s="199">
        <v>67806.87</v>
      </c>
      <c r="H13" s="199">
        <v>170637.43999999994</v>
      </c>
    </row>
    <row r="14" spans="1:8" x14ac:dyDescent="0.3">
      <c r="A14" s="320"/>
      <c r="B14" s="277" t="s">
        <v>5</v>
      </c>
      <c r="C14" s="274"/>
      <c r="D14" s="117">
        <v>0.17271521790797387</v>
      </c>
      <c r="E14" s="117">
        <v>8.9257435569760221E-2</v>
      </c>
      <c r="F14" s="117">
        <v>0.14694742900935859</v>
      </c>
      <c r="G14" s="117">
        <v>0.12644699069869608</v>
      </c>
      <c r="H14" s="117">
        <v>0.13230352238679494</v>
      </c>
    </row>
    <row r="15" spans="1:8" x14ac:dyDescent="0.3">
      <c r="A15" s="320"/>
      <c r="B15" s="277" t="s">
        <v>6</v>
      </c>
      <c r="C15" s="216" t="s">
        <v>7</v>
      </c>
      <c r="D15" s="117">
        <v>0.10410185727638195</v>
      </c>
      <c r="E15" s="117">
        <v>5.3661820719437391E-2</v>
      </c>
      <c r="F15" s="117">
        <v>6.1233604765581033E-2</v>
      </c>
      <c r="G15" s="117">
        <v>9.4157287770274045E-2</v>
      </c>
      <c r="H15" s="117">
        <v>0.10388654663671498</v>
      </c>
    </row>
    <row r="16" spans="1:8" x14ac:dyDescent="0.3">
      <c r="A16" s="320"/>
      <c r="B16" s="277"/>
      <c r="C16" s="216" t="s">
        <v>8</v>
      </c>
      <c r="D16" s="117">
        <v>0.27278209490732941</v>
      </c>
      <c r="E16" s="117">
        <v>0.14485065600025845</v>
      </c>
      <c r="F16" s="117">
        <v>0.31267949426757419</v>
      </c>
      <c r="G16" s="117">
        <v>0.16775919323951671</v>
      </c>
      <c r="H16" s="117">
        <v>0.1670446446754818</v>
      </c>
    </row>
    <row r="17" spans="1:8" ht="14.5" thickBot="1" x14ac:dyDescent="0.35">
      <c r="A17" s="321"/>
      <c r="B17" s="278" t="s">
        <v>9</v>
      </c>
      <c r="C17" s="275"/>
      <c r="D17" s="183">
        <v>216</v>
      </c>
      <c r="E17" s="183">
        <v>208</v>
      </c>
      <c r="F17" s="183">
        <v>98</v>
      </c>
      <c r="G17" s="183">
        <v>466</v>
      </c>
      <c r="H17" s="183">
        <v>988</v>
      </c>
    </row>
    <row r="18" spans="1:8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8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8" ht="14.25" customHeight="1" x14ac:dyDescent="0.3">
      <c r="A20" s="84" t="s">
        <v>174</v>
      </c>
    </row>
    <row r="21" spans="1:8" ht="14.25" customHeight="1" x14ac:dyDescent="0.3"/>
    <row r="22" spans="1:8" ht="14.25" customHeight="1" x14ac:dyDescent="0.3">
      <c r="A22" s="198" t="str">
        <f>HYPERLINK("#'Index'!A1","Back To Index")</f>
        <v>Back To Index</v>
      </c>
    </row>
    <row r="23" spans="1:8" ht="14.15" customHeight="1" x14ac:dyDescent="0.3"/>
    <row r="24" spans="1:8" ht="14.25" customHeight="1" x14ac:dyDescent="0.3"/>
    <row r="25" spans="1:8" ht="14.25" customHeight="1" x14ac:dyDescent="0.3"/>
    <row r="26" spans="1:8" ht="14.25" customHeight="1" x14ac:dyDescent="0.3"/>
    <row r="27" spans="1:8" ht="14.15" customHeight="1" x14ac:dyDescent="0.3"/>
    <row r="28" spans="1:8" ht="15" customHeight="1" x14ac:dyDescent="0.3"/>
    <row r="29" spans="1:8" ht="14.15" customHeight="1" x14ac:dyDescent="0.3"/>
    <row r="30" spans="1:8" ht="15" customHeight="1" x14ac:dyDescent="0.3"/>
    <row r="31" spans="1:8" ht="15" customHeight="1" x14ac:dyDescent="0.3"/>
    <row r="32" spans="1:8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 enableFormatConditionsCalculation="0">
    <tabColor rgb="FF1F497D"/>
  </sheetPr>
  <dimension ref="A1:L397"/>
  <sheetViews>
    <sheetView workbookViewId="0">
      <selection activeCell="L32" sqref="L32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12" s="93" customFormat="1" ht="31.5" customHeight="1" thickBot="1" x14ac:dyDescent="0.35">
      <c r="A1" s="290" t="s">
        <v>403</v>
      </c>
      <c r="B1" s="290"/>
      <c r="C1" s="290"/>
      <c r="D1" s="290"/>
      <c r="E1" s="290"/>
      <c r="F1" s="290"/>
      <c r="G1" s="292"/>
    </row>
    <row r="2" spans="1:12" ht="54" customHeight="1" thickBot="1" x14ac:dyDescent="0.35">
      <c r="A2" s="217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</row>
    <row r="3" spans="1:12" ht="14.25" customHeight="1" x14ac:dyDescent="0.3">
      <c r="A3" s="319" t="s">
        <v>371</v>
      </c>
      <c r="B3" s="273" t="s">
        <v>120</v>
      </c>
      <c r="C3" s="276"/>
      <c r="D3" s="199">
        <v>117009.27999999993</v>
      </c>
      <c r="E3" s="199">
        <v>119679.93000000001</v>
      </c>
      <c r="F3" s="199">
        <v>174885.7399999999</v>
      </c>
      <c r="G3" s="199">
        <v>76978.169999999955</v>
      </c>
      <c r="H3" s="199">
        <v>116209.88999999997</v>
      </c>
      <c r="I3" s="199">
        <v>85449.319999999978</v>
      </c>
      <c r="J3" s="199">
        <v>31494.399999999998</v>
      </c>
      <c r="K3" s="199">
        <v>21471.37999999999</v>
      </c>
      <c r="L3" s="199">
        <v>743178.11000000127</v>
      </c>
    </row>
    <row r="4" spans="1:12" x14ac:dyDescent="0.3">
      <c r="A4" s="320"/>
      <c r="B4" s="277" t="s">
        <v>5</v>
      </c>
      <c r="C4" s="274"/>
      <c r="D4" s="117">
        <v>0.63485933636634562</v>
      </c>
      <c r="E4" s="117">
        <v>0.60990076213688194</v>
      </c>
      <c r="F4" s="117">
        <v>0.63584555466450743</v>
      </c>
      <c r="G4" s="117">
        <v>0.57118585989779214</v>
      </c>
      <c r="H4" s="117">
        <v>0.46788771747076102</v>
      </c>
      <c r="I4" s="117">
        <v>0.54145877314667556</v>
      </c>
      <c r="J4" s="117">
        <v>0.62657492244010582</v>
      </c>
      <c r="K4" s="117">
        <v>0.4999853297385759</v>
      </c>
      <c r="L4" s="117">
        <v>0.57622220371895616</v>
      </c>
    </row>
    <row r="5" spans="1:12" x14ac:dyDescent="0.3">
      <c r="A5" s="320"/>
      <c r="B5" s="277" t="s">
        <v>6</v>
      </c>
      <c r="C5" s="216" t="s">
        <v>7</v>
      </c>
      <c r="D5" s="117">
        <v>0.50647069286450219</v>
      </c>
      <c r="E5" s="117">
        <v>0.4922789285204226</v>
      </c>
      <c r="F5" s="117">
        <v>0.54777053037584822</v>
      </c>
      <c r="G5" s="117">
        <v>0.45105148426091801</v>
      </c>
      <c r="H5" s="117">
        <v>0.36977251649466392</v>
      </c>
      <c r="I5" s="117">
        <v>0.42484351243736912</v>
      </c>
      <c r="J5" s="117">
        <v>0.45749635039440512</v>
      </c>
      <c r="K5" s="117">
        <v>0.31900305044096944</v>
      </c>
      <c r="L5" s="117">
        <v>0.53376642197779234</v>
      </c>
    </row>
    <row r="6" spans="1:12" x14ac:dyDescent="0.3">
      <c r="A6" s="320"/>
      <c r="B6" s="277"/>
      <c r="C6" s="216" t="s">
        <v>8</v>
      </c>
      <c r="D6" s="117">
        <v>0.74656160799453852</v>
      </c>
      <c r="E6" s="117">
        <v>0.71599410391233187</v>
      </c>
      <c r="F6" s="117">
        <v>0.71567099121733579</v>
      </c>
      <c r="G6" s="117">
        <v>0.68347877708339666</v>
      </c>
      <c r="H6" s="117">
        <v>0.56855070088064397</v>
      </c>
      <c r="I6" s="117">
        <v>0.65370263294370401</v>
      </c>
      <c r="J6" s="117">
        <v>0.7695066954436004</v>
      </c>
      <c r="K6" s="117">
        <v>0.68097145326448638</v>
      </c>
      <c r="L6" s="117">
        <v>0.61758176949749455</v>
      </c>
    </row>
    <row r="7" spans="1:12" ht="14.5" thickBot="1" x14ac:dyDescent="0.35">
      <c r="A7" s="321"/>
      <c r="B7" s="278" t="s">
        <v>9</v>
      </c>
      <c r="C7" s="275"/>
      <c r="D7" s="183">
        <v>130</v>
      </c>
      <c r="E7" s="183">
        <v>131</v>
      </c>
      <c r="F7" s="183">
        <v>223</v>
      </c>
      <c r="G7" s="183">
        <v>107</v>
      </c>
      <c r="H7" s="183">
        <v>176</v>
      </c>
      <c r="I7" s="183">
        <v>115</v>
      </c>
      <c r="J7" s="183">
        <v>48</v>
      </c>
      <c r="K7" s="183">
        <v>58</v>
      </c>
      <c r="L7" s="183">
        <v>988</v>
      </c>
    </row>
    <row r="8" spans="1:12" ht="14.25" customHeight="1" x14ac:dyDescent="0.3">
      <c r="A8" s="319" t="s">
        <v>372</v>
      </c>
      <c r="B8" s="273" t="s">
        <v>120</v>
      </c>
      <c r="C8" s="276"/>
      <c r="D8" s="199">
        <v>44184.78</v>
      </c>
      <c r="E8" s="199">
        <v>62774.089999999989</v>
      </c>
      <c r="F8" s="199">
        <v>73094.600000000035</v>
      </c>
      <c r="G8" s="199">
        <v>52224.039999999986</v>
      </c>
      <c r="H8" s="199">
        <v>69887.679999999993</v>
      </c>
      <c r="I8" s="199">
        <v>50050.77</v>
      </c>
      <c r="J8" s="199">
        <v>15187.400000000001</v>
      </c>
      <c r="K8" s="199">
        <v>8523.32</v>
      </c>
      <c r="L8" s="199">
        <v>375926.6800000004</v>
      </c>
    </row>
    <row r="9" spans="1:12" x14ac:dyDescent="0.3">
      <c r="A9" s="320"/>
      <c r="B9" s="277" t="s">
        <v>5</v>
      </c>
      <c r="C9" s="274"/>
      <c r="D9" s="117">
        <v>0.23973414850764826</v>
      </c>
      <c r="E9" s="117">
        <v>0.31990297231498388</v>
      </c>
      <c r="F9" s="117">
        <v>0.26575566698565795</v>
      </c>
      <c r="G9" s="117">
        <v>0.38750769464559504</v>
      </c>
      <c r="H9" s="117">
        <v>0.2813838570411431</v>
      </c>
      <c r="I9" s="117">
        <v>0.31715206767293685</v>
      </c>
      <c r="J9" s="117">
        <v>0.30215034981034294</v>
      </c>
      <c r="K9" s="117">
        <v>0.19847513111255075</v>
      </c>
      <c r="L9" s="117">
        <v>0.29147427389424951</v>
      </c>
    </row>
    <row r="10" spans="1:12" x14ac:dyDescent="0.3">
      <c r="A10" s="320"/>
      <c r="B10" s="277" t="s">
        <v>6</v>
      </c>
      <c r="C10" s="216" t="s">
        <v>7</v>
      </c>
      <c r="D10" s="117">
        <v>0.15639640473942021</v>
      </c>
      <c r="E10" s="117">
        <v>0.21949558662478685</v>
      </c>
      <c r="F10" s="117">
        <v>0.19417659863032916</v>
      </c>
      <c r="G10" s="117">
        <v>0.2782493569757945</v>
      </c>
      <c r="H10" s="117">
        <v>0.20355349219241192</v>
      </c>
      <c r="I10" s="117">
        <v>0.22048836694249196</v>
      </c>
      <c r="J10" s="117">
        <v>0.17032991709523196</v>
      </c>
      <c r="K10" s="117">
        <v>0.10117543336844284</v>
      </c>
      <c r="L10" s="117">
        <v>0.25488582246886765</v>
      </c>
    </row>
    <row r="11" spans="1:12" x14ac:dyDescent="0.3">
      <c r="A11" s="320"/>
      <c r="B11" s="277"/>
      <c r="C11" s="216" t="s">
        <v>8</v>
      </c>
      <c r="D11" s="117">
        <v>0.34910257061389272</v>
      </c>
      <c r="E11" s="117">
        <v>0.4403289334734472</v>
      </c>
      <c r="F11" s="117">
        <v>0.3521886735430424</v>
      </c>
      <c r="G11" s="117">
        <v>0.50938906679528173</v>
      </c>
      <c r="H11" s="117">
        <v>0.37496288409739537</v>
      </c>
      <c r="I11" s="117">
        <v>0.43267168574739545</v>
      </c>
      <c r="J11" s="117">
        <v>0.47729887022754702</v>
      </c>
      <c r="K11" s="117">
        <v>0.35263597384025919</v>
      </c>
      <c r="L11" s="117">
        <v>0.33098189031174874</v>
      </c>
    </row>
    <row r="12" spans="1:12" ht="14.5" thickBot="1" x14ac:dyDescent="0.35">
      <c r="A12" s="321"/>
      <c r="B12" s="278" t="s">
        <v>9</v>
      </c>
      <c r="C12" s="275"/>
      <c r="D12" s="183">
        <v>130</v>
      </c>
      <c r="E12" s="183">
        <v>131</v>
      </c>
      <c r="F12" s="183">
        <v>223</v>
      </c>
      <c r="G12" s="183">
        <v>107</v>
      </c>
      <c r="H12" s="183">
        <v>176</v>
      </c>
      <c r="I12" s="183">
        <v>115</v>
      </c>
      <c r="J12" s="183">
        <v>48</v>
      </c>
      <c r="K12" s="183">
        <v>58</v>
      </c>
      <c r="L12" s="183">
        <v>988</v>
      </c>
    </row>
    <row r="13" spans="1:12" ht="14.25" customHeight="1" x14ac:dyDescent="0.3">
      <c r="A13" s="319" t="s">
        <v>373</v>
      </c>
      <c r="B13" s="273" t="s">
        <v>120</v>
      </c>
      <c r="C13" s="276"/>
      <c r="D13" s="199">
        <v>23113.35</v>
      </c>
      <c r="E13" s="199">
        <v>13774.509999999998</v>
      </c>
      <c r="F13" s="199">
        <v>27064.030000000002</v>
      </c>
      <c r="G13" s="199">
        <v>5566.83</v>
      </c>
      <c r="H13" s="199">
        <v>62273.749999999993</v>
      </c>
      <c r="I13" s="199">
        <v>22313.070000000003</v>
      </c>
      <c r="J13" s="199">
        <v>3582.5800000000004</v>
      </c>
      <c r="K13" s="199">
        <v>12949.32</v>
      </c>
      <c r="L13" s="199">
        <v>170637.43999999994</v>
      </c>
    </row>
    <row r="14" spans="1:12" x14ac:dyDescent="0.3">
      <c r="A14" s="320"/>
      <c r="B14" s="277" t="s">
        <v>5</v>
      </c>
      <c r="C14" s="274"/>
      <c r="D14" s="117">
        <v>0.12540651512600612</v>
      </c>
      <c r="E14" s="117">
        <v>7.0196265548134087E-2</v>
      </c>
      <c r="F14" s="117">
        <v>9.8398778349835042E-2</v>
      </c>
      <c r="G14" s="117">
        <v>4.1306445456612287E-2</v>
      </c>
      <c r="H14" s="117">
        <v>0.25072842548809582</v>
      </c>
      <c r="I14" s="117">
        <v>0.1413891591803878</v>
      </c>
      <c r="J14" s="117">
        <v>7.1274727749551486E-2</v>
      </c>
      <c r="K14" s="117">
        <v>0.30153953914887349</v>
      </c>
      <c r="L14" s="117">
        <v>0.13230352238679494</v>
      </c>
    </row>
    <row r="15" spans="1:12" x14ac:dyDescent="0.3">
      <c r="A15" s="320"/>
      <c r="B15" s="277" t="s">
        <v>6</v>
      </c>
      <c r="C15" s="216" t="s">
        <v>7</v>
      </c>
      <c r="D15" s="117">
        <v>4.9871693709599235E-2</v>
      </c>
      <c r="E15" s="117">
        <v>3.3365582773619777E-2</v>
      </c>
      <c r="F15" s="117">
        <v>6.040576187768585E-2</v>
      </c>
      <c r="G15" s="117">
        <v>1.4867101645191927E-2</v>
      </c>
      <c r="H15" s="117">
        <v>0.16929188235848552</v>
      </c>
      <c r="I15" s="117">
        <v>7.6758626559585874E-2</v>
      </c>
      <c r="J15" s="117">
        <v>2.7184075142002759E-2</v>
      </c>
      <c r="K15" s="117">
        <v>0.1323627918489208</v>
      </c>
      <c r="L15" s="117">
        <v>0.10388654663671498</v>
      </c>
    </row>
    <row r="16" spans="1:12" x14ac:dyDescent="0.3">
      <c r="A16" s="320"/>
      <c r="B16" s="277"/>
      <c r="C16" s="216" t="s">
        <v>8</v>
      </c>
      <c r="D16" s="117">
        <v>0.28145540330791069</v>
      </c>
      <c r="E16" s="117">
        <v>0.14172191361739239</v>
      </c>
      <c r="F16" s="117">
        <v>0.15631259545112003</v>
      </c>
      <c r="G16" s="117">
        <v>0.10953690602021721</v>
      </c>
      <c r="H16" s="117">
        <v>0.35461643277197974</v>
      </c>
      <c r="I16" s="117">
        <v>0.2459418304652998</v>
      </c>
      <c r="J16" s="117">
        <v>0.17408060289148294</v>
      </c>
      <c r="K16" s="117">
        <v>0.54990138132611655</v>
      </c>
      <c r="L16" s="117">
        <v>0.1670446446754818</v>
      </c>
    </row>
    <row r="17" spans="1:12" ht="14.5" thickBot="1" x14ac:dyDescent="0.35">
      <c r="A17" s="321"/>
      <c r="B17" s="278" t="s">
        <v>9</v>
      </c>
      <c r="C17" s="275"/>
      <c r="D17" s="183">
        <v>130</v>
      </c>
      <c r="E17" s="183">
        <v>131</v>
      </c>
      <c r="F17" s="183">
        <v>223</v>
      </c>
      <c r="G17" s="183">
        <v>107</v>
      </c>
      <c r="H17" s="183">
        <v>176</v>
      </c>
      <c r="I17" s="183">
        <v>115</v>
      </c>
      <c r="J17" s="183">
        <v>48</v>
      </c>
      <c r="K17" s="183">
        <v>58</v>
      </c>
      <c r="L17" s="183">
        <v>988</v>
      </c>
    </row>
    <row r="18" spans="1:12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12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12" ht="14.25" customHeight="1" x14ac:dyDescent="0.3">
      <c r="A20" s="84" t="s">
        <v>174</v>
      </c>
    </row>
    <row r="21" spans="1:12" ht="14.25" customHeight="1" x14ac:dyDescent="0.3"/>
    <row r="22" spans="1:12" ht="14.25" customHeight="1" x14ac:dyDescent="0.3">
      <c r="A22" s="198" t="str">
        <f>HYPERLINK("#'Index'!A1","Back To Index")</f>
        <v>Back To Index</v>
      </c>
    </row>
    <row r="23" spans="1:12" ht="14.15" customHeight="1" x14ac:dyDescent="0.3"/>
    <row r="24" spans="1:12" ht="14.25" customHeight="1" x14ac:dyDescent="0.3"/>
    <row r="25" spans="1:12" ht="14.25" customHeight="1" x14ac:dyDescent="0.3"/>
    <row r="26" spans="1:12" ht="14.25" customHeight="1" x14ac:dyDescent="0.3"/>
    <row r="27" spans="1:12" ht="14.15" customHeight="1" x14ac:dyDescent="0.3"/>
    <row r="28" spans="1:12" ht="15" customHeight="1" x14ac:dyDescent="0.3"/>
    <row r="29" spans="1:12" ht="14.15" customHeight="1" x14ac:dyDescent="0.3"/>
    <row r="30" spans="1:12" ht="15" customHeight="1" x14ac:dyDescent="0.3"/>
    <row r="31" spans="1:12" ht="15" customHeight="1" x14ac:dyDescent="0.3"/>
    <row r="32" spans="1:12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3" enableFormatConditionsCalculation="0">
    <tabColor rgb="FF1F497D"/>
  </sheetPr>
  <dimension ref="A1:G397"/>
  <sheetViews>
    <sheetView workbookViewId="0">
      <selection activeCell="A22" sqref="A22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7" s="93" customFormat="1" ht="31.5" customHeight="1" thickBot="1" x14ac:dyDescent="0.35">
      <c r="A1" s="290" t="s">
        <v>404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217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</row>
    <row r="3" spans="1:7" ht="14.25" customHeight="1" x14ac:dyDescent="0.3">
      <c r="A3" s="319" t="s">
        <v>371</v>
      </c>
      <c r="B3" s="273" t="s">
        <v>120</v>
      </c>
      <c r="C3" s="276"/>
      <c r="D3" s="199">
        <v>685948.8800000007</v>
      </c>
      <c r="E3" s="199">
        <v>27985.569999999996</v>
      </c>
      <c r="F3" s="199">
        <v>29243.66</v>
      </c>
      <c r="G3" s="199">
        <v>743178.11000000127</v>
      </c>
    </row>
    <row r="4" spans="1:7" x14ac:dyDescent="0.3">
      <c r="A4" s="320"/>
      <c r="B4" s="277" t="s">
        <v>5</v>
      </c>
      <c r="C4" s="274"/>
      <c r="D4" s="117">
        <v>0.57762372881310242</v>
      </c>
      <c r="E4" s="117">
        <v>0.47977667223666004</v>
      </c>
      <c r="F4" s="117">
        <v>0.66650727801407528</v>
      </c>
      <c r="G4" s="117">
        <v>0.57622220371895616</v>
      </c>
    </row>
    <row r="5" spans="1:7" x14ac:dyDescent="0.3">
      <c r="A5" s="320"/>
      <c r="B5" s="277" t="s">
        <v>6</v>
      </c>
      <c r="C5" s="216" t="s">
        <v>7</v>
      </c>
      <c r="D5" s="117">
        <v>0.5340007922866763</v>
      </c>
      <c r="E5" s="117">
        <v>0.25840289725851856</v>
      </c>
      <c r="F5" s="117">
        <v>0.42810549727997471</v>
      </c>
      <c r="G5" s="117">
        <v>0.53376642197779234</v>
      </c>
    </row>
    <row r="6" spans="1:7" x14ac:dyDescent="0.3">
      <c r="A6" s="320"/>
      <c r="B6" s="277"/>
      <c r="C6" s="216" t="s">
        <v>8</v>
      </c>
      <c r="D6" s="117">
        <v>0.62006846618399292</v>
      </c>
      <c r="E6" s="117">
        <v>0.70938750691899044</v>
      </c>
      <c r="F6" s="117">
        <v>0.84216754487028433</v>
      </c>
      <c r="G6" s="117">
        <v>0.61758176949749455</v>
      </c>
    </row>
    <row r="7" spans="1:7" ht="14.5" thickBot="1" x14ac:dyDescent="0.35">
      <c r="A7" s="321"/>
      <c r="B7" s="278" t="s">
        <v>9</v>
      </c>
      <c r="C7" s="275"/>
      <c r="D7" s="183">
        <v>927</v>
      </c>
      <c r="E7" s="183">
        <v>35</v>
      </c>
      <c r="F7" s="183">
        <v>26</v>
      </c>
      <c r="G7" s="183">
        <v>988</v>
      </c>
    </row>
    <row r="8" spans="1:7" ht="14.25" customHeight="1" x14ac:dyDescent="0.3">
      <c r="A8" s="319" t="s">
        <v>372</v>
      </c>
      <c r="B8" s="273" t="s">
        <v>120</v>
      </c>
      <c r="C8" s="276"/>
      <c r="D8" s="199">
        <v>348454.17000000022</v>
      </c>
      <c r="E8" s="199">
        <v>23620.78</v>
      </c>
      <c r="F8" s="199">
        <v>3851.73</v>
      </c>
      <c r="G8" s="199">
        <v>375926.6800000004</v>
      </c>
    </row>
    <row r="9" spans="1:7" x14ac:dyDescent="0.3">
      <c r="A9" s="320"/>
      <c r="B9" s="277" t="s">
        <v>5</v>
      </c>
      <c r="C9" s="274"/>
      <c r="D9" s="117">
        <v>0.29342623461368522</v>
      </c>
      <c r="E9" s="117">
        <v>0.40494795082016394</v>
      </c>
      <c r="F9" s="117">
        <v>8.7786757127704063E-2</v>
      </c>
      <c r="G9" s="117">
        <v>0.29147427389424951</v>
      </c>
    </row>
    <row r="10" spans="1:7" x14ac:dyDescent="0.3">
      <c r="A10" s="320"/>
      <c r="B10" s="277" t="s">
        <v>6</v>
      </c>
      <c r="C10" s="216" t="s">
        <v>7</v>
      </c>
      <c r="D10" s="117">
        <v>0.25615338530744308</v>
      </c>
      <c r="E10" s="117">
        <v>0.19364507870054218</v>
      </c>
      <c r="F10" s="117">
        <v>2.4939922562316478E-2</v>
      </c>
      <c r="G10" s="117">
        <v>0.25488582246886765</v>
      </c>
    </row>
    <row r="11" spans="1:7" x14ac:dyDescent="0.3">
      <c r="A11" s="320"/>
      <c r="B11" s="277"/>
      <c r="C11" s="216" t="s">
        <v>8</v>
      </c>
      <c r="D11" s="117">
        <v>0.33368963895033343</v>
      </c>
      <c r="E11" s="117">
        <v>0.65852237187830398</v>
      </c>
      <c r="F11" s="117">
        <v>0.26582738667895578</v>
      </c>
      <c r="G11" s="117">
        <v>0.33098189031174874</v>
      </c>
    </row>
    <row r="12" spans="1:7" ht="14.5" thickBot="1" x14ac:dyDescent="0.35">
      <c r="A12" s="321"/>
      <c r="B12" s="278" t="s">
        <v>9</v>
      </c>
      <c r="C12" s="275"/>
      <c r="D12" s="183">
        <v>927</v>
      </c>
      <c r="E12" s="183">
        <v>35</v>
      </c>
      <c r="F12" s="183">
        <v>26</v>
      </c>
      <c r="G12" s="183">
        <v>988</v>
      </c>
    </row>
    <row r="13" spans="1:7" ht="14.25" customHeight="1" x14ac:dyDescent="0.3">
      <c r="A13" s="319" t="s">
        <v>373</v>
      </c>
      <c r="B13" s="273" t="s">
        <v>120</v>
      </c>
      <c r="C13" s="276"/>
      <c r="D13" s="199">
        <v>153132.78999999992</v>
      </c>
      <c r="E13" s="199">
        <v>6724.0599999999995</v>
      </c>
      <c r="F13" s="199">
        <v>10780.59</v>
      </c>
      <c r="G13" s="199">
        <v>170637.43999999994</v>
      </c>
    </row>
    <row r="14" spans="1:7" x14ac:dyDescent="0.3">
      <c r="A14" s="320"/>
      <c r="B14" s="277" t="s">
        <v>5</v>
      </c>
      <c r="C14" s="274"/>
      <c r="D14" s="117">
        <v>0.12895003657321175</v>
      </c>
      <c r="E14" s="117">
        <v>0.11527537694317597</v>
      </c>
      <c r="F14" s="117">
        <v>0.24570596485822091</v>
      </c>
      <c r="G14" s="117">
        <v>0.13230352238679494</v>
      </c>
    </row>
    <row r="15" spans="1:7" x14ac:dyDescent="0.3">
      <c r="A15" s="320"/>
      <c r="B15" s="277" t="s">
        <v>6</v>
      </c>
      <c r="C15" s="216" t="s">
        <v>7</v>
      </c>
      <c r="D15" s="117">
        <v>9.9681994387333481E-2</v>
      </c>
      <c r="E15" s="117">
        <v>3.8312132409437559E-2</v>
      </c>
      <c r="F15" s="117">
        <v>9.4610723902109395E-2</v>
      </c>
      <c r="G15" s="117">
        <v>0.10388654663671498</v>
      </c>
    </row>
    <row r="16" spans="1:7" x14ac:dyDescent="0.3">
      <c r="A16" s="320"/>
      <c r="B16" s="277"/>
      <c r="C16" s="216" t="s">
        <v>8</v>
      </c>
      <c r="D16" s="117">
        <v>0.16523443140359004</v>
      </c>
      <c r="E16" s="117">
        <v>0.2988077188035006</v>
      </c>
      <c r="F16" s="117">
        <v>0.50382511408599673</v>
      </c>
      <c r="G16" s="117">
        <v>0.1670446446754818</v>
      </c>
    </row>
    <row r="17" spans="1:7" ht="14.5" thickBot="1" x14ac:dyDescent="0.35">
      <c r="A17" s="321"/>
      <c r="B17" s="278" t="s">
        <v>9</v>
      </c>
      <c r="C17" s="275"/>
      <c r="D17" s="183">
        <v>927</v>
      </c>
      <c r="E17" s="183">
        <v>35</v>
      </c>
      <c r="F17" s="183">
        <v>26</v>
      </c>
      <c r="G17" s="183">
        <v>988</v>
      </c>
    </row>
    <row r="18" spans="1:7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7" ht="16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7" ht="14.25" customHeight="1" x14ac:dyDescent="0.3">
      <c r="A20" s="84" t="s">
        <v>174</v>
      </c>
    </row>
    <row r="21" spans="1:7" ht="14.25" customHeight="1" x14ac:dyDescent="0.3"/>
    <row r="22" spans="1:7" ht="14.25" customHeight="1" x14ac:dyDescent="0.3">
      <c r="A22" s="198" t="str">
        <f>HYPERLINK("#'Index'!A1","Back To Index")</f>
        <v>Back To Index</v>
      </c>
    </row>
    <row r="23" spans="1:7" ht="14.15" customHeight="1" x14ac:dyDescent="0.3"/>
    <row r="24" spans="1:7" ht="14.25" customHeight="1" x14ac:dyDescent="0.3"/>
    <row r="25" spans="1:7" ht="14.25" customHeight="1" x14ac:dyDescent="0.3"/>
    <row r="26" spans="1:7" ht="14.25" customHeight="1" x14ac:dyDescent="0.3"/>
    <row r="27" spans="1:7" ht="14.15" customHeight="1" x14ac:dyDescent="0.3"/>
    <row r="28" spans="1:7" ht="15" customHeight="1" x14ac:dyDescent="0.3"/>
    <row r="29" spans="1:7" ht="14.15" customHeight="1" x14ac:dyDescent="0.3"/>
    <row r="30" spans="1:7" ht="15" customHeight="1" x14ac:dyDescent="0.3"/>
    <row r="31" spans="1:7" ht="15" customHeight="1" x14ac:dyDescent="0.3"/>
    <row r="32" spans="1:7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15" customHeight="1" x14ac:dyDescent="0.3"/>
    <row r="56" ht="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60" customHeight="1" x14ac:dyDescent="0.3"/>
    <row r="232" ht="14.5" customHeight="1" x14ac:dyDescent="0.3"/>
    <row r="233" ht="59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19">
    <mergeCell ref="A18:G18"/>
    <mergeCell ref="A19:G1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1F497D"/>
  </sheetPr>
  <dimension ref="A1:M882"/>
  <sheetViews>
    <sheetView workbookViewId="0">
      <selection activeCell="K53" sqref="K53"/>
    </sheetView>
  </sheetViews>
  <sheetFormatPr defaultColWidth="8.75" defaultRowHeight="14" x14ac:dyDescent="0.3"/>
  <cols>
    <col min="1" max="1" width="18.58203125" style="66" customWidth="1"/>
    <col min="2" max="12" width="10.58203125" style="66" customWidth="1"/>
    <col min="13" max="16384" width="8.75" style="66"/>
  </cols>
  <sheetData>
    <row r="1" spans="1:12" s="77" customFormat="1" ht="15" customHeight="1" thickBot="1" x14ac:dyDescent="0.35">
      <c r="A1" s="266" t="s">
        <v>290</v>
      </c>
      <c r="B1" s="266"/>
      <c r="C1" s="266"/>
      <c r="D1" s="266"/>
      <c r="E1" s="266"/>
      <c r="F1" s="266"/>
      <c r="G1" s="270"/>
      <c r="H1" s="79"/>
    </row>
    <row r="2" spans="1:12" ht="54" customHeight="1" thickBot="1" x14ac:dyDescent="0.35">
      <c r="A2" s="67" t="s">
        <v>0</v>
      </c>
      <c r="B2" s="271"/>
      <c r="C2" s="272"/>
      <c r="D2" s="24" t="s">
        <v>107</v>
      </c>
      <c r="E2" s="24" t="s">
        <v>108</v>
      </c>
      <c r="F2" s="24" t="s">
        <v>109</v>
      </c>
      <c r="G2" s="24" t="s">
        <v>110</v>
      </c>
      <c r="H2" s="24" t="s">
        <v>111</v>
      </c>
      <c r="I2" s="24" t="s">
        <v>112</v>
      </c>
      <c r="J2" s="24" t="s">
        <v>113</v>
      </c>
      <c r="K2" s="24" t="s">
        <v>114</v>
      </c>
      <c r="L2" s="24" t="s">
        <v>4</v>
      </c>
    </row>
    <row r="3" spans="1:12" ht="16" customHeight="1" x14ac:dyDescent="0.3">
      <c r="A3" s="273" t="s">
        <v>11</v>
      </c>
      <c r="B3" s="273" t="s">
        <v>120</v>
      </c>
      <c r="C3" s="276"/>
      <c r="D3" s="83">
        <v>786802.67000000062</v>
      </c>
      <c r="E3" s="83">
        <v>740813.94000000029</v>
      </c>
      <c r="F3" s="83">
        <v>1438880.6500000001</v>
      </c>
      <c r="G3" s="83">
        <v>649952.64000000013</v>
      </c>
      <c r="H3" s="83">
        <v>1589415.7300000002</v>
      </c>
      <c r="I3" s="83">
        <v>795096.85</v>
      </c>
      <c r="J3" s="83">
        <v>333077.50999999978</v>
      </c>
      <c r="K3" s="83">
        <v>228856.25000000026</v>
      </c>
      <c r="L3" s="83">
        <v>6562896.2400000039</v>
      </c>
    </row>
    <row r="4" spans="1:12" ht="16" customHeight="1" x14ac:dyDescent="0.3">
      <c r="A4" s="274"/>
      <c r="B4" s="277" t="s">
        <v>5</v>
      </c>
      <c r="C4" s="274"/>
      <c r="D4" s="117">
        <v>0.96822434582749528</v>
      </c>
      <c r="E4" s="117">
        <v>0.9582485088734688</v>
      </c>
      <c r="F4" s="117">
        <v>0.96024054185549534</v>
      </c>
      <c r="G4" s="117">
        <v>0.97394709958023551</v>
      </c>
      <c r="H4" s="117">
        <v>0.96735929897028416</v>
      </c>
      <c r="I4" s="117">
        <v>0.96218406798150791</v>
      </c>
      <c r="J4" s="117">
        <v>0.95671553665599629</v>
      </c>
      <c r="K4" s="117">
        <v>0.94285285350732695</v>
      </c>
      <c r="L4" s="117">
        <v>0.96346282876316114</v>
      </c>
    </row>
    <row r="5" spans="1:12" ht="16" customHeight="1" x14ac:dyDescent="0.3">
      <c r="A5" s="274"/>
      <c r="B5" s="277" t="s">
        <v>6</v>
      </c>
      <c r="C5" s="69" t="s">
        <v>7</v>
      </c>
      <c r="D5" s="117">
        <v>0.94452875108419643</v>
      </c>
      <c r="E5" s="117">
        <v>0.9301813530640114</v>
      </c>
      <c r="F5" s="117">
        <v>0.93440633230836534</v>
      </c>
      <c r="G5" s="117">
        <v>0.93967082456968354</v>
      </c>
      <c r="H5" s="117">
        <v>0.94825434149214549</v>
      </c>
      <c r="I5" s="117">
        <v>0.93099548219617068</v>
      </c>
      <c r="J5" s="117">
        <v>0.91651324645346388</v>
      </c>
      <c r="K5" s="117">
        <v>0.89271493428376913</v>
      </c>
      <c r="L5" s="117">
        <v>0.95486706049736858</v>
      </c>
    </row>
    <row r="6" spans="1:12" ht="16" customHeight="1" x14ac:dyDescent="0.3">
      <c r="A6" s="274"/>
      <c r="B6" s="277"/>
      <c r="C6" s="69" t="s">
        <v>8</v>
      </c>
      <c r="D6" s="117">
        <v>0.98199091242202829</v>
      </c>
      <c r="E6" s="117">
        <v>0.97533186639283687</v>
      </c>
      <c r="F6" s="117">
        <v>0.9761594935107053</v>
      </c>
      <c r="G6" s="117">
        <v>0.98897759842251087</v>
      </c>
      <c r="H6" s="117">
        <v>0.97956256286509413</v>
      </c>
      <c r="I6" s="117">
        <v>0.9795851803086747</v>
      </c>
      <c r="J6" s="117">
        <v>0.97802298743535754</v>
      </c>
      <c r="K6" s="117">
        <v>0.97033817247722809</v>
      </c>
      <c r="L6" s="117">
        <v>0.97047211989518933</v>
      </c>
    </row>
    <row r="7" spans="1:12" ht="16" customHeight="1" thickBot="1" x14ac:dyDescent="0.35">
      <c r="A7" s="275"/>
      <c r="B7" s="278" t="s">
        <v>9</v>
      </c>
      <c r="C7" s="275"/>
      <c r="D7" s="114">
        <v>608</v>
      </c>
      <c r="E7" s="114">
        <v>565</v>
      </c>
      <c r="F7" s="114">
        <v>1130</v>
      </c>
      <c r="G7" s="114">
        <v>524</v>
      </c>
      <c r="H7" s="114">
        <v>1040</v>
      </c>
      <c r="I7" s="114">
        <v>583</v>
      </c>
      <c r="J7" s="114">
        <v>257</v>
      </c>
      <c r="K7" s="114">
        <v>294</v>
      </c>
      <c r="L7" s="114">
        <v>5001</v>
      </c>
    </row>
    <row r="8" spans="1:12" ht="16" customHeight="1" x14ac:dyDescent="0.3">
      <c r="A8" s="273" t="s">
        <v>58</v>
      </c>
      <c r="B8" s="273" t="s">
        <v>120</v>
      </c>
      <c r="C8" s="276"/>
      <c r="D8" s="83">
        <v>798988.27000000072</v>
      </c>
      <c r="E8" s="83">
        <v>755657.8000000004</v>
      </c>
      <c r="F8" s="83">
        <v>1474605.3700000003</v>
      </c>
      <c r="G8" s="83">
        <v>662807.31000000017</v>
      </c>
      <c r="H8" s="83">
        <v>1619946.8900000008</v>
      </c>
      <c r="I8" s="83">
        <v>813379.87000000011</v>
      </c>
      <c r="J8" s="83">
        <v>342927.34999999974</v>
      </c>
      <c r="K8" s="83">
        <v>233539.79000000027</v>
      </c>
      <c r="L8" s="83">
        <v>6701852.6500000041</v>
      </c>
    </row>
    <row r="9" spans="1:12" ht="16" customHeight="1" x14ac:dyDescent="0.3">
      <c r="A9" s="274"/>
      <c r="B9" s="277" t="s">
        <v>5</v>
      </c>
      <c r="C9" s="274"/>
      <c r="D9" s="117">
        <v>0.98321971256731022</v>
      </c>
      <c r="E9" s="117">
        <v>0.9774491555445165</v>
      </c>
      <c r="F9" s="117">
        <v>0.98408152164102236</v>
      </c>
      <c r="G9" s="117">
        <v>0.99320968548581956</v>
      </c>
      <c r="H9" s="117">
        <v>0.98594134832143165</v>
      </c>
      <c r="I9" s="117">
        <v>0.98430920979107173</v>
      </c>
      <c r="J9" s="117">
        <v>0.98500773495415117</v>
      </c>
      <c r="K9" s="117">
        <v>0.96214832415108575</v>
      </c>
      <c r="L9" s="117">
        <v>0.98386225775876157</v>
      </c>
    </row>
    <row r="10" spans="1:12" ht="16" customHeight="1" x14ac:dyDescent="0.3">
      <c r="A10" s="274"/>
      <c r="B10" s="277" t="s">
        <v>6</v>
      </c>
      <c r="C10" s="69" t="s">
        <v>7</v>
      </c>
      <c r="D10" s="117">
        <v>0.9668309867060304</v>
      </c>
      <c r="E10" s="117">
        <v>0.95461093211534698</v>
      </c>
      <c r="F10" s="117">
        <v>0.95793264721350579</v>
      </c>
      <c r="G10" s="117">
        <v>0.96707760490649874</v>
      </c>
      <c r="H10" s="117">
        <v>0.97367987107545961</v>
      </c>
      <c r="I10" s="117">
        <v>0.97087319586458332</v>
      </c>
      <c r="J10" s="117">
        <v>0.9536054432910448</v>
      </c>
      <c r="K10" s="117">
        <v>0.9099022225518183</v>
      </c>
      <c r="L10" s="117">
        <v>0.97783980968095174</v>
      </c>
    </row>
    <row r="11" spans="1:12" ht="16" customHeight="1" x14ac:dyDescent="0.3">
      <c r="A11" s="274"/>
      <c r="B11" s="277"/>
      <c r="C11" s="69" t="s">
        <v>8</v>
      </c>
      <c r="D11" s="117">
        <v>0.99158132037768043</v>
      </c>
      <c r="E11" s="117">
        <v>0.98892923523776777</v>
      </c>
      <c r="F11" s="117">
        <v>0.99407687753855878</v>
      </c>
      <c r="G11" s="117">
        <v>0.99862889119754927</v>
      </c>
      <c r="H11" s="117">
        <v>0.99253449876629685</v>
      </c>
      <c r="I11" s="117">
        <v>0.99160089289918274</v>
      </c>
      <c r="J11" s="117">
        <v>0.99526092190783833</v>
      </c>
      <c r="K11" s="117">
        <v>0.98461026379477667</v>
      </c>
      <c r="L11" s="117">
        <v>0.98826763012058683</v>
      </c>
    </row>
    <row r="12" spans="1:12" ht="16" customHeight="1" thickBot="1" x14ac:dyDescent="0.35">
      <c r="A12" s="275"/>
      <c r="B12" s="278" t="s">
        <v>9</v>
      </c>
      <c r="C12" s="275"/>
      <c r="D12" s="114">
        <v>608</v>
      </c>
      <c r="E12" s="114">
        <v>565</v>
      </c>
      <c r="F12" s="114">
        <v>1130</v>
      </c>
      <c r="G12" s="114">
        <v>524</v>
      </c>
      <c r="H12" s="114">
        <v>1040</v>
      </c>
      <c r="I12" s="114">
        <v>583</v>
      </c>
      <c r="J12" s="114">
        <v>257</v>
      </c>
      <c r="K12" s="114">
        <v>294</v>
      </c>
      <c r="L12" s="114">
        <v>5001</v>
      </c>
    </row>
    <row r="13" spans="1:12" ht="16" customHeight="1" x14ac:dyDescent="0.3">
      <c r="A13" s="273" t="s">
        <v>59</v>
      </c>
      <c r="B13" s="273" t="s">
        <v>120</v>
      </c>
      <c r="C13" s="276"/>
      <c r="D13" s="83">
        <v>20803.339999999997</v>
      </c>
      <c r="E13" s="83">
        <v>23295.200000000001</v>
      </c>
      <c r="F13" s="83">
        <v>32621.790000000005</v>
      </c>
      <c r="G13" s="83">
        <v>10527.25</v>
      </c>
      <c r="H13" s="83">
        <v>52580.32</v>
      </c>
      <c r="I13" s="83">
        <v>15338.04</v>
      </c>
      <c r="J13" s="83">
        <v>14843.86</v>
      </c>
      <c r="K13" s="83">
        <v>12244.57</v>
      </c>
      <c r="L13" s="83">
        <v>182254.36999999997</v>
      </c>
    </row>
    <row r="14" spans="1:12" ht="16" customHeight="1" x14ac:dyDescent="0.3">
      <c r="A14" s="274"/>
      <c r="B14" s="277" t="s">
        <v>5</v>
      </c>
      <c r="C14" s="274"/>
      <c r="D14" s="117">
        <v>2.5600193073222467E-2</v>
      </c>
      <c r="E14" s="117">
        <v>3.0132519730810173E-2</v>
      </c>
      <c r="F14" s="117">
        <v>2.17702318158884E-2</v>
      </c>
      <c r="G14" s="117">
        <v>1.5774971856497164E-2</v>
      </c>
      <c r="H14" s="117">
        <v>3.2001735313663474E-2</v>
      </c>
      <c r="I14" s="117">
        <v>1.8561283096597717E-2</v>
      </c>
      <c r="J14" s="117">
        <v>4.2636776905010748E-2</v>
      </c>
      <c r="K14" s="117">
        <v>5.0445761321660204E-2</v>
      </c>
      <c r="L14" s="117">
        <v>2.675576520689403E-2</v>
      </c>
    </row>
    <row r="15" spans="1:12" ht="16" customHeight="1" x14ac:dyDescent="0.3">
      <c r="A15" s="274"/>
      <c r="B15" s="277" t="s">
        <v>6</v>
      </c>
      <c r="C15" s="69" t="s">
        <v>7</v>
      </c>
      <c r="D15" s="117">
        <v>1.4405789818640411E-2</v>
      </c>
      <c r="E15" s="117">
        <v>1.6100835937323425E-2</v>
      </c>
      <c r="F15" s="117">
        <v>1.0160344439614256E-2</v>
      </c>
      <c r="G15" s="117">
        <v>6.4893659639872195E-3</v>
      </c>
      <c r="H15" s="117">
        <v>1.8290796144677404E-2</v>
      </c>
      <c r="I15" s="117">
        <v>1.0169850028272077E-2</v>
      </c>
      <c r="J15" s="117">
        <v>1.9540164156004517E-2</v>
      </c>
      <c r="K15" s="117">
        <v>2.3985701863841493E-2</v>
      </c>
      <c r="L15" s="117">
        <v>2.0669801374126662E-2</v>
      </c>
    </row>
    <row r="16" spans="1:12" ht="16" customHeight="1" x14ac:dyDescent="0.3">
      <c r="A16" s="274"/>
      <c r="B16" s="277"/>
      <c r="C16" s="69" t="s">
        <v>8</v>
      </c>
      <c r="D16" s="117">
        <v>4.5095490664188741E-2</v>
      </c>
      <c r="E16" s="117">
        <v>5.570037124327374E-2</v>
      </c>
      <c r="F16" s="117">
        <v>4.6029445761292156E-2</v>
      </c>
      <c r="G16" s="117">
        <v>3.7841240785711286E-2</v>
      </c>
      <c r="H16" s="117">
        <v>5.5410403345567197E-2</v>
      </c>
      <c r="I16" s="117">
        <v>3.3641400074186568E-2</v>
      </c>
      <c r="J16" s="117">
        <v>9.0513452999597413E-2</v>
      </c>
      <c r="K16" s="117">
        <v>0.10301463199371055</v>
      </c>
      <c r="L16" s="117">
        <v>3.4570409348241071E-2</v>
      </c>
    </row>
    <row r="17" spans="1:13" ht="16" customHeight="1" thickBot="1" x14ac:dyDescent="0.35">
      <c r="A17" s="275"/>
      <c r="B17" s="278" t="s">
        <v>9</v>
      </c>
      <c r="C17" s="275"/>
      <c r="D17" s="114">
        <v>608</v>
      </c>
      <c r="E17" s="114">
        <v>565</v>
      </c>
      <c r="F17" s="114">
        <v>1130</v>
      </c>
      <c r="G17" s="114">
        <v>524</v>
      </c>
      <c r="H17" s="114">
        <v>1040</v>
      </c>
      <c r="I17" s="114">
        <v>583</v>
      </c>
      <c r="J17" s="114">
        <v>257</v>
      </c>
      <c r="K17" s="114">
        <v>294</v>
      </c>
      <c r="L17" s="114">
        <v>5001</v>
      </c>
    </row>
    <row r="18" spans="1:13" ht="16" customHeight="1" x14ac:dyDescent="0.3">
      <c r="A18" s="273" t="s">
        <v>60</v>
      </c>
      <c r="B18" s="273" t="s">
        <v>120</v>
      </c>
      <c r="C18" s="276"/>
      <c r="D18" s="83">
        <v>791821.00000000081</v>
      </c>
      <c r="E18" s="83">
        <v>749796.47000000044</v>
      </c>
      <c r="F18" s="83">
        <v>1465836.7600000005</v>
      </c>
      <c r="G18" s="83">
        <v>656811.50000000023</v>
      </c>
      <c r="H18" s="83">
        <v>1590465.5800000008</v>
      </c>
      <c r="I18" s="83">
        <v>811007.85</v>
      </c>
      <c r="J18" s="83">
        <v>333302.99999999983</v>
      </c>
      <c r="K18" s="83">
        <v>230482.86000000028</v>
      </c>
      <c r="L18" s="83">
        <v>6629525.0200000051</v>
      </c>
    </row>
    <row r="19" spans="1:13" ht="16" customHeight="1" x14ac:dyDescent="0.3">
      <c r="A19" s="274"/>
      <c r="B19" s="277" t="s">
        <v>5</v>
      </c>
      <c r="C19" s="279"/>
      <c r="D19" s="117">
        <v>0.97439980692677775</v>
      </c>
      <c r="E19" s="117">
        <v>0.9698674802691899</v>
      </c>
      <c r="F19" s="117">
        <v>0.97822976818411178</v>
      </c>
      <c r="G19" s="117">
        <v>0.98422502814350277</v>
      </c>
      <c r="H19" s="117">
        <v>0.96799826468633665</v>
      </c>
      <c r="I19" s="117">
        <v>0.98143871690340201</v>
      </c>
      <c r="J19" s="117">
        <v>0.95736322309498945</v>
      </c>
      <c r="K19" s="117">
        <v>0.94955423867833977</v>
      </c>
      <c r="L19" s="117">
        <v>0.97324423479310607</v>
      </c>
    </row>
    <row r="20" spans="1:13" ht="16" customHeight="1" x14ac:dyDescent="0.3">
      <c r="A20" s="274"/>
      <c r="B20" s="277" t="s">
        <v>6</v>
      </c>
      <c r="C20" s="69" t="s">
        <v>7</v>
      </c>
      <c r="D20" s="117">
        <v>0.95490450933581139</v>
      </c>
      <c r="E20" s="117">
        <v>0.94429962875672624</v>
      </c>
      <c r="F20" s="117">
        <v>0.95397055423870791</v>
      </c>
      <c r="G20" s="117">
        <v>0.96215875921428873</v>
      </c>
      <c r="H20" s="117">
        <v>0.94458959665443287</v>
      </c>
      <c r="I20" s="117">
        <v>0.96635859992581319</v>
      </c>
      <c r="J20" s="117">
        <v>0.90948654700040266</v>
      </c>
      <c r="K20" s="117">
        <v>0.89698536800628947</v>
      </c>
      <c r="L20" s="117">
        <v>0.96542959065175904</v>
      </c>
    </row>
    <row r="21" spans="1:13" ht="16" customHeight="1" x14ac:dyDescent="0.3">
      <c r="A21" s="274"/>
      <c r="B21" s="277"/>
      <c r="C21" s="69" t="s">
        <v>8</v>
      </c>
      <c r="D21" s="117">
        <v>0.98559421018135973</v>
      </c>
      <c r="E21" s="117">
        <v>0.98389916406267663</v>
      </c>
      <c r="F21" s="117">
        <v>0.98983965556038589</v>
      </c>
      <c r="G21" s="117">
        <v>0.99351063403601292</v>
      </c>
      <c r="H21" s="117">
        <v>0.98170920385532268</v>
      </c>
      <c r="I21" s="117">
        <v>0.98983014997172769</v>
      </c>
      <c r="J21" s="117">
        <v>0.98045983584399565</v>
      </c>
      <c r="K21" s="117">
        <v>0.97601429813615836</v>
      </c>
      <c r="L21" s="117">
        <v>0.97933019862587345</v>
      </c>
    </row>
    <row r="22" spans="1:13" ht="16" customHeight="1" thickBot="1" x14ac:dyDescent="0.35">
      <c r="A22" s="275"/>
      <c r="B22" s="278" t="s">
        <v>9</v>
      </c>
      <c r="C22" s="275"/>
      <c r="D22" s="118">
        <v>608</v>
      </c>
      <c r="E22" s="118">
        <v>565</v>
      </c>
      <c r="F22" s="118">
        <v>1130</v>
      </c>
      <c r="G22" s="118">
        <v>524</v>
      </c>
      <c r="H22" s="118">
        <v>1040</v>
      </c>
      <c r="I22" s="118">
        <v>583</v>
      </c>
      <c r="J22" s="118">
        <v>257</v>
      </c>
      <c r="K22" s="118">
        <v>294</v>
      </c>
      <c r="L22" s="118">
        <v>5001</v>
      </c>
    </row>
    <row r="23" spans="1:13" ht="16" customHeight="1" x14ac:dyDescent="0.3">
      <c r="A23" s="273" t="s">
        <v>61</v>
      </c>
      <c r="B23" s="273" t="s">
        <v>120</v>
      </c>
      <c r="C23" s="276"/>
      <c r="D23" s="114">
        <v>754832.12000000093</v>
      </c>
      <c r="E23" s="114">
        <v>694328.14000000013</v>
      </c>
      <c r="F23" s="114">
        <v>1377130.4000000011</v>
      </c>
      <c r="G23" s="114">
        <v>616687.25</v>
      </c>
      <c r="H23" s="114">
        <v>1485398.2299999979</v>
      </c>
      <c r="I23" s="114">
        <v>779211.16999999981</v>
      </c>
      <c r="J23" s="114">
        <v>306574.16000000009</v>
      </c>
      <c r="K23" s="114">
        <v>215500.55999999994</v>
      </c>
      <c r="L23" s="114">
        <v>6229662.0300000049</v>
      </c>
    </row>
    <row r="24" spans="1:13" ht="16" customHeight="1" x14ac:dyDescent="0.3">
      <c r="A24" s="274"/>
      <c r="B24" s="277" t="s">
        <v>5</v>
      </c>
      <c r="C24" s="279"/>
      <c r="D24" s="82">
        <v>0.92888199730763676</v>
      </c>
      <c r="E24" s="82">
        <v>0.89811877031348697</v>
      </c>
      <c r="F24" s="82">
        <v>0.91903136059385848</v>
      </c>
      <c r="G24" s="82">
        <v>0.92409926742602677</v>
      </c>
      <c r="H24" s="82">
        <v>0.90405157275277503</v>
      </c>
      <c r="I24" s="82">
        <v>0.94296005998166155</v>
      </c>
      <c r="J24" s="82">
        <v>0.88058861136935218</v>
      </c>
      <c r="K24" s="82">
        <v>0.88782944721163148</v>
      </c>
      <c r="L24" s="82">
        <v>0.9145425406972858</v>
      </c>
    </row>
    <row r="25" spans="1:13" ht="16" customHeight="1" x14ac:dyDescent="0.3">
      <c r="A25" s="274"/>
      <c r="B25" s="277" t="s">
        <v>6</v>
      </c>
      <c r="C25" s="69" t="s">
        <v>7</v>
      </c>
      <c r="D25" s="82">
        <v>0.8987090653939237</v>
      </c>
      <c r="E25" s="82">
        <v>0.85436216997301584</v>
      </c>
      <c r="F25" s="82">
        <v>0.88879809537728405</v>
      </c>
      <c r="G25" s="82">
        <v>0.88273952142308176</v>
      </c>
      <c r="H25" s="82">
        <v>0.87626053649738422</v>
      </c>
      <c r="I25" s="82">
        <v>0.91186493752706566</v>
      </c>
      <c r="J25" s="82">
        <v>0.81434693322958618</v>
      </c>
      <c r="K25" s="82">
        <v>0.82780255246194723</v>
      </c>
      <c r="L25" s="82">
        <v>0.90259008646381289</v>
      </c>
    </row>
    <row r="26" spans="1:13" ht="16" customHeight="1" x14ac:dyDescent="0.3">
      <c r="A26" s="274"/>
      <c r="B26" s="277"/>
      <c r="C26" s="69" t="s">
        <v>8</v>
      </c>
      <c r="D26" s="82">
        <v>0.950561338801444</v>
      </c>
      <c r="E26" s="82">
        <v>0.92980885923057155</v>
      </c>
      <c r="F26" s="82">
        <v>0.94158511902699904</v>
      </c>
      <c r="G26" s="82">
        <v>0.95166945184922058</v>
      </c>
      <c r="H26" s="82">
        <v>0.92612713509308153</v>
      </c>
      <c r="I26" s="82">
        <v>0.96352329967530603</v>
      </c>
      <c r="J26" s="82">
        <v>0.92536130440647957</v>
      </c>
      <c r="K26" s="82">
        <v>0.92873283529844741</v>
      </c>
      <c r="L26" s="82">
        <v>0.92515001916240569</v>
      </c>
    </row>
    <row r="27" spans="1:13" ht="16" customHeight="1" thickBot="1" x14ac:dyDescent="0.35">
      <c r="A27" s="279"/>
      <c r="B27" s="277" t="s">
        <v>9</v>
      </c>
      <c r="C27" s="279"/>
      <c r="D27" s="118">
        <v>608</v>
      </c>
      <c r="E27" s="118">
        <v>565</v>
      </c>
      <c r="F27" s="118">
        <v>1130</v>
      </c>
      <c r="G27" s="118">
        <v>524</v>
      </c>
      <c r="H27" s="118">
        <v>1040</v>
      </c>
      <c r="I27" s="118">
        <v>583</v>
      </c>
      <c r="J27" s="118">
        <v>257</v>
      </c>
      <c r="K27" s="118">
        <v>294</v>
      </c>
      <c r="L27" s="118">
        <v>5001</v>
      </c>
    </row>
    <row r="28" spans="1:13" ht="16" customHeight="1" x14ac:dyDescent="0.3">
      <c r="A28" s="273" t="s">
        <v>88</v>
      </c>
      <c r="B28" s="273" t="s">
        <v>120</v>
      </c>
      <c r="C28" s="276"/>
      <c r="D28" s="114">
        <v>31970.549999999992</v>
      </c>
      <c r="E28" s="114">
        <v>46485.799999999996</v>
      </c>
      <c r="F28" s="114">
        <v>61750.25</v>
      </c>
      <c r="G28" s="114">
        <v>33265.39</v>
      </c>
      <c r="H28" s="114">
        <v>104017.5</v>
      </c>
      <c r="I28" s="114">
        <v>14980.499999999998</v>
      </c>
      <c r="J28" s="114">
        <v>26503.350000000002</v>
      </c>
      <c r="K28" s="114">
        <v>13355.69</v>
      </c>
      <c r="L28" s="114">
        <v>332329.0299999998</v>
      </c>
    </row>
    <row r="29" spans="1:13" ht="16" customHeight="1" x14ac:dyDescent="0.3">
      <c r="A29" s="274"/>
      <c r="B29" s="277" t="s">
        <v>5</v>
      </c>
      <c r="C29" s="279"/>
      <c r="D29" s="82">
        <v>3.9342348519858461E-2</v>
      </c>
      <c r="E29" s="82">
        <v>6.0129738559982139E-2</v>
      </c>
      <c r="F29" s="82">
        <v>4.120918126163714E-2</v>
      </c>
      <c r="G29" s="82">
        <v>4.984783215420957E-2</v>
      </c>
      <c r="H29" s="82">
        <v>6.3307726217508631E-2</v>
      </c>
      <c r="I29" s="82">
        <v>1.8128607138107738E-2</v>
      </c>
      <c r="J29" s="82">
        <v>7.6126925286644886E-2</v>
      </c>
      <c r="K29" s="82">
        <v>5.5023406295695555E-2</v>
      </c>
      <c r="L29" s="82">
        <v>4.8787403550953803E-2</v>
      </c>
      <c r="M29" s="259"/>
    </row>
    <row r="30" spans="1:13" ht="16" customHeight="1" x14ac:dyDescent="0.3">
      <c r="A30" s="274"/>
      <c r="B30" s="277" t="s">
        <v>6</v>
      </c>
      <c r="C30" s="69" t="s">
        <v>7</v>
      </c>
      <c r="D30" s="82">
        <v>2.4312777958468371E-2</v>
      </c>
      <c r="E30" s="82">
        <v>3.5213436520018675E-2</v>
      </c>
      <c r="F30" s="82">
        <v>2.6670379991901937E-2</v>
      </c>
      <c r="G30" s="82">
        <v>2.9121706674564742E-2</v>
      </c>
      <c r="H30" s="82">
        <v>4.5745187446631322E-2</v>
      </c>
      <c r="I30" s="82">
        <v>1.0131841972728034E-2</v>
      </c>
      <c r="J30" s="82">
        <v>3.9811192581951912E-2</v>
      </c>
      <c r="K30" s="82">
        <v>2.8603528453752355E-2</v>
      </c>
      <c r="L30" s="82">
        <v>4.0875101345543813E-2</v>
      </c>
    </row>
    <row r="31" spans="1:13" ht="16" customHeight="1" x14ac:dyDescent="0.3">
      <c r="A31" s="274"/>
      <c r="B31" s="277"/>
      <c r="C31" s="69" t="s">
        <v>8</v>
      </c>
      <c r="D31" s="82">
        <v>6.306232881346345E-2</v>
      </c>
      <c r="E31" s="82">
        <v>0.100833693457307</v>
      </c>
      <c r="F31" s="82">
        <v>6.3159220604226907E-2</v>
      </c>
      <c r="G31" s="82">
        <v>8.4047915743477045E-2</v>
      </c>
      <c r="H31" s="82">
        <v>8.6998176049973897E-2</v>
      </c>
      <c r="I31" s="82">
        <v>3.2231469315330198E-2</v>
      </c>
      <c r="J31" s="82">
        <v>0.14071506834942674</v>
      </c>
      <c r="K31" s="82">
        <v>0.10325236194389772</v>
      </c>
      <c r="L31" s="82">
        <v>5.8138471119497728E-2</v>
      </c>
    </row>
    <row r="32" spans="1:13" ht="16" customHeight="1" thickBot="1" x14ac:dyDescent="0.35">
      <c r="A32" s="275"/>
      <c r="B32" s="278" t="s">
        <v>9</v>
      </c>
      <c r="C32" s="275"/>
      <c r="D32" s="118">
        <v>608</v>
      </c>
      <c r="E32" s="118">
        <v>565</v>
      </c>
      <c r="F32" s="118">
        <v>1130</v>
      </c>
      <c r="G32" s="118">
        <v>524</v>
      </c>
      <c r="H32" s="118">
        <v>1040</v>
      </c>
      <c r="I32" s="118">
        <v>583</v>
      </c>
      <c r="J32" s="118">
        <v>257</v>
      </c>
      <c r="K32" s="118">
        <v>294</v>
      </c>
      <c r="L32" s="118">
        <v>5001</v>
      </c>
    </row>
    <row r="33" spans="1:12" ht="16" customHeight="1" x14ac:dyDescent="0.3">
      <c r="A33" s="273" t="s">
        <v>86</v>
      </c>
      <c r="B33" s="273" t="s">
        <v>120</v>
      </c>
      <c r="C33" s="276"/>
      <c r="D33" s="114">
        <v>741248.1600000012</v>
      </c>
      <c r="E33" s="114">
        <v>670796.38000000059</v>
      </c>
      <c r="F33" s="114">
        <v>1366404.8099999996</v>
      </c>
      <c r="G33" s="114">
        <v>593280.63999999966</v>
      </c>
      <c r="H33" s="114">
        <v>1439787.3899999997</v>
      </c>
      <c r="I33" s="114">
        <v>760862.99999999988</v>
      </c>
      <c r="J33" s="114">
        <v>300300.3000000001</v>
      </c>
      <c r="K33" s="114">
        <v>213226.38000000018</v>
      </c>
      <c r="L33" s="114">
        <v>6085907.060000007</v>
      </c>
    </row>
    <row r="34" spans="1:12" ht="16" customHeight="1" x14ac:dyDescent="0.3">
      <c r="A34" s="279"/>
      <c r="B34" s="277" t="s">
        <v>5</v>
      </c>
      <c r="C34" s="279"/>
      <c r="D34" s="82">
        <v>0.91216583544618013</v>
      </c>
      <c r="E34" s="82">
        <v>0.86768025840971774</v>
      </c>
      <c r="F34" s="82">
        <v>0.91187361171918924</v>
      </c>
      <c r="G34" s="82">
        <v>0.88902471196225219</v>
      </c>
      <c r="H34" s="82">
        <v>0.87629164224809497</v>
      </c>
      <c r="I34" s="82">
        <v>0.92075607709502816</v>
      </c>
      <c r="J34" s="82">
        <v>0.86256788299052967</v>
      </c>
      <c r="K34" s="82">
        <v>0.8784601723834834</v>
      </c>
      <c r="L34" s="82">
        <v>0.89343866140679618</v>
      </c>
    </row>
    <row r="35" spans="1:12" ht="16" customHeight="1" x14ac:dyDescent="0.3">
      <c r="A35" s="279"/>
      <c r="B35" s="277" t="s">
        <v>6</v>
      </c>
      <c r="C35" s="69" t="s">
        <v>7</v>
      </c>
      <c r="D35" s="82">
        <v>0.87927435503000539</v>
      </c>
      <c r="E35" s="82">
        <v>0.81764158345361848</v>
      </c>
      <c r="F35" s="82">
        <v>0.88158079162995795</v>
      </c>
      <c r="G35" s="82">
        <v>0.84239710127098422</v>
      </c>
      <c r="H35" s="82">
        <v>0.84553407496227762</v>
      </c>
      <c r="I35" s="82">
        <v>0.88676131328114027</v>
      </c>
      <c r="J35" s="82">
        <v>0.79620663312400031</v>
      </c>
      <c r="K35" s="82">
        <v>0.81819451389678699</v>
      </c>
      <c r="L35" s="82">
        <v>0.88037494488299572</v>
      </c>
    </row>
    <row r="36" spans="1:12" ht="16" customHeight="1" x14ac:dyDescent="0.3">
      <c r="A36" s="279"/>
      <c r="B36" s="277"/>
      <c r="C36" s="69" t="s">
        <v>8</v>
      </c>
      <c r="D36" s="82">
        <v>0.9367408055798454</v>
      </c>
      <c r="E36" s="82">
        <v>0.9055741249223469</v>
      </c>
      <c r="F36" s="82">
        <v>0.93498868261005408</v>
      </c>
      <c r="G36" s="82">
        <v>0.92311634860908798</v>
      </c>
      <c r="H36" s="82">
        <v>0.90163717803130794</v>
      </c>
      <c r="I36" s="82">
        <v>0.94517640254123814</v>
      </c>
      <c r="J36" s="82">
        <v>0.90976880783950054</v>
      </c>
      <c r="K36" s="82">
        <v>0.92068526943789919</v>
      </c>
      <c r="L36" s="82">
        <v>0.90522932194211403</v>
      </c>
    </row>
    <row r="37" spans="1:12" ht="16" customHeight="1" thickBot="1" x14ac:dyDescent="0.35">
      <c r="A37" s="275"/>
      <c r="B37" s="278" t="s">
        <v>9</v>
      </c>
      <c r="C37" s="275"/>
      <c r="D37" s="118">
        <v>608</v>
      </c>
      <c r="E37" s="118">
        <v>565</v>
      </c>
      <c r="F37" s="118">
        <v>1130</v>
      </c>
      <c r="G37" s="118">
        <v>524</v>
      </c>
      <c r="H37" s="118">
        <v>1040</v>
      </c>
      <c r="I37" s="118">
        <v>583</v>
      </c>
      <c r="J37" s="118">
        <v>257</v>
      </c>
      <c r="K37" s="118">
        <v>294</v>
      </c>
      <c r="L37" s="118">
        <v>5001</v>
      </c>
    </row>
    <row r="38" spans="1:12" ht="16" customHeight="1" x14ac:dyDescent="0.3">
      <c r="A38" s="273" t="s">
        <v>87</v>
      </c>
      <c r="B38" s="273" t="s">
        <v>120</v>
      </c>
      <c r="C38" s="276"/>
      <c r="D38" s="114">
        <v>687984.06000000075</v>
      </c>
      <c r="E38" s="114">
        <v>610042.78000000061</v>
      </c>
      <c r="F38" s="114">
        <v>1303621.0199999991</v>
      </c>
      <c r="G38" s="114">
        <v>559428.51999999979</v>
      </c>
      <c r="H38" s="114">
        <v>1327051.0099999988</v>
      </c>
      <c r="I38" s="114">
        <v>707177.40000000026</v>
      </c>
      <c r="J38" s="114">
        <v>278418.37000000017</v>
      </c>
      <c r="K38" s="114">
        <v>202571.25000000015</v>
      </c>
      <c r="L38" s="114">
        <v>5676294.4100000067</v>
      </c>
    </row>
    <row r="39" spans="1:12" ht="16" customHeight="1" x14ac:dyDescent="0.3">
      <c r="A39" s="274"/>
      <c r="B39" s="277" t="s">
        <v>5</v>
      </c>
      <c r="C39" s="279"/>
      <c r="D39" s="82">
        <v>0.84662005078509006</v>
      </c>
      <c r="E39" s="82">
        <v>0.78909501120352299</v>
      </c>
      <c r="F39" s="82">
        <v>0.86997469499573332</v>
      </c>
      <c r="G39" s="82">
        <v>0.83829767116026099</v>
      </c>
      <c r="H39" s="82">
        <v>0.80767738138051914</v>
      </c>
      <c r="I39" s="82">
        <v>0.85578860929531586</v>
      </c>
      <c r="J39" s="82">
        <v>0.7997152983083069</v>
      </c>
      <c r="K39" s="82">
        <v>0.83456266150059699</v>
      </c>
      <c r="L39" s="82">
        <v>0.8333056731598002</v>
      </c>
    </row>
    <row r="40" spans="1:12" ht="16" customHeight="1" x14ac:dyDescent="0.3">
      <c r="A40" s="274"/>
      <c r="B40" s="277" t="s">
        <v>6</v>
      </c>
      <c r="C40" s="69" t="s">
        <v>7</v>
      </c>
      <c r="D40" s="82">
        <v>0.80092462132789133</v>
      </c>
      <c r="E40" s="82">
        <v>0.73388152498708092</v>
      </c>
      <c r="F40" s="82">
        <v>0.83450699409048967</v>
      </c>
      <c r="G40" s="82">
        <v>0.78771686968896293</v>
      </c>
      <c r="H40" s="82">
        <v>0.77018468235685367</v>
      </c>
      <c r="I40" s="82">
        <v>0.81252904745406884</v>
      </c>
      <c r="J40" s="82">
        <v>0.7245573403626635</v>
      </c>
      <c r="K40" s="82">
        <v>0.76836517118566461</v>
      </c>
      <c r="L40" s="82">
        <v>0.81740751339269968</v>
      </c>
    </row>
    <row r="41" spans="1:12" ht="16" customHeight="1" x14ac:dyDescent="0.3">
      <c r="A41" s="274"/>
      <c r="B41" s="277"/>
      <c r="C41" s="69" t="s">
        <v>8</v>
      </c>
      <c r="D41" s="82">
        <v>0.88335421280881343</v>
      </c>
      <c r="E41" s="82">
        <v>0.83542194737028497</v>
      </c>
      <c r="F41" s="82">
        <v>0.8987632563838478</v>
      </c>
      <c r="G41" s="82">
        <v>0.87868269191371207</v>
      </c>
      <c r="H41" s="82">
        <v>0.84032155508811313</v>
      </c>
      <c r="I41" s="82">
        <v>0.89041221578363405</v>
      </c>
      <c r="J41" s="82">
        <v>0.85837403631498144</v>
      </c>
      <c r="K41" s="82">
        <v>0.88468127932447937</v>
      </c>
      <c r="L41" s="82">
        <v>0.84807686889949085</v>
      </c>
    </row>
    <row r="42" spans="1:12" ht="16" customHeight="1" thickBot="1" x14ac:dyDescent="0.35">
      <c r="A42" s="275"/>
      <c r="B42" s="278" t="s">
        <v>9</v>
      </c>
      <c r="C42" s="275"/>
      <c r="D42" s="118">
        <v>608</v>
      </c>
      <c r="E42" s="118">
        <v>565</v>
      </c>
      <c r="F42" s="118">
        <v>1130</v>
      </c>
      <c r="G42" s="118">
        <v>524</v>
      </c>
      <c r="H42" s="118">
        <v>1040</v>
      </c>
      <c r="I42" s="118">
        <v>583</v>
      </c>
      <c r="J42" s="118">
        <v>257</v>
      </c>
      <c r="K42" s="118">
        <v>294</v>
      </c>
      <c r="L42" s="118">
        <v>5001</v>
      </c>
    </row>
    <row r="43" spans="1:12" ht="16" customHeight="1" x14ac:dyDescent="0.3">
      <c r="A43" s="273" t="s">
        <v>160</v>
      </c>
      <c r="B43" s="273" t="s">
        <v>120</v>
      </c>
      <c r="C43" s="276"/>
      <c r="D43" s="114">
        <v>98397.13</v>
      </c>
      <c r="E43" s="114">
        <v>117191.33</v>
      </c>
      <c r="F43" s="114">
        <v>159174.84</v>
      </c>
      <c r="G43" s="114">
        <v>99714.069999999992</v>
      </c>
      <c r="H43" s="114">
        <v>229615.62000000005</v>
      </c>
      <c r="I43" s="114">
        <v>118960.73999999999</v>
      </c>
      <c r="J43" s="114">
        <v>43606.819999999985</v>
      </c>
      <c r="K43" s="114">
        <v>51852.929999999993</v>
      </c>
      <c r="L43" s="114">
        <v>918513.48000000045</v>
      </c>
    </row>
    <row r="44" spans="1:12" ht="16" customHeight="1" x14ac:dyDescent="0.3">
      <c r="A44" s="274"/>
      <c r="B44" s="277" t="s">
        <v>5</v>
      </c>
      <c r="C44" s="279"/>
      <c r="D44" s="82">
        <v>0.12108562980035761</v>
      </c>
      <c r="E44" s="82">
        <v>0.15158788349122937</v>
      </c>
      <c r="F44" s="82">
        <v>0.10622572109185131</v>
      </c>
      <c r="G44" s="82">
        <v>0.14942047048818904</v>
      </c>
      <c r="H44" s="82">
        <v>0.13974997290093963</v>
      </c>
      <c r="I44" s="82">
        <v>0.14395998266537025</v>
      </c>
      <c r="J44" s="82">
        <v>0.12525409535504647</v>
      </c>
      <c r="K44" s="82">
        <v>0.21362616495383288</v>
      </c>
      <c r="L44" s="82">
        <v>0.13484193004670986</v>
      </c>
    </row>
    <row r="45" spans="1:12" ht="16" customHeight="1" x14ac:dyDescent="0.3">
      <c r="A45" s="274"/>
      <c r="B45" s="277" t="s">
        <v>6</v>
      </c>
      <c r="C45" s="69" t="s">
        <v>7</v>
      </c>
      <c r="D45" s="82">
        <v>8.7937678539439137E-2</v>
      </c>
      <c r="E45" s="82">
        <v>0.11030205603848919</v>
      </c>
      <c r="F45" s="82">
        <v>8.3093974651543695E-2</v>
      </c>
      <c r="G45" s="82">
        <v>0.11166473740533712</v>
      </c>
      <c r="H45" s="82">
        <v>0.11284218207679024</v>
      </c>
      <c r="I45" s="82">
        <v>0.10880976335574653</v>
      </c>
      <c r="J45" s="82">
        <v>8.0636308023768088E-2</v>
      </c>
      <c r="K45" s="82">
        <v>0.14737525707711882</v>
      </c>
      <c r="L45" s="82">
        <v>0.12174937663898454</v>
      </c>
    </row>
    <row r="46" spans="1:12" ht="16" customHeight="1" x14ac:dyDescent="0.3">
      <c r="A46" s="274"/>
      <c r="B46" s="277"/>
      <c r="C46" s="69" t="s">
        <v>8</v>
      </c>
      <c r="D46" s="82">
        <v>0.16447536447905173</v>
      </c>
      <c r="E46" s="82">
        <v>0.2047702468622658</v>
      </c>
      <c r="F46" s="82">
        <v>0.13484984577955966</v>
      </c>
      <c r="G46" s="82">
        <v>0.19710948610931664</v>
      </c>
      <c r="H46" s="82">
        <v>0.17183130653589443</v>
      </c>
      <c r="I46" s="82">
        <v>0.1880689645988102</v>
      </c>
      <c r="J46" s="82">
        <v>0.18947190437440195</v>
      </c>
      <c r="K46" s="82">
        <v>0.29920803312847499</v>
      </c>
      <c r="L46" s="82">
        <v>0.14910338714359347</v>
      </c>
    </row>
    <row r="47" spans="1:12" ht="16" customHeight="1" thickBot="1" x14ac:dyDescent="0.35">
      <c r="A47" s="275"/>
      <c r="B47" s="278" t="s">
        <v>9</v>
      </c>
      <c r="C47" s="275"/>
      <c r="D47" s="118">
        <v>608</v>
      </c>
      <c r="E47" s="118">
        <v>565</v>
      </c>
      <c r="F47" s="118">
        <v>1130</v>
      </c>
      <c r="G47" s="118">
        <v>524</v>
      </c>
      <c r="H47" s="118">
        <v>1040</v>
      </c>
      <c r="I47" s="118">
        <v>583</v>
      </c>
      <c r="J47" s="118">
        <v>257</v>
      </c>
      <c r="K47" s="118">
        <v>294</v>
      </c>
      <c r="L47" s="118">
        <v>5001</v>
      </c>
    </row>
    <row r="48" spans="1:12" ht="16" customHeight="1" x14ac:dyDescent="0.3">
      <c r="A48" s="273" t="s">
        <v>161</v>
      </c>
      <c r="B48" s="273" t="s">
        <v>120</v>
      </c>
      <c r="C48" s="276"/>
      <c r="D48" s="114">
        <v>176489.27</v>
      </c>
      <c r="E48" s="114">
        <v>170398.88000000009</v>
      </c>
      <c r="F48" s="114">
        <v>259190.76000000007</v>
      </c>
      <c r="G48" s="114">
        <v>105915.4</v>
      </c>
      <c r="H48" s="114">
        <v>322908.75000000006</v>
      </c>
      <c r="I48" s="114">
        <v>159813.27000000005</v>
      </c>
      <c r="J48" s="114">
        <v>77089.940000000017</v>
      </c>
      <c r="K48" s="114">
        <v>35465.589999999989</v>
      </c>
      <c r="L48" s="114">
        <v>1307271.8600000015</v>
      </c>
    </row>
    <row r="49" spans="1:12" ht="16" customHeight="1" x14ac:dyDescent="0.3">
      <c r="A49" s="274"/>
      <c r="B49" s="277" t="s">
        <v>5</v>
      </c>
      <c r="C49" s="279"/>
      <c r="D49" s="82">
        <v>0.2171843265241106</v>
      </c>
      <c r="E49" s="82">
        <v>0.2204122571906641</v>
      </c>
      <c r="F49" s="82">
        <v>0.17297159137301463</v>
      </c>
      <c r="G49" s="82">
        <v>0.15871309735872516</v>
      </c>
      <c r="H49" s="82">
        <v>0.19653057166570936</v>
      </c>
      <c r="I49" s="82">
        <v>0.19339754929984582</v>
      </c>
      <c r="J49" s="82">
        <v>0.22142937035250029</v>
      </c>
      <c r="K49" s="82">
        <v>0.14611282293064259</v>
      </c>
      <c r="L49" s="82">
        <v>0.19191341720771737</v>
      </c>
    </row>
    <row r="50" spans="1:12" ht="16" customHeight="1" x14ac:dyDescent="0.3">
      <c r="A50" s="274"/>
      <c r="B50" s="277" t="s">
        <v>6</v>
      </c>
      <c r="C50" s="69" t="s">
        <v>7</v>
      </c>
      <c r="D50" s="82">
        <v>0.17912144845780761</v>
      </c>
      <c r="E50" s="82">
        <v>0.17912893145232933</v>
      </c>
      <c r="F50" s="82">
        <v>0.14461227369106933</v>
      </c>
      <c r="G50" s="82">
        <v>0.12360165950508387</v>
      </c>
      <c r="H50" s="82">
        <v>0.16627204830603781</v>
      </c>
      <c r="I50" s="82">
        <v>0.1551735370399738</v>
      </c>
      <c r="J50" s="82">
        <v>0.16609693621042013</v>
      </c>
      <c r="K50" s="82">
        <v>0.10642056388485445</v>
      </c>
      <c r="L50" s="82">
        <v>0.1779340175033973</v>
      </c>
    </row>
    <row r="51" spans="1:12" ht="16" customHeight="1" x14ac:dyDescent="0.3">
      <c r="A51" s="274"/>
      <c r="B51" s="277"/>
      <c r="C51" s="69" t="s">
        <v>8</v>
      </c>
      <c r="D51" s="82">
        <v>0.26076609761270569</v>
      </c>
      <c r="E51" s="82">
        <v>0.26810254237486469</v>
      </c>
      <c r="F51" s="82">
        <v>0.20555588628957255</v>
      </c>
      <c r="G51" s="82">
        <v>0.20150533261527229</v>
      </c>
      <c r="H51" s="82">
        <v>0.2307714305527396</v>
      </c>
      <c r="I51" s="82">
        <v>0.23838051528624471</v>
      </c>
      <c r="J51" s="82">
        <v>0.28881084170593735</v>
      </c>
      <c r="K51" s="82">
        <v>0.1973399221113159</v>
      </c>
      <c r="L51" s="82">
        <v>0.20671493523438117</v>
      </c>
    </row>
    <row r="52" spans="1:12" ht="16" customHeight="1" thickBot="1" x14ac:dyDescent="0.35">
      <c r="A52" s="275"/>
      <c r="B52" s="278" t="s">
        <v>9</v>
      </c>
      <c r="C52" s="275"/>
      <c r="D52" s="114">
        <v>608</v>
      </c>
      <c r="E52" s="114">
        <v>565</v>
      </c>
      <c r="F52" s="114">
        <v>1130</v>
      </c>
      <c r="G52" s="114">
        <v>524</v>
      </c>
      <c r="H52" s="118">
        <v>1040</v>
      </c>
      <c r="I52" s="118">
        <v>583</v>
      </c>
      <c r="J52" s="118">
        <v>257</v>
      </c>
      <c r="K52" s="118">
        <v>294</v>
      </c>
      <c r="L52" s="118">
        <v>5001</v>
      </c>
    </row>
    <row r="53" spans="1:12" ht="16" customHeight="1" x14ac:dyDescent="0.3">
      <c r="A53" s="282" t="s">
        <v>360</v>
      </c>
      <c r="B53" s="283"/>
      <c r="C53" s="283"/>
      <c r="D53" s="283"/>
      <c r="E53" s="283"/>
      <c r="F53" s="283"/>
      <c r="G53" s="283"/>
      <c r="H53" s="72"/>
    </row>
    <row r="54" spans="1:12" ht="16" customHeight="1" x14ac:dyDescent="0.3">
      <c r="A54" s="280" t="s">
        <v>10</v>
      </c>
      <c r="B54" s="281"/>
      <c r="C54" s="281"/>
      <c r="D54" s="281"/>
      <c r="E54" s="281"/>
      <c r="F54" s="281"/>
      <c r="G54" s="281"/>
      <c r="H54" s="72"/>
    </row>
    <row r="55" spans="1:12" ht="14.25" customHeight="1" x14ac:dyDescent="0.3">
      <c r="A55" s="198" t="str">
        <f>HYPERLINK("#'Index'!A1","Back To Index")</f>
        <v>Back To Index</v>
      </c>
      <c r="H55" s="72"/>
    </row>
    <row r="56" spans="1:12" ht="14.25" customHeight="1" x14ac:dyDescent="0.3">
      <c r="H56" s="72"/>
    </row>
    <row r="57" spans="1:12" ht="14.5" customHeight="1" x14ac:dyDescent="0.3">
      <c r="H57" s="72"/>
    </row>
    <row r="58" spans="1:12" ht="14.25" customHeight="1" x14ac:dyDescent="0.3">
      <c r="H58" s="72"/>
    </row>
    <row r="59" spans="1:12" ht="14.25" customHeight="1" x14ac:dyDescent="0.3">
      <c r="H59" s="72"/>
    </row>
    <row r="60" spans="1:12" ht="14.25" customHeight="1" x14ac:dyDescent="0.3">
      <c r="H60" s="72"/>
    </row>
    <row r="61" spans="1:12" x14ac:dyDescent="0.3">
      <c r="H61" s="72"/>
    </row>
    <row r="62" spans="1:12" ht="15" customHeight="1" x14ac:dyDescent="0.3">
      <c r="H62" s="72"/>
    </row>
    <row r="63" spans="1:12" ht="14.15" customHeight="1" x14ac:dyDescent="0.3">
      <c r="H63" s="72"/>
    </row>
    <row r="64" spans="1:12" ht="15" customHeight="1" x14ac:dyDescent="0.3">
      <c r="H64" s="72"/>
    </row>
    <row r="65" spans="8:8" ht="15" customHeight="1" x14ac:dyDescent="0.3">
      <c r="H65" s="72"/>
    </row>
    <row r="66" spans="8:8" ht="36.75" customHeight="1" x14ac:dyDescent="0.3">
      <c r="H66" s="72"/>
    </row>
    <row r="67" spans="8:8" ht="15" customHeight="1" x14ac:dyDescent="0.3">
      <c r="H67" s="72"/>
    </row>
    <row r="68" spans="8:8" ht="14.25" customHeight="1" x14ac:dyDescent="0.3">
      <c r="H68" s="72"/>
    </row>
    <row r="69" spans="8:8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25" customHeight="1" x14ac:dyDescent="0.3">
      <c r="H72" s="72"/>
    </row>
    <row r="73" spans="8:8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25" customHeight="1" x14ac:dyDescent="0.3">
      <c r="H76" s="72"/>
    </row>
    <row r="77" spans="8:8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25" customHeight="1" x14ac:dyDescent="0.3">
      <c r="H80" s="72"/>
    </row>
    <row r="81" spans="8:8" x14ac:dyDescent="0.3">
      <c r="H81" s="72"/>
    </row>
    <row r="82" spans="8:8" ht="14.25" customHeight="1" x14ac:dyDescent="0.3">
      <c r="H82" s="72"/>
    </row>
    <row r="83" spans="8:8" ht="14.25" customHeight="1" x14ac:dyDescent="0.3">
      <c r="H83" s="72"/>
    </row>
    <row r="84" spans="8:8" ht="14.25" customHeight="1" x14ac:dyDescent="0.3">
      <c r="H84" s="72"/>
    </row>
    <row r="85" spans="8:8" ht="14.5" customHeight="1" x14ac:dyDescent="0.3">
      <c r="H85" s="72"/>
    </row>
    <row r="86" spans="8:8" ht="14.25" customHeight="1" x14ac:dyDescent="0.3">
      <c r="H86" s="72"/>
    </row>
    <row r="87" spans="8:8" ht="14.25" customHeight="1" x14ac:dyDescent="0.3">
      <c r="H87" s="72"/>
    </row>
    <row r="88" spans="8:8" ht="14.25" customHeight="1" x14ac:dyDescent="0.3">
      <c r="H88" s="72"/>
    </row>
    <row r="89" spans="8:8" x14ac:dyDescent="0.3">
      <c r="H89" s="72"/>
    </row>
    <row r="90" spans="8:8" ht="15" customHeight="1" x14ac:dyDescent="0.3">
      <c r="H90" s="72"/>
    </row>
    <row r="91" spans="8:8" ht="14.15" customHeight="1" x14ac:dyDescent="0.3"/>
    <row r="92" spans="8:8" ht="14.15" customHeight="1" x14ac:dyDescent="0.3"/>
    <row r="94" spans="8:8" ht="14.15" customHeight="1" x14ac:dyDescent="0.3"/>
    <row r="95" spans="8:8" ht="14.15" customHeight="1" x14ac:dyDescent="0.3"/>
    <row r="96" spans="8:8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54">
    <mergeCell ref="A54:G54"/>
    <mergeCell ref="A48:A52"/>
    <mergeCell ref="B48:C48"/>
    <mergeCell ref="B49:C49"/>
    <mergeCell ref="B50:B51"/>
    <mergeCell ref="B52:C52"/>
    <mergeCell ref="A53:G53"/>
    <mergeCell ref="A33:A37"/>
    <mergeCell ref="B33:C33"/>
    <mergeCell ref="B34:C34"/>
    <mergeCell ref="B35:B36"/>
    <mergeCell ref="B37:C37"/>
    <mergeCell ref="A43:A47"/>
    <mergeCell ref="B43:C43"/>
    <mergeCell ref="B44:C44"/>
    <mergeCell ref="B45:B46"/>
    <mergeCell ref="B47:C47"/>
    <mergeCell ref="A38:A42"/>
    <mergeCell ref="B38:C38"/>
    <mergeCell ref="B39:C39"/>
    <mergeCell ref="B40:B41"/>
    <mergeCell ref="B42:C42"/>
    <mergeCell ref="A28:A32"/>
    <mergeCell ref="B28:C28"/>
    <mergeCell ref="B29:C29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B30:B31"/>
    <mergeCell ref="B32:C3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firstPageNumber="18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1F497D"/>
  </sheetPr>
  <dimension ref="A1:N883"/>
  <sheetViews>
    <sheetView workbookViewId="0">
      <pane xSplit="3" ySplit="2" topLeftCell="D3" activePane="bottomRight" state="frozen"/>
      <selection activeCell="K29" sqref="K29"/>
      <selection pane="topRight" activeCell="K29" sqref="K29"/>
      <selection pane="bottomLeft" activeCell="K29" sqref="K29"/>
      <selection pane="bottomRight" activeCell="Q37" sqref="Q37"/>
    </sheetView>
  </sheetViews>
  <sheetFormatPr defaultColWidth="8.75" defaultRowHeight="14" x14ac:dyDescent="0.3"/>
  <cols>
    <col min="1" max="1" width="18.58203125" style="66" customWidth="1"/>
    <col min="2" max="7" width="10.58203125" style="66" customWidth="1"/>
    <col min="8" max="16384" width="8.75" style="66"/>
  </cols>
  <sheetData>
    <row r="1" spans="1:8" s="77" customFormat="1" ht="15" customHeight="1" thickBot="1" x14ac:dyDescent="0.35">
      <c r="A1" s="290" t="s">
        <v>291</v>
      </c>
      <c r="B1" s="290"/>
      <c r="C1" s="290"/>
      <c r="D1" s="291"/>
      <c r="E1" s="290"/>
      <c r="F1" s="291"/>
      <c r="G1" s="292"/>
    </row>
    <row r="2" spans="1:8" s="116" customFormat="1" ht="54" customHeight="1" thickBot="1" x14ac:dyDescent="0.35">
      <c r="A2" s="245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8" ht="16" customHeight="1" x14ac:dyDescent="0.3">
      <c r="A3" s="273" t="s">
        <v>12</v>
      </c>
      <c r="B3" s="273" t="s">
        <v>120</v>
      </c>
      <c r="C3" s="276"/>
      <c r="D3" s="59">
        <v>31565.119999999999</v>
      </c>
      <c r="E3" s="83">
        <v>214538.09999999995</v>
      </c>
      <c r="F3" s="83">
        <v>2779.93</v>
      </c>
      <c r="G3" s="83">
        <v>248883.14999999997</v>
      </c>
    </row>
    <row r="4" spans="1:8" ht="16" customHeight="1" x14ac:dyDescent="0.3">
      <c r="A4" s="274"/>
      <c r="B4" s="277" t="s">
        <v>5</v>
      </c>
      <c r="C4" s="274"/>
      <c r="D4" s="58">
        <v>2.1060940247807566E-2</v>
      </c>
      <c r="E4" s="117">
        <v>5.042686920261126E-2</v>
      </c>
      <c r="F4" s="117">
        <v>2.6260748899089529E-3</v>
      </c>
      <c r="G4" s="117">
        <v>3.6537171236838868E-2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8.991476575127326E-3</v>
      </c>
      <c r="E5" s="117">
        <v>4.0763704279936593E-2</v>
      </c>
      <c r="F5" s="117">
        <v>1.0381655548578788E-3</v>
      </c>
      <c r="G5" s="117">
        <v>2.9527880104810573E-2</v>
      </c>
    </row>
    <row r="6" spans="1:8" ht="16" customHeight="1" x14ac:dyDescent="0.3">
      <c r="A6" s="274"/>
      <c r="B6" s="277"/>
      <c r="C6" s="69" t="s">
        <v>8</v>
      </c>
      <c r="D6" s="117">
        <v>4.853801495461587E-2</v>
      </c>
      <c r="E6" s="117">
        <v>6.2232105854679538E-2</v>
      </c>
      <c r="F6" s="117">
        <v>6.626634031743163E-3</v>
      </c>
      <c r="G6" s="117">
        <v>4.513293950263135E-2</v>
      </c>
    </row>
    <row r="7" spans="1:8" ht="16" customHeight="1" thickBot="1" x14ac:dyDescent="0.35">
      <c r="A7" s="275"/>
      <c r="B7" s="278" t="s">
        <v>9</v>
      </c>
      <c r="C7" s="275"/>
      <c r="D7" s="114">
        <v>562</v>
      </c>
      <c r="E7" s="114">
        <v>2937</v>
      </c>
      <c r="F7" s="114">
        <v>1502</v>
      </c>
      <c r="G7" s="114">
        <v>5001</v>
      </c>
    </row>
    <row r="8" spans="1:8" ht="16" customHeight="1" x14ac:dyDescent="0.3">
      <c r="A8" s="273" t="s">
        <v>62</v>
      </c>
      <c r="B8" s="273" t="s">
        <v>120</v>
      </c>
      <c r="C8" s="276"/>
      <c r="D8" s="81">
        <v>68014.990000000005</v>
      </c>
      <c r="E8" s="81">
        <v>481899.59000000008</v>
      </c>
      <c r="F8" s="81">
        <v>32202.78</v>
      </c>
      <c r="G8" s="81">
        <v>582117.36000000034</v>
      </c>
    </row>
    <row r="9" spans="1:8" ht="16" customHeight="1" x14ac:dyDescent="0.3">
      <c r="A9" s="274"/>
      <c r="B9" s="277" t="s">
        <v>5</v>
      </c>
      <c r="C9" s="274"/>
      <c r="D9" s="80">
        <v>4.5381092812104902E-2</v>
      </c>
      <c r="E9" s="80">
        <v>0.11326979960073284</v>
      </c>
      <c r="F9" s="80">
        <v>3.0420518481854671E-2</v>
      </c>
      <c r="G9" s="80">
        <v>8.5457459302715394E-2</v>
      </c>
    </row>
    <row r="10" spans="1:8" ht="16" customHeight="1" x14ac:dyDescent="0.3">
      <c r="A10" s="274"/>
      <c r="B10" s="277" t="s">
        <v>6</v>
      </c>
      <c r="C10" s="69" t="s">
        <v>7</v>
      </c>
      <c r="D10" s="80">
        <v>2.6564868497988031E-2</v>
      </c>
      <c r="E10" s="80">
        <v>9.8581167207870107E-2</v>
      </c>
      <c r="F10" s="80">
        <v>2.1478835316165505E-2</v>
      </c>
      <c r="G10" s="80">
        <v>7.4849980837595684E-2</v>
      </c>
    </row>
    <row r="11" spans="1:8" ht="16" customHeight="1" x14ac:dyDescent="0.3">
      <c r="A11" s="274"/>
      <c r="B11" s="277"/>
      <c r="C11" s="69" t="s">
        <v>8</v>
      </c>
      <c r="D11" s="80">
        <v>7.6477984594658419E-2</v>
      </c>
      <c r="E11" s="80">
        <v>0.12983181704983099</v>
      </c>
      <c r="F11" s="80">
        <v>4.2921363383396777E-2</v>
      </c>
      <c r="G11" s="80">
        <v>9.7409913536188247E-2</v>
      </c>
    </row>
    <row r="12" spans="1:8" ht="16" customHeight="1" thickBot="1" x14ac:dyDescent="0.35">
      <c r="A12" s="275"/>
      <c r="B12" s="278" t="s">
        <v>9</v>
      </c>
      <c r="C12" s="275"/>
      <c r="D12" s="114">
        <v>562</v>
      </c>
      <c r="E12" s="114">
        <v>2937</v>
      </c>
      <c r="F12" s="114">
        <v>1502</v>
      </c>
      <c r="G12" s="114">
        <v>5001</v>
      </c>
    </row>
    <row r="13" spans="1:8" ht="16" customHeight="1" x14ac:dyDescent="0.3">
      <c r="A13" s="273" t="s">
        <v>63</v>
      </c>
      <c r="B13" s="273" t="s">
        <v>120</v>
      </c>
      <c r="C13" s="276"/>
      <c r="D13" s="81">
        <v>30515.61</v>
      </c>
      <c r="E13" s="81">
        <v>250215.73999999996</v>
      </c>
      <c r="F13" s="81">
        <v>20903.27</v>
      </c>
      <c r="G13" s="81">
        <v>301634.61999999994</v>
      </c>
      <c r="H13" s="239"/>
    </row>
    <row r="14" spans="1:8" ht="16" customHeight="1" x14ac:dyDescent="0.3">
      <c r="A14" s="274"/>
      <c r="B14" s="277" t="s">
        <v>5</v>
      </c>
      <c r="C14" s="274"/>
      <c r="D14" s="80">
        <v>2.036068416135909E-2</v>
      </c>
      <c r="E14" s="80">
        <v>5.881284673172079E-2</v>
      </c>
      <c r="F14" s="80">
        <v>1.9746379392282225E-2</v>
      </c>
      <c r="G14" s="80">
        <v>4.4281325440869823E-2</v>
      </c>
    </row>
    <row r="15" spans="1:8" ht="16" customHeight="1" x14ac:dyDescent="0.3">
      <c r="A15" s="274"/>
      <c r="B15" s="277" t="s">
        <v>6</v>
      </c>
      <c r="C15" s="69" t="s">
        <v>7</v>
      </c>
      <c r="D15" s="80">
        <v>9.7788532073408221E-3</v>
      </c>
      <c r="E15" s="80">
        <v>4.8395616885344876E-2</v>
      </c>
      <c r="F15" s="80">
        <v>1.2526693699660576E-2</v>
      </c>
      <c r="G15" s="80">
        <v>3.6952459582872035E-2</v>
      </c>
    </row>
    <row r="16" spans="1:8" ht="16" customHeight="1" x14ac:dyDescent="0.3">
      <c r="A16" s="274"/>
      <c r="B16" s="277"/>
      <c r="C16" s="69" t="s">
        <v>8</v>
      </c>
      <c r="D16" s="80">
        <v>4.1908635156129366E-2</v>
      </c>
      <c r="E16" s="80">
        <v>7.1304382139193934E-2</v>
      </c>
      <c r="F16" s="80">
        <v>3.0996474957922716E-2</v>
      </c>
      <c r="G16" s="80">
        <v>5.2983772355771966E-2</v>
      </c>
    </row>
    <row r="17" spans="1:11" ht="16" customHeight="1" thickBot="1" x14ac:dyDescent="0.35">
      <c r="A17" s="275"/>
      <c r="B17" s="278" t="s">
        <v>9</v>
      </c>
      <c r="C17" s="275"/>
      <c r="D17" s="114">
        <v>562</v>
      </c>
      <c r="E17" s="114">
        <v>2937</v>
      </c>
      <c r="F17" s="114">
        <v>1502</v>
      </c>
      <c r="G17" s="114">
        <v>5001</v>
      </c>
    </row>
    <row r="18" spans="1:11" ht="16" customHeight="1" x14ac:dyDescent="0.3">
      <c r="A18" s="273" t="s">
        <v>64</v>
      </c>
      <c r="B18" s="273" t="s">
        <v>120</v>
      </c>
      <c r="C18" s="276"/>
      <c r="D18" s="81">
        <v>37499.379999999997</v>
      </c>
      <c r="E18" s="81">
        <v>232558.69</v>
      </c>
      <c r="F18" s="81">
        <v>11888.01</v>
      </c>
      <c r="G18" s="81">
        <v>281946.08</v>
      </c>
    </row>
    <row r="19" spans="1:11" ht="16" customHeight="1" x14ac:dyDescent="0.3">
      <c r="A19" s="274"/>
      <c r="B19" s="277" t="s">
        <v>5</v>
      </c>
      <c r="C19" s="279"/>
      <c r="D19" s="80">
        <v>2.5020408650745823E-2</v>
      </c>
      <c r="E19" s="80">
        <v>5.4662582741996049E-2</v>
      </c>
      <c r="F19" s="80">
        <v>1.1230068581578146E-2</v>
      </c>
      <c r="G19" s="80">
        <v>4.1390958787348484E-2</v>
      </c>
    </row>
    <row r="20" spans="1:11" ht="16" customHeight="1" x14ac:dyDescent="0.3">
      <c r="A20" s="274"/>
      <c r="B20" s="277" t="s">
        <v>6</v>
      </c>
      <c r="C20" s="69" t="s">
        <v>7</v>
      </c>
      <c r="D20" s="80">
        <v>1.1466630656518272E-2</v>
      </c>
      <c r="E20" s="80">
        <v>4.4279373675623665E-2</v>
      </c>
      <c r="F20" s="80">
        <v>6.6363469309554468E-3</v>
      </c>
      <c r="G20" s="80">
        <v>3.3768857976314667E-2</v>
      </c>
    </row>
    <row r="21" spans="1:11" ht="16" customHeight="1" x14ac:dyDescent="0.3">
      <c r="A21" s="274"/>
      <c r="B21" s="277"/>
      <c r="C21" s="69" t="s">
        <v>8</v>
      </c>
      <c r="D21" s="80">
        <v>5.3724321020783339E-2</v>
      </c>
      <c r="E21" s="80">
        <v>6.7309106540543104E-2</v>
      </c>
      <c r="F21" s="80">
        <v>1.894295635526691E-2</v>
      </c>
      <c r="G21" s="80">
        <v>5.0643301265899131E-2</v>
      </c>
    </row>
    <row r="22" spans="1:11" ht="16" customHeight="1" x14ac:dyDescent="0.3">
      <c r="A22" s="279"/>
      <c r="B22" s="277" t="s">
        <v>9</v>
      </c>
      <c r="C22" s="279"/>
      <c r="D22" s="114">
        <v>562</v>
      </c>
      <c r="E22" s="114">
        <v>2937</v>
      </c>
      <c r="F22" s="114">
        <v>1502</v>
      </c>
      <c r="G22" s="114">
        <v>5001</v>
      </c>
    </row>
    <row r="23" spans="1:11" ht="16" customHeight="1" x14ac:dyDescent="0.3">
      <c r="A23" s="288" t="s">
        <v>65</v>
      </c>
      <c r="B23" s="288" t="s">
        <v>120</v>
      </c>
      <c r="C23" s="289"/>
      <c r="D23" s="257">
        <v>11920.42</v>
      </c>
      <c r="E23" s="164">
        <v>91013.429999999978</v>
      </c>
      <c r="F23" s="164">
        <v>2734.1</v>
      </c>
      <c r="G23" s="164">
        <v>105667.95000000001</v>
      </c>
      <c r="H23" s="116"/>
      <c r="I23" s="116"/>
      <c r="J23" s="116"/>
      <c r="K23" s="116"/>
    </row>
    <row r="24" spans="1:11" ht="16" customHeight="1" x14ac:dyDescent="0.3">
      <c r="A24" s="279"/>
      <c r="B24" s="277" t="s">
        <v>5</v>
      </c>
      <c r="C24" s="279"/>
      <c r="D24" s="260">
        <v>7.9535656239789424E-3</v>
      </c>
      <c r="E24" s="80">
        <v>2.1392574700209482E-2</v>
      </c>
      <c r="F24" s="80">
        <v>2.5827813493505486E-3</v>
      </c>
      <c r="G24" s="80">
        <v>1.55125326218176E-2</v>
      </c>
      <c r="H24" s="116"/>
      <c r="I24" s="116"/>
      <c r="J24" s="116"/>
      <c r="K24" s="116"/>
    </row>
    <row r="25" spans="1:11" ht="16" customHeight="1" x14ac:dyDescent="0.3">
      <c r="A25" s="279"/>
      <c r="B25" s="277" t="s">
        <v>6</v>
      </c>
      <c r="C25" s="163" t="s">
        <v>7</v>
      </c>
      <c r="D25" s="260">
        <v>1.3199127800566258E-3</v>
      </c>
      <c r="E25" s="80">
        <v>1.5848067177946078E-2</v>
      </c>
      <c r="F25" s="80">
        <v>9.3319663706070894E-4</v>
      </c>
      <c r="G25" s="80">
        <v>1.1166096023782858E-2</v>
      </c>
      <c r="H25" s="116"/>
      <c r="I25" s="116"/>
      <c r="J25" s="116"/>
      <c r="K25" s="116"/>
    </row>
    <row r="26" spans="1:11" ht="16" customHeight="1" x14ac:dyDescent="0.3">
      <c r="A26" s="279"/>
      <c r="B26" s="277"/>
      <c r="C26" s="163" t="s">
        <v>8</v>
      </c>
      <c r="D26" s="117">
        <v>4.6378523288176578E-2</v>
      </c>
      <c r="E26" s="80">
        <v>2.8820045173522151E-2</v>
      </c>
      <c r="F26" s="80">
        <v>7.1274866438258318E-3</v>
      </c>
      <c r="G26" s="80">
        <v>2.1514022977880794E-2</v>
      </c>
      <c r="H26" s="116"/>
      <c r="I26" s="116"/>
      <c r="J26" s="116"/>
      <c r="K26" s="116"/>
    </row>
    <row r="27" spans="1:11" ht="16" customHeight="1" thickBot="1" x14ac:dyDescent="0.35">
      <c r="A27" s="275"/>
      <c r="B27" s="278" t="s">
        <v>9</v>
      </c>
      <c r="C27" s="275"/>
      <c r="D27" s="118">
        <v>562</v>
      </c>
      <c r="E27" s="118">
        <v>2937</v>
      </c>
      <c r="F27" s="118">
        <v>1502</v>
      </c>
      <c r="G27" s="118">
        <v>5001</v>
      </c>
      <c r="H27" s="116"/>
      <c r="I27" s="116"/>
      <c r="J27" s="116"/>
      <c r="K27" s="116"/>
    </row>
    <row r="28" spans="1:11" ht="16" customHeight="1" x14ac:dyDescent="0.3">
      <c r="A28" s="277" t="s">
        <v>106</v>
      </c>
      <c r="B28" s="277" t="s">
        <v>120</v>
      </c>
      <c r="C28" s="279"/>
      <c r="D28" s="164">
        <v>19644.7</v>
      </c>
      <c r="E28" s="164">
        <v>123524.67000000003</v>
      </c>
      <c r="F28" s="164">
        <v>951.01</v>
      </c>
      <c r="G28" s="164">
        <v>144120.38</v>
      </c>
      <c r="H28" s="116"/>
      <c r="I28" s="116"/>
      <c r="J28" s="116"/>
      <c r="K28" s="116"/>
    </row>
    <row r="29" spans="1:11" ht="16" customHeight="1" x14ac:dyDescent="0.3">
      <c r="A29" s="274"/>
      <c r="B29" s="277" t="s">
        <v>5</v>
      </c>
      <c r="C29" s="279"/>
      <c r="D29" s="260">
        <v>1.3107374623828615E-2</v>
      </c>
      <c r="E29" s="80">
        <v>2.9034294502401751E-2</v>
      </c>
      <c r="F29" s="80">
        <v>8.9837639115096925E-4</v>
      </c>
      <c r="G29" s="80">
        <v>2.11575231299439E-2</v>
      </c>
      <c r="H29" s="116"/>
      <c r="I29" s="116"/>
      <c r="J29" s="116"/>
      <c r="K29" s="116"/>
    </row>
    <row r="30" spans="1:11" ht="16" customHeight="1" x14ac:dyDescent="0.3">
      <c r="A30" s="274"/>
      <c r="B30" s="277" t="s">
        <v>6</v>
      </c>
      <c r="C30" s="69" t="s">
        <v>7</v>
      </c>
      <c r="D30" s="260">
        <v>5.667609628835721E-3</v>
      </c>
      <c r="E30" s="80">
        <v>2.1473445093209805E-2</v>
      </c>
      <c r="F30" s="80">
        <v>1.988743709738322E-4</v>
      </c>
      <c r="G30" s="80">
        <v>1.5941628335069492E-2</v>
      </c>
      <c r="H30" s="116"/>
      <c r="I30" s="116"/>
      <c r="J30" s="116"/>
      <c r="K30" s="116"/>
    </row>
    <row r="31" spans="1:11" ht="16" customHeight="1" x14ac:dyDescent="0.3">
      <c r="A31" s="274"/>
      <c r="B31" s="277"/>
      <c r="C31" s="69" t="s">
        <v>8</v>
      </c>
      <c r="D31" s="80">
        <v>3.0018348382543348E-2</v>
      </c>
      <c r="E31" s="80">
        <v>3.9150822127842731E-2</v>
      </c>
      <c r="F31" s="80">
        <v>4.0482788552493841E-3</v>
      </c>
      <c r="G31" s="80">
        <v>2.8031378734176268E-2</v>
      </c>
      <c r="H31" s="116"/>
      <c r="I31" s="116"/>
      <c r="J31" s="116"/>
      <c r="K31" s="116"/>
    </row>
    <row r="32" spans="1:11" ht="16" customHeight="1" thickBot="1" x14ac:dyDescent="0.35">
      <c r="A32" s="275"/>
      <c r="B32" s="278" t="s">
        <v>9</v>
      </c>
      <c r="C32" s="275"/>
      <c r="D32" s="118">
        <v>562</v>
      </c>
      <c r="E32" s="118">
        <v>2937</v>
      </c>
      <c r="F32" s="118">
        <v>1502</v>
      </c>
      <c r="G32" s="118">
        <v>5001</v>
      </c>
      <c r="H32" s="116"/>
      <c r="I32" s="116"/>
      <c r="J32" s="116"/>
      <c r="K32" s="116"/>
    </row>
    <row r="33" spans="1:14" ht="16" customHeight="1" x14ac:dyDescent="0.3">
      <c r="A33" s="273" t="s">
        <v>13</v>
      </c>
      <c r="B33" s="273" t="s">
        <v>120</v>
      </c>
      <c r="C33" s="276"/>
      <c r="D33" s="83">
        <v>0</v>
      </c>
      <c r="E33" s="81">
        <v>74175.62999999999</v>
      </c>
      <c r="F33" s="83">
        <v>0</v>
      </c>
      <c r="G33" s="81">
        <v>74175.62999999999</v>
      </c>
    </row>
    <row r="34" spans="1:14" ht="16" customHeight="1" x14ac:dyDescent="0.3">
      <c r="A34" s="274"/>
      <c r="B34" s="277" t="s">
        <v>5</v>
      </c>
      <c r="C34" s="279"/>
      <c r="D34" s="260">
        <v>0</v>
      </c>
      <c r="E34" s="80">
        <v>1.7434874234605827E-2</v>
      </c>
      <c r="F34" s="80">
        <v>0</v>
      </c>
      <c r="G34" s="260">
        <v>1.0889317717613277E-2</v>
      </c>
    </row>
    <row r="35" spans="1:14" ht="16" customHeight="1" x14ac:dyDescent="0.3">
      <c r="A35" s="274"/>
      <c r="B35" s="277" t="s">
        <v>6</v>
      </c>
      <c r="C35" s="69" t="s">
        <v>7</v>
      </c>
      <c r="D35" s="260">
        <v>0</v>
      </c>
      <c r="E35" s="80">
        <v>1.2367660296167253E-2</v>
      </c>
      <c r="F35" s="80">
        <v>0</v>
      </c>
      <c r="G35" s="260">
        <v>7.7193207498881498E-3</v>
      </c>
    </row>
    <row r="36" spans="1:14" ht="16" customHeight="1" x14ac:dyDescent="0.3">
      <c r="A36" s="274"/>
      <c r="B36" s="277"/>
      <c r="C36" s="69" t="s">
        <v>8</v>
      </c>
      <c r="D36" s="80">
        <v>0</v>
      </c>
      <c r="E36" s="80">
        <v>2.4526643187678165E-2</v>
      </c>
      <c r="F36" s="80">
        <v>0</v>
      </c>
      <c r="G36" s="80">
        <v>1.5340971742357785E-2</v>
      </c>
    </row>
    <row r="37" spans="1:14" ht="16" customHeight="1" thickBot="1" x14ac:dyDescent="0.35">
      <c r="A37" s="275"/>
      <c r="B37" s="278" t="s">
        <v>9</v>
      </c>
      <c r="C37" s="275"/>
      <c r="D37" s="114">
        <v>562</v>
      </c>
      <c r="E37" s="114">
        <v>2937</v>
      </c>
      <c r="F37" s="114">
        <v>1502</v>
      </c>
      <c r="G37" s="114">
        <v>5001</v>
      </c>
    </row>
    <row r="38" spans="1:14" ht="16" customHeight="1" x14ac:dyDescent="0.3">
      <c r="A38" s="273" t="s">
        <v>14</v>
      </c>
      <c r="B38" s="273" t="s">
        <v>120</v>
      </c>
      <c r="C38" s="276"/>
      <c r="D38" s="83">
        <v>0</v>
      </c>
      <c r="E38" s="81">
        <v>32289.26</v>
      </c>
      <c r="F38" s="83">
        <v>0</v>
      </c>
      <c r="G38" s="81">
        <v>32289.26</v>
      </c>
    </row>
    <row r="39" spans="1:14" ht="16" customHeight="1" x14ac:dyDescent="0.3">
      <c r="A39" s="274"/>
      <c r="B39" s="277" t="s">
        <v>5</v>
      </c>
      <c r="C39" s="279"/>
      <c r="D39" s="260">
        <v>0</v>
      </c>
      <c r="E39" s="80">
        <v>7.5895437251896425E-3</v>
      </c>
      <c r="F39" s="80">
        <v>0</v>
      </c>
      <c r="G39" s="80">
        <v>4.7402092979408686E-3</v>
      </c>
    </row>
    <row r="40" spans="1:14" ht="16" customHeight="1" x14ac:dyDescent="0.3">
      <c r="A40" s="274"/>
      <c r="B40" s="277" t="s">
        <v>6</v>
      </c>
      <c r="C40" s="69" t="s">
        <v>7</v>
      </c>
      <c r="D40" s="260">
        <v>0</v>
      </c>
      <c r="E40" s="80">
        <v>4.3550424062844357E-3</v>
      </c>
      <c r="F40" s="80">
        <v>0</v>
      </c>
      <c r="G40" s="80">
        <v>2.7189775833285339E-3</v>
      </c>
    </row>
    <row r="41" spans="1:14" ht="16" customHeight="1" x14ac:dyDescent="0.3">
      <c r="A41" s="274"/>
      <c r="B41" s="277"/>
      <c r="C41" s="69" t="s">
        <v>8</v>
      </c>
      <c r="D41" s="80">
        <v>0</v>
      </c>
      <c r="E41" s="80">
        <v>1.319448219711274E-2</v>
      </c>
      <c r="F41" s="80">
        <v>0</v>
      </c>
      <c r="G41" s="80">
        <v>8.2515507727082237E-3</v>
      </c>
    </row>
    <row r="42" spans="1:14" ht="16" customHeight="1" thickBot="1" x14ac:dyDescent="0.35">
      <c r="A42" s="275"/>
      <c r="B42" s="278" t="s">
        <v>9</v>
      </c>
      <c r="C42" s="275"/>
      <c r="D42" s="114">
        <v>562</v>
      </c>
      <c r="E42" s="114">
        <v>2937</v>
      </c>
      <c r="F42" s="114">
        <v>1502</v>
      </c>
      <c r="G42" s="114">
        <v>5001</v>
      </c>
    </row>
    <row r="43" spans="1:14" s="116" customFormat="1" ht="16" customHeight="1" x14ac:dyDescent="0.3">
      <c r="A43" s="273" t="s">
        <v>118</v>
      </c>
      <c r="B43" s="273" t="s">
        <v>120</v>
      </c>
      <c r="C43" s="276"/>
      <c r="D43" s="176"/>
      <c r="E43" s="83">
        <v>146743.91999999998</v>
      </c>
      <c r="F43" s="176"/>
      <c r="G43" s="83">
        <v>151802.29999999996</v>
      </c>
      <c r="N43" s="75"/>
    </row>
    <row r="44" spans="1:14" s="116" customFormat="1" ht="16" customHeight="1" x14ac:dyDescent="0.3">
      <c r="A44" s="274"/>
      <c r="B44" s="277" t="s">
        <v>5</v>
      </c>
      <c r="C44" s="279"/>
      <c r="D44" s="175"/>
      <c r="E44" s="117">
        <v>0.68399934557078679</v>
      </c>
      <c r="F44" s="175"/>
      <c r="G44" s="117">
        <v>0.60993401923754176</v>
      </c>
    </row>
    <row r="45" spans="1:14" s="116" customFormat="1" ht="16" customHeight="1" x14ac:dyDescent="0.3">
      <c r="A45" s="274"/>
      <c r="B45" s="277" t="s">
        <v>6</v>
      </c>
      <c r="C45" s="208" t="s">
        <v>7</v>
      </c>
      <c r="D45" s="175"/>
      <c r="E45" s="117">
        <v>0.5749780895509693</v>
      </c>
      <c r="F45" s="175"/>
      <c r="G45" s="117">
        <v>0.49587886994543207</v>
      </c>
    </row>
    <row r="46" spans="1:14" s="116" customFormat="1" ht="16" customHeight="1" x14ac:dyDescent="0.3">
      <c r="A46" s="274"/>
      <c r="B46" s="277"/>
      <c r="C46" s="208" t="s">
        <v>8</v>
      </c>
      <c r="D46" s="175"/>
      <c r="E46" s="117">
        <v>0.77595265910930489</v>
      </c>
      <c r="F46" s="175"/>
      <c r="G46" s="117">
        <v>0.71311364855837656</v>
      </c>
    </row>
    <row r="47" spans="1:14" s="116" customFormat="1" ht="16" customHeight="1" thickBot="1" x14ac:dyDescent="0.35">
      <c r="A47" s="275"/>
      <c r="B47" s="278" t="s">
        <v>9</v>
      </c>
      <c r="C47" s="275"/>
      <c r="D47" s="174"/>
      <c r="E47" s="114">
        <v>123</v>
      </c>
      <c r="F47" s="174"/>
      <c r="G47" s="114">
        <v>137</v>
      </c>
      <c r="H47" s="114"/>
      <c r="I47" s="114"/>
      <c r="J47" s="114"/>
      <c r="K47" s="114"/>
    </row>
    <row r="48" spans="1:14" ht="16" customHeight="1" x14ac:dyDescent="0.3">
      <c r="A48" s="284" t="s">
        <v>360</v>
      </c>
      <c r="B48" s="285"/>
      <c r="C48" s="285"/>
      <c r="D48" s="285"/>
      <c r="E48" s="285"/>
      <c r="F48" s="285"/>
      <c r="G48" s="285"/>
    </row>
    <row r="49" spans="1:7" ht="16" customHeight="1" x14ac:dyDescent="0.3">
      <c r="A49" s="286" t="s">
        <v>10</v>
      </c>
      <c r="B49" s="287"/>
      <c r="C49" s="287"/>
      <c r="D49" s="287"/>
      <c r="E49" s="287"/>
      <c r="F49" s="287"/>
      <c r="G49" s="287"/>
    </row>
    <row r="50" spans="1:7" ht="14.25" customHeight="1" x14ac:dyDescent="0.3">
      <c r="A50" s="198" t="str">
        <f>HYPERLINK("#'Index'!A1","Back To Index")</f>
        <v>Back To Index</v>
      </c>
    </row>
    <row r="51" spans="1:7" ht="14.25" customHeight="1" x14ac:dyDescent="0.3"/>
    <row r="52" spans="1:7" ht="14.25" customHeight="1" x14ac:dyDescent="0.3"/>
    <row r="53" spans="1:7" ht="14.15" customHeight="1" x14ac:dyDescent="0.3"/>
    <row r="54" spans="1:7" ht="14.25" customHeight="1" x14ac:dyDescent="0.3"/>
    <row r="55" spans="1:7" ht="14.25" customHeight="1" x14ac:dyDescent="0.3"/>
    <row r="56" spans="1:7" ht="14.25" customHeight="1" x14ac:dyDescent="0.3"/>
    <row r="57" spans="1:7" ht="14.5" customHeight="1" x14ac:dyDescent="0.3"/>
    <row r="58" spans="1:7" ht="15" customHeight="1" x14ac:dyDescent="0.3"/>
    <row r="60" spans="1:7" ht="15" customHeight="1" x14ac:dyDescent="0.3"/>
    <row r="61" spans="1:7" ht="15" customHeight="1" x14ac:dyDescent="0.3"/>
    <row r="62" spans="1:7" ht="36.75" customHeight="1" x14ac:dyDescent="0.3"/>
    <row r="63" spans="1:7" ht="15" customHeight="1" x14ac:dyDescent="0.3"/>
    <row r="64" spans="1:7" ht="14.25" customHeight="1" x14ac:dyDescent="0.3"/>
    <row r="65" ht="14.15" customHeight="1" x14ac:dyDescent="0.3"/>
    <row r="66" ht="14.25" customHeight="1" x14ac:dyDescent="0.3"/>
    <row r="67" ht="14.25" customHeight="1" x14ac:dyDescent="0.3"/>
    <row r="68" ht="14.25" customHeight="1" x14ac:dyDescent="0.3"/>
    <row r="69" ht="14.15" customHeight="1" x14ac:dyDescent="0.3"/>
    <row r="70" ht="14.25" customHeight="1" x14ac:dyDescent="0.3"/>
    <row r="71" ht="14.25" customHeight="1" x14ac:dyDescent="0.3"/>
    <row r="72" ht="14.25" customHeight="1" x14ac:dyDescent="0.3"/>
    <row r="73" ht="14.15" customHeight="1" x14ac:dyDescent="0.3"/>
    <row r="74" ht="14.25" customHeight="1" x14ac:dyDescent="0.3"/>
    <row r="75" ht="14.25" customHeight="1" x14ac:dyDescent="0.3"/>
    <row r="76" ht="14.25" customHeight="1" x14ac:dyDescent="0.3"/>
    <row r="77" ht="14.15" customHeight="1" x14ac:dyDescent="0.3"/>
    <row r="78" ht="14.25" customHeight="1" x14ac:dyDescent="0.3"/>
    <row r="79" ht="14.25" customHeight="1" x14ac:dyDescent="0.3"/>
    <row r="80" ht="14.25" customHeight="1" x14ac:dyDescent="0.3"/>
    <row r="81" ht="14.15" customHeight="1" x14ac:dyDescent="0.3"/>
    <row r="82" ht="14.25" customHeight="1" x14ac:dyDescent="0.3"/>
    <row r="83" ht="14.25" customHeight="1" x14ac:dyDescent="0.3"/>
    <row r="84" ht="14.25" customHeight="1" x14ac:dyDescent="0.3"/>
    <row r="85" ht="14.5" customHeight="1" x14ac:dyDescent="0.3"/>
    <row r="86" ht="1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5" customHeight="1" x14ac:dyDescent="0.3"/>
    <row r="225" ht="14.5" customHeight="1" x14ac:dyDescent="0.3"/>
    <row r="228" ht="14.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5" customHeight="1" x14ac:dyDescent="0.3"/>
    <row r="253" ht="14.5" customHeight="1" x14ac:dyDescent="0.3"/>
    <row r="256" ht="14.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5" customHeight="1" x14ac:dyDescent="0.3"/>
    <row r="281" ht="14.5" customHeight="1" x14ac:dyDescent="0.3"/>
    <row r="282" ht="14.5" customHeight="1" x14ac:dyDescent="0.3"/>
    <row r="284" ht="14.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5" customHeight="1" x14ac:dyDescent="0.3"/>
    <row r="309" ht="14.5" customHeight="1" x14ac:dyDescent="0.3"/>
    <row r="310" ht="14.5" customHeight="1" x14ac:dyDescent="0.3"/>
    <row r="312" ht="14.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5" customHeight="1" x14ac:dyDescent="0.3"/>
    <row r="337" ht="14.5" customHeight="1" x14ac:dyDescent="0.3"/>
    <row r="338" ht="14.5" customHeight="1" x14ac:dyDescent="0.3"/>
    <row r="340" ht="14.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5" customHeight="1" x14ac:dyDescent="0.3"/>
    <row r="365" ht="14.5" customHeight="1" x14ac:dyDescent="0.3"/>
    <row r="366" ht="14.5" customHeight="1" x14ac:dyDescent="0.3"/>
    <row r="368" ht="14.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3" ht="14.5" customHeight="1" x14ac:dyDescent="0.3"/>
    <row r="394" ht="14.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5" customHeight="1" x14ac:dyDescent="0.3"/>
    <row r="421" ht="14.5" customHeight="1" x14ac:dyDescent="0.3"/>
    <row r="422" ht="14.5" customHeight="1" x14ac:dyDescent="0.3"/>
    <row r="424" ht="14.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5" customHeight="1" x14ac:dyDescent="0.3"/>
    <row r="449" ht="14.5" customHeight="1" x14ac:dyDescent="0.3"/>
    <row r="450" ht="14.5" customHeight="1" x14ac:dyDescent="0.3"/>
    <row r="452" ht="14.5" customHeight="1" x14ac:dyDescent="0.3"/>
    <row r="453" ht="14.1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5" customHeight="1" x14ac:dyDescent="0.3"/>
    <row r="477" ht="14.5" customHeight="1" x14ac:dyDescent="0.3"/>
    <row r="478" ht="14.5" customHeight="1" x14ac:dyDescent="0.3"/>
    <row r="480" ht="14.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5" customHeight="1" x14ac:dyDescent="0.3"/>
    <row r="505" ht="14.5" customHeight="1" x14ac:dyDescent="0.3"/>
    <row r="506" ht="14.5" customHeight="1" x14ac:dyDescent="0.3"/>
    <row r="508" ht="14.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15" customHeight="1" x14ac:dyDescent="0.3"/>
    <row r="516" ht="14.15" customHeight="1" x14ac:dyDescent="0.3"/>
    <row r="517" ht="14.15" customHeight="1" x14ac:dyDescent="0.3"/>
    <row r="519" ht="14.15" customHeight="1" x14ac:dyDescent="0.3"/>
    <row r="520" ht="14.1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5" customHeight="1" x14ac:dyDescent="0.3"/>
    <row r="533" ht="14.5" customHeight="1" x14ac:dyDescent="0.3"/>
    <row r="534" ht="14.5" customHeight="1" x14ac:dyDescent="0.3"/>
    <row r="536" ht="14.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15" customHeight="1" x14ac:dyDescent="0.3"/>
    <row r="552" ht="14.15" customHeight="1" x14ac:dyDescent="0.3"/>
    <row r="553" ht="14.15" customHeight="1" x14ac:dyDescent="0.3"/>
    <row r="555" ht="14.15" customHeight="1" x14ac:dyDescent="0.3"/>
    <row r="556" ht="14.15" customHeight="1" x14ac:dyDescent="0.3"/>
    <row r="557" ht="14.15" customHeight="1" x14ac:dyDescent="0.3"/>
    <row r="559" ht="14.15" customHeight="1" x14ac:dyDescent="0.3"/>
    <row r="560" ht="14.15" customHeight="1" x14ac:dyDescent="0.3"/>
    <row r="561" ht="14.15" customHeight="1" x14ac:dyDescent="0.3"/>
    <row r="563" ht="14.15" customHeight="1" x14ac:dyDescent="0.3"/>
    <row r="564" ht="14.15" customHeight="1" x14ac:dyDescent="0.3"/>
    <row r="565" ht="14.15" customHeight="1" x14ac:dyDescent="0.3"/>
    <row r="567" ht="14.15" customHeight="1" x14ac:dyDescent="0.3"/>
    <row r="568" ht="14.15" customHeight="1" x14ac:dyDescent="0.3"/>
    <row r="569" ht="14.15" customHeight="1" x14ac:dyDescent="0.3"/>
    <row r="571" ht="14.15" customHeight="1" x14ac:dyDescent="0.3"/>
    <row r="572" ht="14.15" customHeight="1" x14ac:dyDescent="0.3"/>
    <row r="573" ht="14.15" customHeight="1" x14ac:dyDescent="0.3"/>
    <row r="575" ht="14.5" customHeight="1" x14ac:dyDescent="0.3"/>
    <row r="577" ht="14.5" customHeight="1" x14ac:dyDescent="0.3"/>
    <row r="578" ht="14.5" customHeight="1" x14ac:dyDescent="0.3"/>
    <row r="580" ht="14.5" customHeight="1" x14ac:dyDescent="0.3"/>
    <row r="581" ht="14.15" customHeight="1" x14ac:dyDescent="0.3"/>
    <row r="583" ht="14.15" customHeight="1" x14ac:dyDescent="0.3"/>
    <row r="584" ht="14.15" customHeight="1" x14ac:dyDescent="0.3"/>
    <row r="585" ht="14.15" customHeight="1" x14ac:dyDescent="0.3"/>
    <row r="587" ht="14.15" customHeight="1" x14ac:dyDescent="0.3"/>
    <row r="588" ht="14.15" customHeight="1" x14ac:dyDescent="0.3"/>
    <row r="589" ht="14.15" customHeight="1" x14ac:dyDescent="0.3"/>
    <row r="591" ht="14.15" customHeight="1" x14ac:dyDescent="0.3"/>
    <row r="592" ht="14.15" customHeight="1" x14ac:dyDescent="0.3"/>
    <row r="593" ht="14.15" customHeight="1" x14ac:dyDescent="0.3"/>
    <row r="595" ht="14.15" customHeight="1" x14ac:dyDescent="0.3"/>
    <row r="596" ht="14.15" customHeight="1" x14ac:dyDescent="0.3"/>
    <row r="597" ht="14.15" customHeight="1" x14ac:dyDescent="0.3"/>
    <row r="599" ht="14.15" customHeight="1" x14ac:dyDescent="0.3"/>
    <row r="600" ht="14.15" customHeight="1" x14ac:dyDescent="0.3"/>
    <row r="601" ht="14.15" customHeight="1" x14ac:dyDescent="0.3"/>
    <row r="603" ht="14.5" customHeight="1" x14ac:dyDescent="0.3"/>
    <row r="605" ht="14.5" customHeight="1" x14ac:dyDescent="0.3"/>
    <row r="606" ht="14.5" customHeight="1" x14ac:dyDescent="0.3"/>
    <row r="608" ht="14.5" customHeight="1" x14ac:dyDescent="0.3"/>
    <row r="609" ht="14.15" customHeight="1" x14ac:dyDescent="0.3"/>
    <row r="611" ht="14.15" customHeight="1" x14ac:dyDescent="0.3"/>
    <row r="612" ht="14.15" customHeight="1" x14ac:dyDescent="0.3"/>
    <row r="613" ht="14.15" customHeight="1" x14ac:dyDescent="0.3"/>
    <row r="615" ht="14.15" customHeight="1" x14ac:dyDescent="0.3"/>
    <row r="616" ht="14.15" customHeight="1" x14ac:dyDescent="0.3"/>
    <row r="617" ht="14.15" customHeight="1" x14ac:dyDescent="0.3"/>
    <row r="619" ht="14.15" customHeight="1" x14ac:dyDescent="0.3"/>
    <row r="620" ht="14.15" customHeight="1" x14ac:dyDescent="0.3"/>
    <row r="621" ht="14.15" customHeight="1" x14ac:dyDescent="0.3"/>
    <row r="623" ht="14.15" customHeight="1" x14ac:dyDescent="0.3"/>
    <row r="624" ht="14.15" customHeight="1" x14ac:dyDescent="0.3"/>
    <row r="625" ht="14.15" customHeight="1" x14ac:dyDescent="0.3"/>
    <row r="627" ht="14.15" customHeight="1" x14ac:dyDescent="0.3"/>
    <row r="628" ht="14.15" customHeight="1" x14ac:dyDescent="0.3"/>
    <row r="629" ht="14.15" customHeight="1" x14ac:dyDescent="0.3"/>
    <row r="631" ht="14.5" customHeight="1" x14ac:dyDescent="0.3"/>
    <row r="633" ht="14.5" customHeight="1" x14ac:dyDescent="0.3"/>
    <row r="634" ht="14.5" customHeight="1" x14ac:dyDescent="0.3"/>
    <row r="636" ht="14.5" customHeight="1" x14ac:dyDescent="0.3"/>
    <row r="637" ht="14.15" customHeight="1" x14ac:dyDescent="0.3"/>
    <row r="639" ht="14.15" customHeight="1" x14ac:dyDescent="0.3"/>
    <row r="640" ht="14.15" customHeight="1" x14ac:dyDescent="0.3"/>
    <row r="641" ht="14.15" customHeight="1" x14ac:dyDescent="0.3"/>
    <row r="643" ht="14.15" customHeight="1" x14ac:dyDescent="0.3"/>
    <row r="644" ht="14.15" customHeight="1" x14ac:dyDescent="0.3"/>
    <row r="645" ht="14.15" customHeight="1" x14ac:dyDescent="0.3"/>
    <row r="647" ht="14.15" customHeight="1" x14ac:dyDescent="0.3"/>
    <row r="648" ht="14.15" customHeight="1" x14ac:dyDescent="0.3"/>
    <row r="649" ht="14.15" customHeight="1" x14ac:dyDescent="0.3"/>
    <row r="651" ht="14.15" customHeight="1" x14ac:dyDescent="0.3"/>
    <row r="652" ht="14.15" customHeight="1" x14ac:dyDescent="0.3"/>
    <row r="653" ht="14.15" customHeight="1" x14ac:dyDescent="0.3"/>
    <row r="655" ht="14.15" customHeight="1" x14ac:dyDescent="0.3"/>
    <row r="656" ht="14.15" customHeight="1" x14ac:dyDescent="0.3"/>
    <row r="657" ht="14.15" customHeight="1" x14ac:dyDescent="0.3"/>
    <row r="659" ht="14.5" customHeight="1" x14ac:dyDescent="0.3"/>
    <row r="661" ht="14.5" customHeight="1" x14ac:dyDescent="0.3"/>
    <row r="662" ht="14.5" customHeight="1" x14ac:dyDescent="0.3"/>
    <row r="664" ht="14.5" customHeight="1" x14ac:dyDescent="0.3"/>
    <row r="665" ht="14.15" customHeight="1" x14ac:dyDescent="0.3"/>
    <row r="667" ht="14.15" customHeight="1" x14ac:dyDescent="0.3"/>
    <row r="668" ht="14.15" customHeight="1" x14ac:dyDescent="0.3"/>
    <row r="669" ht="14.15" customHeight="1" x14ac:dyDescent="0.3"/>
    <row r="671" ht="14.15" customHeight="1" x14ac:dyDescent="0.3"/>
    <row r="672" ht="14.15" customHeight="1" x14ac:dyDescent="0.3"/>
    <row r="673" ht="14.15" customHeight="1" x14ac:dyDescent="0.3"/>
    <row r="675" ht="14.15" customHeight="1" x14ac:dyDescent="0.3"/>
    <row r="676" ht="14.15" customHeight="1" x14ac:dyDescent="0.3"/>
    <row r="677" ht="14.15" customHeight="1" x14ac:dyDescent="0.3"/>
    <row r="679" ht="14.15" customHeight="1" x14ac:dyDescent="0.3"/>
    <row r="680" ht="14.15" customHeight="1" x14ac:dyDescent="0.3"/>
    <row r="681" ht="14.15" customHeight="1" x14ac:dyDescent="0.3"/>
    <row r="683" ht="14.15" customHeight="1" x14ac:dyDescent="0.3"/>
    <row r="684" ht="14.15" customHeight="1" x14ac:dyDescent="0.3"/>
    <row r="685" ht="14.15" customHeight="1" x14ac:dyDescent="0.3"/>
    <row r="687" ht="14.5" customHeight="1" x14ac:dyDescent="0.3"/>
    <row r="689" ht="14.5" customHeight="1" x14ac:dyDescent="0.3"/>
    <row r="690" ht="14.5" customHeight="1" x14ac:dyDescent="0.3"/>
    <row r="692" ht="14.5" customHeight="1" x14ac:dyDescent="0.3"/>
    <row r="693" ht="14.15" customHeight="1" x14ac:dyDescent="0.3"/>
    <row r="695" ht="14.15" customHeight="1" x14ac:dyDescent="0.3"/>
    <row r="696" ht="14.15" customHeight="1" x14ac:dyDescent="0.3"/>
    <row r="697" ht="14.15" customHeight="1" x14ac:dyDescent="0.3"/>
    <row r="699" ht="14.15" customHeight="1" x14ac:dyDescent="0.3"/>
    <row r="700" ht="14.15" customHeight="1" x14ac:dyDescent="0.3"/>
    <row r="701" ht="14.15" customHeight="1" x14ac:dyDescent="0.3"/>
    <row r="703" ht="14.15" customHeight="1" x14ac:dyDescent="0.3"/>
    <row r="704" ht="14.15" customHeight="1" x14ac:dyDescent="0.3"/>
    <row r="705" ht="14.15" customHeight="1" x14ac:dyDescent="0.3"/>
    <row r="707" ht="14.15" customHeight="1" x14ac:dyDescent="0.3"/>
    <row r="708" ht="14.15" customHeight="1" x14ac:dyDescent="0.3"/>
    <row r="709" ht="14.15" customHeight="1" x14ac:dyDescent="0.3"/>
    <row r="711" ht="14.15" customHeight="1" x14ac:dyDescent="0.3"/>
    <row r="712" ht="14.15" customHeight="1" x14ac:dyDescent="0.3"/>
    <row r="713" ht="14.15" customHeight="1" x14ac:dyDescent="0.3"/>
    <row r="715" ht="14.5" customHeight="1" x14ac:dyDescent="0.3"/>
    <row r="717" ht="14.5" customHeight="1" x14ac:dyDescent="0.3"/>
    <row r="720" ht="14.5" customHeight="1" x14ac:dyDescent="0.3"/>
    <row r="721" ht="14.15" customHeight="1" x14ac:dyDescent="0.3"/>
    <row r="723" ht="14.15" customHeight="1" x14ac:dyDescent="0.3"/>
    <row r="724" ht="14.15" customHeight="1" x14ac:dyDescent="0.3"/>
    <row r="725" ht="14.15" customHeight="1" x14ac:dyDescent="0.3"/>
    <row r="727" ht="14.15" customHeight="1" x14ac:dyDescent="0.3"/>
    <row r="728" ht="14.15" customHeight="1" x14ac:dyDescent="0.3"/>
    <row r="729" ht="14.15" customHeight="1" x14ac:dyDescent="0.3"/>
    <row r="731" ht="14.15" customHeight="1" x14ac:dyDescent="0.3"/>
    <row r="732" ht="14.15" customHeight="1" x14ac:dyDescent="0.3"/>
    <row r="733" ht="14.15" customHeight="1" x14ac:dyDescent="0.3"/>
    <row r="735" ht="14.15" customHeight="1" x14ac:dyDescent="0.3"/>
    <row r="736" ht="14.15" customHeight="1" x14ac:dyDescent="0.3"/>
    <row r="737" ht="14.15" customHeight="1" x14ac:dyDescent="0.3"/>
    <row r="739" ht="14.15" customHeight="1" x14ac:dyDescent="0.3"/>
    <row r="740" ht="14.15" customHeight="1" x14ac:dyDescent="0.3"/>
    <row r="741" ht="14.15" customHeight="1" x14ac:dyDescent="0.3"/>
    <row r="743" ht="14.5" customHeight="1" x14ac:dyDescent="0.3"/>
    <row r="745" ht="14.5" customHeight="1" x14ac:dyDescent="0.3"/>
    <row r="746" ht="14.5" customHeight="1" x14ac:dyDescent="0.3"/>
    <row r="748" ht="14.5" customHeight="1" x14ac:dyDescent="0.3"/>
    <row r="749" ht="14.15" customHeight="1" x14ac:dyDescent="0.3"/>
    <row r="751" ht="14.15" customHeight="1" x14ac:dyDescent="0.3"/>
    <row r="752" ht="14.15" customHeight="1" x14ac:dyDescent="0.3"/>
    <row r="753" ht="14.15" customHeight="1" x14ac:dyDescent="0.3"/>
    <row r="755" ht="14.15" customHeight="1" x14ac:dyDescent="0.3"/>
    <row r="756" ht="14.15" customHeight="1" x14ac:dyDescent="0.3"/>
    <row r="757" ht="14.15" customHeight="1" x14ac:dyDescent="0.3"/>
    <row r="759" ht="14.15" customHeight="1" x14ac:dyDescent="0.3"/>
    <row r="760" ht="14.15" customHeight="1" x14ac:dyDescent="0.3"/>
    <row r="761" ht="14.15" customHeight="1" x14ac:dyDescent="0.3"/>
    <row r="763" ht="14.15" customHeight="1" x14ac:dyDescent="0.3"/>
    <row r="764" ht="14.15" customHeight="1" x14ac:dyDescent="0.3"/>
    <row r="765" ht="14.15" customHeight="1" x14ac:dyDescent="0.3"/>
    <row r="767" ht="14.15" customHeight="1" x14ac:dyDescent="0.3"/>
    <row r="768" ht="14.15" customHeight="1" x14ac:dyDescent="0.3"/>
    <row r="769" ht="14.15" customHeight="1" x14ac:dyDescent="0.3"/>
    <row r="771" ht="14.5" customHeight="1" x14ac:dyDescent="0.3"/>
    <row r="773" ht="14.5" customHeight="1" x14ac:dyDescent="0.3"/>
    <row r="774" ht="14.5" customHeight="1" x14ac:dyDescent="0.3"/>
    <row r="776" ht="14.5" customHeight="1" x14ac:dyDescent="0.3"/>
    <row r="777" ht="14.15" customHeight="1" x14ac:dyDescent="0.3"/>
    <row r="779" ht="14.15" customHeight="1" x14ac:dyDescent="0.3"/>
    <row r="780" ht="14.15" customHeight="1" x14ac:dyDescent="0.3"/>
    <row r="781" ht="14.15" customHeight="1" x14ac:dyDescent="0.3"/>
    <row r="783" ht="14.15" customHeight="1" x14ac:dyDescent="0.3"/>
    <row r="784" ht="14.15" customHeight="1" x14ac:dyDescent="0.3"/>
    <row r="785" ht="14.15" customHeight="1" x14ac:dyDescent="0.3"/>
    <row r="787" ht="14.15" customHeight="1" x14ac:dyDescent="0.3"/>
    <row r="788" ht="14.15" customHeight="1" x14ac:dyDescent="0.3"/>
    <row r="789" ht="14.15" customHeight="1" x14ac:dyDescent="0.3"/>
    <row r="791" ht="14.15" customHeight="1" x14ac:dyDescent="0.3"/>
    <row r="792" ht="14.15" customHeight="1" x14ac:dyDescent="0.3"/>
    <row r="793" ht="14.15" customHeight="1" x14ac:dyDescent="0.3"/>
    <row r="795" ht="14.15" customHeight="1" x14ac:dyDescent="0.3"/>
    <row r="796" ht="14.15" customHeight="1" x14ac:dyDescent="0.3"/>
    <row r="797" ht="14.15" customHeight="1" x14ac:dyDescent="0.3"/>
    <row r="799" ht="14.5" customHeight="1" x14ac:dyDescent="0.3"/>
    <row r="801" ht="14.5" customHeight="1" x14ac:dyDescent="0.3"/>
    <row r="804" ht="14.5" customHeight="1" x14ac:dyDescent="0.3"/>
    <row r="805" ht="14.15" customHeight="1" x14ac:dyDescent="0.3"/>
    <row r="807" ht="14.15" customHeight="1" x14ac:dyDescent="0.3"/>
    <row r="808" ht="14.15" customHeight="1" x14ac:dyDescent="0.3"/>
    <row r="809" ht="14.15" customHeight="1" x14ac:dyDescent="0.3"/>
    <row r="811" ht="14.15" customHeight="1" x14ac:dyDescent="0.3"/>
    <row r="812" ht="14.15" customHeight="1" x14ac:dyDescent="0.3"/>
    <row r="813" ht="14.15" customHeight="1" x14ac:dyDescent="0.3"/>
    <row r="815" ht="14.15" customHeight="1" x14ac:dyDescent="0.3"/>
    <row r="816" ht="14.15" customHeight="1" x14ac:dyDescent="0.3"/>
    <row r="817" ht="14.15" customHeight="1" x14ac:dyDescent="0.3"/>
    <row r="819" ht="14.15" customHeight="1" x14ac:dyDescent="0.3"/>
    <row r="820" ht="14.15" customHeight="1" x14ac:dyDescent="0.3"/>
    <row r="821" ht="14.15" customHeight="1" x14ac:dyDescent="0.3"/>
    <row r="823" ht="14.15" customHeight="1" x14ac:dyDescent="0.3"/>
    <row r="824" ht="14.15" customHeight="1" x14ac:dyDescent="0.3"/>
    <row r="825" ht="14.15" customHeight="1" x14ac:dyDescent="0.3"/>
    <row r="827" ht="14.5" customHeight="1" x14ac:dyDescent="0.3"/>
    <row r="829" ht="14.5" customHeight="1" x14ac:dyDescent="0.3"/>
    <row r="832" ht="14.5" customHeight="1" x14ac:dyDescent="0.3"/>
    <row r="833" ht="14.15" customHeight="1" x14ac:dyDescent="0.3"/>
    <row r="835" ht="14.15" customHeight="1" x14ac:dyDescent="0.3"/>
    <row r="836" ht="14.15" customHeight="1" x14ac:dyDescent="0.3"/>
    <row r="837" ht="14.15" customHeight="1" x14ac:dyDescent="0.3"/>
    <row r="839" ht="14.15" customHeight="1" x14ac:dyDescent="0.3"/>
    <row r="840" ht="14.15" customHeight="1" x14ac:dyDescent="0.3"/>
    <row r="841" ht="14.15" customHeight="1" x14ac:dyDescent="0.3"/>
    <row r="843" ht="14.15" customHeight="1" x14ac:dyDescent="0.3"/>
    <row r="844" ht="14.15" customHeight="1" x14ac:dyDescent="0.3"/>
    <row r="845" ht="14.15" customHeight="1" x14ac:dyDescent="0.3"/>
    <row r="847" ht="14.15" customHeight="1" x14ac:dyDescent="0.3"/>
    <row r="848" ht="14.15" customHeight="1" x14ac:dyDescent="0.3"/>
    <row r="849" ht="14.15" customHeight="1" x14ac:dyDescent="0.3"/>
    <row r="851" ht="14.15" customHeight="1" x14ac:dyDescent="0.3"/>
    <row r="852" ht="14.15" customHeight="1" x14ac:dyDescent="0.3"/>
    <row r="853" ht="14.15" customHeight="1" x14ac:dyDescent="0.3"/>
    <row r="855" ht="14.5" customHeight="1" x14ac:dyDescent="0.3"/>
    <row r="857" ht="14.5" customHeight="1" x14ac:dyDescent="0.3"/>
    <row r="858" ht="14.5" customHeight="1" x14ac:dyDescent="0.3"/>
    <row r="860" ht="14.5" customHeight="1" x14ac:dyDescent="0.3"/>
    <row r="861" ht="14.15" customHeight="1" x14ac:dyDescent="0.3"/>
    <row r="863" ht="14.15" customHeight="1" x14ac:dyDescent="0.3"/>
    <row r="864" ht="14.15" customHeight="1" x14ac:dyDescent="0.3"/>
    <row r="865" ht="14.15" customHeight="1" x14ac:dyDescent="0.3"/>
    <row r="867" ht="14.15" customHeight="1" x14ac:dyDescent="0.3"/>
    <row r="868" ht="14.15" customHeight="1" x14ac:dyDescent="0.3"/>
    <row r="869" ht="14.15" customHeight="1" x14ac:dyDescent="0.3"/>
    <row r="871" ht="14.15" customHeight="1" x14ac:dyDescent="0.3"/>
    <row r="872" ht="14.15" customHeight="1" x14ac:dyDescent="0.3"/>
    <row r="873" ht="14.15" customHeight="1" x14ac:dyDescent="0.3"/>
    <row r="875" ht="14.15" customHeight="1" x14ac:dyDescent="0.3"/>
    <row r="876" ht="14.15" customHeight="1" x14ac:dyDescent="0.3"/>
    <row r="877" ht="14.15" customHeight="1" x14ac:dyDescent="0.3"/>
    <row r="879" ht="14.15" customHeight="1" x14ac:dyDescent="0.3"/>
    <row r="880" ht="14.15" customHeight="1" x14ac:dyDescent="0.3"/>
    <row r="881" ht="14.15" customHeight="1" x14ac:dyDescent="0.3"/>
    <row r="883" ht="14.5" customHeight="1" x14ac:dyDescent="0.3"/>
  </sheetData>
  <mergeCells count="49"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:G1"/>
    <mergeCell ref="A38:A42"/>
    <mergeCell ref="B38:C38"/>
    <mergeCell ref="B39:C39"/>
    <mergeCell ref="B40:B41"/>
    <mergeCell ref="B42:C42"/>
    <mergeCell ref="A28:A32"/>
    <mergeCell ref="B28:C28"/>
    <mergeCell ref="B29:C29"/>
    <mergeCell ref="B30:B31"/>
    <mergeCell ref="B32:C32"/>
    <mergeCell ref="B2:C2"/>
    <mergeCell ref="A3:A7"/>
    <mergeCell ref="B3:C3"/>
    <mergeCell ref="B4:C4"/>
    <mergeCell ref="B5:B6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48:G48"/>
    <mergeCell ref="A49:G49"/>
    <mergeCell ref="A43:A47"/>
    <mergeCell ref="B43:C43"/>
    <mergeCell ref="B44:C44"/>
    <mergeCell ref="B45:B46"/>
    <mergeCell ref="B47:C47"/>
    <mergeCell ref="A33:A37"/>
    <mergeCell ref="B33:C33"/>
    <mergeCell ref="B34:C34"/>
    <mergeCell ref="B35:B36"/>
    <mergeCell ref="B37:C37"/>
  </mergeCells>
  <printOptions horizontalCentered="1"/>
  <pageMargins left="0.7" right="0.7" top="0.75" bottom="0.75" header="0.3" footer="0.3"/>
  <pageSetup scale="92" firstPageNumber="19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1F497D"/>
  </sheetPr>
  <dimension ref="A1:J883"/>
  <sheetViews>
    <sheetView workbookViewId="0">
      <selection activeCell="G30" sqref="G30"/>
    </sheetView>
  </sheetViews>
  <sheetFormatPr defaultColWidth="8.75" defaultRowHeight="14" x14ac:dyDescent="0.3"/>
  <cols>
    <col min="1" max="1" width="18.58203125" style="66" customWidth="1"/>
    <col min="2" max="6" width="10.58203125" style="66" customWidth="1"/>
    <col min="7" max="7" width="20.25" style="66" bestFit="1" customWidth="1"/>
    <col min="8" max="16384" width="8.75" style="66"/>
  </cols>
  <sheetData>
    <row r="1" spans="1:7" s="77" customFormat="1" ht="15" customHeight="1" thickBot="1" x14ac:dyDescent="0.35">
      <c r="A1" s="290" t="s">
        <v>292</v>
      </c>
      <c r="B1" s="290"/>
      <c r="C1" s="290"/>
      <c r="D1" s="290"/>
      <c r="E1" s="290"/>
      <c r="F1" s="290"/>
    </row>
    <row r="2" spans="1:7" ht="54" customHeight="1" thickBot="1" x14ac:dyDescent="0.35">
      <c r="A2" s="67" t="s">
        <v>0</v>
      </c>
      <c r="B2" s="271"/>
      <c r="C2" s="272"/>
      <c r="D2" s="68" t="s">
        <v>80</v>
      </c>
      <c r="E2" s="68" t="s">
        <v>79</v>
      </c>
      <c r="F2" s="68" t="s">
        <v>4</v>
      </c>
    </row>
    <row r="3" spans="1:7" ht="16" customHeight="1" x14ac:dyDescent="0.3">
      <c r="A3" s="273" t="s">
        <v>12</v>
      </c>
      <c r="B3" s="273" t="s">
        <v>120</v>
      </c>
      <c r="C3" s="276"/>
      <c r="D3" s="83">
        <v>160987.2999999999</v>
      </c>
      <c r="E3" s="83">
        <v>87895.849999999977</v>
      </c>
      <c r="F3" s="83">
        <v>248883.14999999997</v>
      </c>
    </row>
    <row r="4" spans="1:7" ht="16" customHeight="1" x14ac:dyDescent="0.3">
      <c r="A4" s="274"/>
      <c r="B4" s="277" t="s">
        <v>5</v>
      </c>
      <c r="C4" s="274"/>
      <c r="D4" s="117">
        <v>4.8845547125163896E-2</v>
      </c>
      <c r="E4" s="117">
        <v>2.4999278570375153E-2</v>
      </c>
      <c r="F4" s="117">
        <v>3.6537171236838868E-2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3.7939150874089729E-2</v>
      </c>
      <c r="E5" s="117">
        <v>1.696016890949098E-2</v>
      </c>
      <c r="F5" s="117">
        <v>2.9527880104810573E-2</v>
      </c>
    </row>
    <row r="6" spans="1:7" ht="16" customHeight="1" x14ac:dyDescent="0.3">
      <c r="A6" s="274"/>
      <c r="B6" s="277"/>
      <c r="C6" s="69" t="s">
        <v>8</v>
      </c>
      <c r="D6" s="117">
        <v>6.2682935255046202E-2</v>
      </c>
      <c r="E6" s="117">
        <v>3.6706636251216999E-2</v>
      </c>
      <c r="F6" s="117">
        <v>4.513293950263135E-2</v>
      </c>
    </row>
    <row r="7" spans="1:7" ht="16" customHeight="1" thickBot="1" x14ac:dyDescent="0.35">
      <c r="A7" s="275"/>
      <c r="B7" s="278" t="s">
        <v>9</v>
      </c>
      <c r="C7" s="275"/>
      <c r="D7" s="114">
        <v>2390</v>
      </c>
      <c r="E7" s="114">
        <v>2611</v>
      </c>
      <c r="F7" s="114">
        <v>5001</v>
      </c>
    </row>
    <row r="8" spans="1:7" ht="16" customHeight="1" x14ac:dyDescent="0.3">
      <c r="A8" s="273" t="s">
        <v>62</v>
      </c>
      <c r="B8" s="273" t="s">
        <v>120</v>
      </c>
      <c r="C8" s="276"/>
      <c r="D8" s="83">
        <v>331081.56000000011</v>
      </c>
      <c r="E8" s="83">
        <v>243834.15000000011</v>
      </c>
      <c r="F8" s="83">
        <v>574915.71000000043</v>
      </c>
    </row>
    <row r="9" spans="1:7" ht="16" customHeight="1" x14ac:dyDescent="0.3">
      <c r="A9" s="274"/>
      <c r="B9" s="277" t="s">
        <v>5</v>
      </c>
      <c r="C9" s="274"/>
      <c r="D9" s="117">
        <v>0.10045425907045333</v>
      </c>
      <c r="E9" s="117">
        <v>6.9351145029266273E-2</v>
      </c>
      <c r="F9" s="117">
        <v>8.4400224535163826E-2</v>
      </c>
    </row>
    <row r="10" spans="1:7" ht="16" customHeight="1" x14ac:dyDescent="0.3">
      <c r="A10" s="274"/>
      <c r="B10" s="277" t="s">
        <v>6</v>
      </c>
      <c r="C10" s="69" t="s">
        <v>7</v>
      </c>
      <c r="D10" s="117">
        <v>8.4233825875740034E-2</v>
      </c>
      <c r="E10" s="117">
        <v>5.6443801985117649E-2</v>
      </c>
      <c r="F10" s="117">
        <v>7.3852723826320646E-2</v>
      </c>
    </row>
    <row r="11" spans="1:7" ht="16" customHeight="1" x14ac:dyDescent="0.3">
      <c r="A11" s="274"/>
      <c r="B11" s="277"/>
      <c r="C11" s="69" t="s">
        <v>8</v>
      </c>
      <c r="D11" s="117">
        <v>0.11939095334719248</v>
      </c>
      <c r="E11" s="117">
        <v>8.4944367681851762E-2</v>
      </c>
      <c r="F11" s="117">
        <v>9.629747125111407E-2</v>
      </c>
    </row>
    <row r="12" spans="1:7" ht="16" customHeight="1" thickBot="1" x14ac:dyDescent="0.35">
      <c r="A12" s="275"/>
      <c r="B12" s="278" t="s">
        <v>9</v>
      </c>
      <c r="C12" s="275"/>
      <c r="D12" s="114">
        <v>2390</v>
      </c>
      <c r="E12" s="114">
        <v>2611</v>
      </c>
      <c r="F12" s="114">
        <v>5001</v>
      </c>
    </row>
    <row r="13" spans="1:7" ht="16" customHeight="1" x14ac:dyDescent="0.3">
      <c r="A13" s="273" t="s">
        <v>63</v>
      </c>
      <c r="B13" s="273" t="s">
        <v>120</v>
      </c>
      <c r="C13" s="276"/>
      <c r="D13" s="83">
        <v>158352.84000000003</v>
      </c>
      <c r="E13" s="83">
        <v>143281.78000000003</v>
      </c>
      <c r="F13" s="83">
        <v>301634.61999999994</v>
      </c>
    </row>
    <row r="14" spans="1:7" ht="16" customHeight="1" x14ac:dyDescent="0.3">
      <c r="A14" s="274"/>
      <c r="B14" s="277" t="s">
        <v>5</v>
      </c>
      <c r="C14" s="274"/>
      <c r="D14" s="117">
        <v>4.8046219227377215E-2</v>
      </c>
      <c r="E14" s="117">
        <v>4.0752107548640899E-2</v>
      </c>
      <c r="F14" s="117">
        <v>4.4281325440869823E-2</v>
      </c>
      <c r="G14" s="238"/>
    </row>
    <row r="15" spans="1:7" ht="16" customHeight="1" x14ac:dyDescent="0.3">
      <c r="A15" s="274"/>
      <c r="B15" s="277" t="s">
        <v>6</v>
      </c>
      <c r="C15" s="69" t="s">
        <v>7</v>
      </c>
      <c r="D15" s="117">
        <v>3.6927945926184896E-2</v>
      </c>
      <c r="E15" s="117">
        <v>3.1827973828830847E-2</v>
      </c>
      <c r="F15" s="117">
        <v>3.6952459582872035E-2</v>
      </c>
    </row>
    <row r="16" spans="1:7" ht="16" customHeight="1" x14ac:dyDescent="0.3">
      <c r="A16" s="274"/>
      <c r="B16" s="277"/>
      <c r="C16" s="69" t="s">
        <v>8</v>
      </c>
      <c r="D16" s="117">
        <v>6.2295454940942366E-2</v>
      </c>
      <c r="E16" s="117">
        <v>5.2043942023096174E-2</v>
      </c>
      <c r="F16" s="117">
        <v>5.2983772355771966E-2</v>
      </c>
    </row>
    <row r="17" spans="1:8" ht="16" customHeight="1" thickBot="1" x14ac:dyDescent="0.35">
      <c r="A17" s="275"/>
      <c r="B17" s="278" t="s">
        <v>9</v>
      </c>
      <c r="C17" s="275"/>
      <c r="D17" s="114">
        <v>2390</v>
      </c>
      <c r="E17" s="114">
        <v>2611</v>
      </c>
      <c r="F17" s="114">
        <v>5001</v>
      </c>
      <c r="H17" s="239"/>
    </row>
    <row r="18" spans="1:8" ht="16" customHeight="1" x14ac:dyDescent="0.3">
      <c r="A18" s="273" t="s">
        <v>64</v>
      </c>
      <c r="B18" s="273" t="s">
        <v>120</v>
      </c>
      <c r="C18" s="276"/>
      <c r="D18" s="83">
        <v>178207.56</v>
      </c>
      <c r="E18" s="83">
        <v>103738.52</v>
      </c>
      <c r="F18" s="83">
        <v>281946.08</v>
      </c>
    </row>
    <row r="19" spans="1:8" ht="16" customHeight="1" x14ac:dyDescent="0.3">
      <c r="A19" s="274"/>
      <c r="B19" s="277" t="s">
        <v>5</v>
      </c>
      <c r="C19" s="279"/>
      <c r="D19" s="117">
        <v>5.4070387974955024E-2</v>
      </c>
      <c r="E19" s="117">
        <v>2.9505240121785438E-2</v>
      </c>
      <c r="F19" s="117">
        <v>4.1390958787348484E-2</v>
      </c>
    </row>
    <row r="20" spans="1:8" ht="16" customHeight="1" x14ac:dyDescent="0.3">
      <c r="A20" s="274"/>
      <c r="B20" s="277" t="s">
        <v>6</v>
      </c>
      <c r="C20" s="69" t="s">
        <v>7</v>
      </c>
      <c r="D20" s="117">
        <v>4.2299658786319895E-2</v>
      </c>
      <c r="E20" s="117">
        <v>2.0601863068126267E-2</v>
      </c>
      <c r="F20" s="117">
        <v>3.3768857976314667E-2</v>
      </c>
    </row>
    <row r="21" spans="1:8" ht="16" customHeight="1" x14ac:dyDescent="0.3">
      <c r="A21" s="274"/>
      <c r="B21" s="277"/>
      <c r="C21" s="69" t="s">
        <v>8</v>
      </c>
      <c r="D21" s="117">
        <v>6.8880978241483065E-2</v>
      </c>
      <c r="E21" s="117">
        <v>4.2090972548419245E-2</v>
      </c>
      <c r="F21" s="117">
        <v>5.0643301265899131E-2</v>
      </c>
    </row>
    <row r="22" spans="1:8" ht="16" customHeight="1" thickBot="1" x14ac:dyDescent="0.35">
      <c r="A22" s="275"/>
      <c r="B22" s="278" t="s">
        <v>9</v>
      </c>
      <c r="C22" s="275"/>
      <c r="D22" s="114">
        <v>2390</v>
      </c>
      <c r="E22" s="114">
        <v>2611</v>
      </c>
      <c r="F22" s="114">
        <v>5001</v>
      </c>
    </row>
    <row r="23" spans="1:8" ht="16" customHeight="1" x14ac:dyDescent="0.3">
      <c r="A23" s="273" t="s">
        <v>65</v>
      </c>
      <c r="B23" s="273" t="s">
        <v>120</v>
      </c>
      <c r="C23" s="276"/>
      <c r="D23" s="83">
        <v>64794.299999999988</v>
      </c>
      <c r="E23" s="83">
        <v>40873.649999999994</v>
      </c>
      <c r="F23" s="83">
        <v>105667.95000000001</v>
      </c>
    </row>
    <row r="24" spans="1:8" ht="16" customHeight="1" x14ac:dyDescent="0.3">
      <c r="A24" s="274"/>
      <c r="B24" s="277" t="s">
        <v>5</v>
      </c>
      <c r="C24" s="279"/>
      <c r="D24" s="117">
        <v>1.9659395704456215E-2</v>
      </c>
      <c r="E24" s="117">
        <v>1.1625256056321354E-2</v>
      </c>
      <c r="F24" s="117">
        <v>1.5512532621817642E-2</v>
      </c>
    </row>
    <row r="25" spans="1:8" ht="16" customHeight="1" x14ac:dyDescent="0.3">
      <c r="A25" s="274"/>
      <c r="B25" s="277" t="s">
        <v>6</v>
      </c>
      <c r="C25" s="69" t="s">
        <v>7</v>
      </c>
      <c r="D25" s="117">
        <v>1.3754208485602588E-2</v>
      </c>
      <c r="E25" s="117">
        <v>6.1569640683250158E-3</v>
      </c>
      <c r="F25" s="117">
        <v>1.1166096023782858E-2</v>
      </c>
    </row>
    <row r="26" spans="1:8" ht="16" customHeight="1" x14ac:dyDescent="0.3">
      <c r="A26" s="274"/>
      <c r="B26" s="277"/>
      <c r="C26" s="69" t="s">
        <v>8</v>
      </c>
      <c r="D26" s="117">
        <v>2.8027846447981973E-2</v>
      </c>
      <c r="E26" s="117">
        <v>2.1843454455413035E-2</v>
      </c>
      <c r="F26" s="117">
        <v>2.1514022977880794E-2</v>
      </c>
    </row>
    <row r="27" spans="1:8" ht="16" customHeight="1" thickBot="1" x14ac:dyDescent="0.35">
      <c r="A27" s="275"/>
      <c r="B27" s="278" t="s">
        <v>9</v>
      </c>
      <c r="C27" s="275"/>
      <c r="D27" s="118">
        <v>2390</v>
      </c>
      <c r="E27" s="118">
        <v>2611</v>
      </c>
      <c r="F27" s="118">
        <v>5001</v>
      </c>
    </row>
    <row r="28" spans="1:8" ht="16" customHeight="1" x14ac:dyDescent="0.3">
      <c r="A28" s="273" t="s">
        <v>106</v>
      </c>
      <c r="B28" s="273" t="s">
        <v>120</v>
      </c>
      <c r="C28" s="276"/>
      <c r="D28" s="114">
        <v>97098.18</v>
      </c>
      <c r="E28" s="114">
        <v>47022.19999999999</v>
      </c>
      <c r="F28" s="114">
        <v>144120.38</v>
      </c>
    </row>
    <row r="29" spans="1:8" ht="16" customHeight="1" x14ac:dyDescent="0.3">
      <c r="A29" s="274"/>
      <c r="B29" s="277" t="s">
        <v>5</v>
      </c>
      <c r="C29" s="279"/>
      <c r="D29" s="82">
        <v>2.9460794279782584E-2</v>
      </c>
      <c r="E29" s="82">
        <v>1.3374022514053769E-2</v>
      </c>
      <c r="F29" s="82">
        <v>2.115752312994389E-2</v>
      </c>
    </row>
    <row r="30" spans="1:8" ht="16" customHeight="1" x14ac:dyDescent="0.3">
      <c r="A30" s="274"/>
      <c r="B30" s="277" t="s">
        <v>6</v>
      </c>
      <c r="C30" s="69" t="s">
        <v>7</v>
      </c>
      <c r="D30" s="82">
        <v>2.0744850203953759E-2</v>
      </c>
      <c r="E30" s="82">
        <v>8.2958433804389102E-3</v>
      </c>
      <c r="F30" s="82">
        <v>1.5941628335069492E-2</v>
      </c>
    </row>
    <row r="31" spans="1:8" ht="16" customHeight="1" x14ac:dyDescent="0.3">
      <c r="A31" s="274"/>
      <c r="B31" s="277"/>
      <c r="C31" s="69" t="s">
        <v>8</v>
      </c>
      <c r="D31" s="82">
        <v>4.1682863909570773E-2</v>
      </c>
      <c r="E31" s="82">
        <v>2.1493362961698761E-2</v>
      </c>
      <c r="F31" s="82">
        <v>2.8031378734176268E-2</v>
      </c>
    </row>
    <row r="32" spans="1:8" ht="16" customHeight="1" thickBot="1" x14ac:dyDescent="0.35">
      <c r="A32" s="275"/>
      <c r="B32" s="278" t="s">
        <v>9</v>
      </c>
      <c r="C32" s="275"/>
      <c r="D32" s="114">
        <v>2390</v>
      </c>
      <c r="E32" s="114">
        <v>2611</v>
      </c>
      <c r="F32" s="114">
        <v>5001</v>
      </c>
    </row>
    <row r="33" spans="1:10" ht="16" customHeight="1" x14ac:dyDescent="0.3">
      <c r="A33" s="273" t="s">
        <v>13</v>
      </c>
      <c r="B33" s="273" t="s">
        <v>120</v>
      </c>
      <c r="C33" s="276"/>
      <c r="D33" s="83">
        <v>55151.47</v>
      </c>
      <c r="E33" s="83">
        <v>19024.159999999996</v>
      </c>
      <c r="F33" s="83">
        <v>74175.62999999999</v>
      </c>
    </row>
    <row r="34" spans="1:10" ht="16" customHeight="1" x14ac:dyDescent="0.3">
      <c r="A34" s="274"/>
      <c r="B34" s="277" t="s">
        <v>5</v>
      </c>
      <c r="C34" s="279"/>
      <c r="D34" s="117">
        <v>1.673364126801968E-2</v>
      </c>
      <c r="E34" s="117">
        <v>5.4108387985028657E-3</v>
      </c>
      <c r="F34" s="117">
        <v>1.0889317717613277E-2</v>
      </c>
    </row>
    <row r="35" spans="1:10" ht="16" customHeight="1" x14ac:dyDescent="0.3">
      <c r="A35" s="274"/>
      <c r="B35" s="277" t="s">
        <v>6</v>
      </c>
      <c r="C35" s="69" t="s">
        <v>7</v>
      </c>
      <c r="D35" s="117">
        <v>1.1067421543302047E-2</v>
      </c>
      <c r="E35" s="117">
        <v>2.9694614436482948E-3</v>
      </c>
      <c r="F35" s="117">
        <v>7.7193207498881498E-3</v>
      </c>
    </row>
    <row r="36" spans="1:10" ht="16" customHeight="1" x14ac:dyDescent="0.3">
      <c r="A36" s="274"/>
      <c r="B36" s="277"/>
      <c r="C36" s="69" t="s">
        <v>8</v>
      </c>
      <c r="D36" s="117">
        <v>2.5226811109381218E-2</v>
      </c>
      <c r="E36" s="117">
        <v>9.839614053446074E-3</v>
      </c>
      <c r="F36" s="117">
        <v>1.5340971742357785E-2</v>
      </c>
    </row>
    <row r="37" spans="1:10" ht="16" customHeight="1" thickBot="1" x14ac:dyDescent="0.35">
      <c r="A37" s="275"/>
      <c r="B37" s="278" t="s">
        <v>9</v>
      </c>
      <c r="C37" s="275"/>
      <c r="D37" s="114">
        <v>2390</v>
      </c>
      <c r="E37" s="114">
        <v>2611</v>
      </c>
      <c r="F37" s="114">
        <v>5001</v>
      </c>
    </row>
    <row r="38" spans="1:10" ht="16" customHeight="1" x14ac:dyDescent="0.3">
      <c r="A38" s="273" t="s">
        <v>14</v>
      </c>
      <c r="B38" s="273" t="s">
        <v>120</v>
      </c>
      <c r="C38" s="276"/>
      <c r="D38" s="83">
        <v>27035.929999999997</v>
      </c>
      <c r="E38" s="83">
        <v>5253.33</v>
      </c>
      <c r="F38" s="83">
        <v>32289.26</v>
      </c>
    </row>
    <row r="39" spans="1:10" ht="16" customHeight="1" x14ac:dyDescent="0.3">
      <c r="A39" s="274"/>
      <c r="B39" s="277" t="s">
        <v>5</v>
      </c>
      <c r="C39" s="279"/>
      <c r="D39" s="117">
        <v>8.2030370898054251E-3</v>
      </c>
      <c r="E39" s="117">
        <v>1.4941485871302106E-3</v>
      </c>
      <c r="F39" s="117">
        <v>4.7402092979408686E-3</v>
      </c>
    </row>
    <row r="40" spans="1:10" ht="16" customHeight="1" x14ac:dyDescent="0.3">
      <c r="A40" s="274"/>
      <c r="B40" s="277" t="s">
        <v>6</v>
      </c>
      <c r="C40" s="69" t="s">
        <v>7</v>
      </c>
      <c r="D40" s="117">
        <v>4.3720297303809687E-3</v>
      </c>
      <c r="E40" s="117">
        <v>5.0655247795281303E-4</v>
      </c>
      <c r="F40" s="117">
        <v>2.7189775833285339E-3</v>
      </c>
    </row>
    <row r="41" spans="1:10" ht="16" customHeight="1" x14ac:dyDescent="0.3">
      <c r="A41" s="274"/>
      <c r="B41" s="277"/>
      <c r="C41" s="69" t="s">
        <v>8</v>
      </c>
      <c r="D41" s="117">
        <v>1.5339259930295401E-2</v>
      </c>
      <c r="E41" s="117">
        <v>4.3987299225314372E-3</v>
      </c>
      <c r="F41" s="117">
        <v>8.2515507727082237E-3</v>
      </c>
    </row>
    <row r="42" spans="1:10" ht="16" customHeight="1" thickBot="1" x14ac:dyDescent="0.35">
      <c r="A42" s="275"/>
      <c r="B42" s="278" t="s">
        <v>9</v>
      </c>
      <c r="C42" s="275"/>
      <c r="D42" s="114">
        <v>2390</v>
      </c>
      <c r="E42" s="114">
        <v>2611</v>
      </c>
      <c r="F42" s="114">
        <v>5001</v>
      </c>
      <c r="G42" s="73"/>
      <c r="H42" s="73"/>
      <c r="I42" s="73"/>
      <c r="J42" s="73"/>
    </row>
    <row r="43" spans="1:10" ht="16" customHeight="1" x14ac:dyDescent="0.3">
      <c r="A43" s="273" t="s">
        <v>118</v>
      </c>
      <c r="B43" s="273" t="s">
        <v>120</v>
      </c>
      <c r="C43" s="276"/>
      <c r="D43" s="83">
        <v>102535.92000000001</v>
      </c>
      <c r="E43" s="176"/>
      <c r="F43" s="83">
        <v>151802.29999999996</v>
      </c>
      <c r="G43" s="71"/>
      <c r="H43" s="71"/>
      <c r="I43" s="71"/>
      <c r="J43" s="73"/>
    </row>
    <row r="44" spans="1:10" ht="16" customHeight="1" x14ac:dyDescent="0.3">
      <c r="A44" s="274"/>
      <c r="B44" s="277" t="s">
        <v>5</v>
      </c>
      <c r="C44" s="279"/>
      <c r="D44" s="117">
        <v>0.63691930978406419</v>
      </c>
      <c r="E44" s="175"/>
      <c r="F44" s="117">
        <v>0.60993401923754176</v>
      </c>
      <c r="G44" s="117"/>
      <c r="H44" s="117"/>
      <c r="I44" s="117"/>
    </row>
    <row r="45" spans="1:10" ht="16" customHeight="1" x14ac:dyDescent="0.3">
      <c r="A45" s="274"/>
      <c r="B45" s="277" t="s">
        <v>6</v>
      </c>
      <c r="C45" s="136" t="s">
        <v>7</v>
      </c>
      <c r="D45" s="117">
        <v>0.50401773529329041</v>
      </c>
      <c r="E45" s="175"/>
      <c r="F45" s="117">
        <v>0.49587886994543207</v>
      </c>
      <c r="G45" s="117"/>
      <c r="H45" s="117"/>
      <c r="I45" s="117"/>
    </row>
    <row r="46" spans="1:10" ht="16" customHeight="1" x14ac:dyDescent="0.3">
      <c r="A46" s="274"/>
      <c r="B46" s="277"/>
      <c r="C46" s="136" t="s">
        <v>8</v>
      </c>
      <c r="D46" s="117">
        <v>0.75174943104124625</v>
      </c>
      <c r="E46" s="175"/>
      <c r="F46" s="117">
        <v>0.71311364855837656</v>
      </c>
      <c r="G46" s="117"/>
      <c r="H46" s="117"/>
      <c r="I46" s="117"/>
    </row>
    <row r="47" spans="1:10" ht="16" customHeight="1" thickBot="1" x14ac:dyDescent="0.35">
      <c r="A47" s="275"/>
      <c r="B47" s="278" t="s">
        <v>9</v>
      </c>
      <c r="C47" s="275"/>
      <c r="D47" s="114">
        <v>90</v>
      </c>
      <c r="E47" s="174"/>
      <c r="F47" s="114">
        <v>137</v>
      </c>
      <c r="G47" s="114"/>
      <c r="H47" s="114" t="s">
        <v>456</v>
      </c>
      <c r="I47" s="114"/>
    </row>
    <row r="48" spans="1:10" ht="16" customHeight="1" x14ac:dyDescent="0.3">
      <c r="A48" s="284" t="s">
        <v>360</v>
      </c>
      <c r="B48" s="285"/>
      <c r="C48" s="285"/>
      <c r="D48" s="285"/>
      <c r="E48" s="285"/>
      <c r="F48" s="285"/>
    </row>
    <row r="49" spans="1:6" ht="16" customHeight="1" x14ac:dyDescent="0.3">
      <c r="A49" s="286" t="s">
        <v>10</v>
      </c>
      <c r="B49" s="287"/>
      <c r="C49" s="287"/>
      <c r="D49" s="287"/>
      <c r="E49" s="287"/>
      <c r="F49" s="287"/>
    </row>
    <row r="50" spans="1:6" ht="14.25" customHeight="1" x14ac:dyDescent="0.3">
      <c r="A50" s="198" t="str">
        <f>HYPERLINK("#'Index'!A1","Back To Index")</f>
        <v>Back To Index</v>
      </c>
    </row>
    <row r="51" spans="1:6" ht="14.25" customHeight="1" x14ac:dyDescent="0.3"/>
    <row r="52" spans="1:6" ht="14.25" customHeight="1" x14ac:dyDescent="0.3"/>
    <row r="53" spans="1:6" ht="14.15" customHeight="1" x14ac:dyDescent="0.3"/>
    <row r="54" spans="1:6" ht="14.25" customHeight="1" x14ac:dyDescent="0.3"/>
    <row r="55" spans="1:6" ht="14.25" customHeight="1" x14ac:dyDescent="0.3"/>
    <row r="56" spans="1:6" ht="14.25" customHeight="1" x14ac:dyDescent="0.3"/>
    <row r="57" spans="1:6" ht="14.5" customHeight="1" x14ac:dyDescent="0.3"/>
    <row r="58" spans="1:6" ht="15" customHeight="1" x14ac:dyDescent="0.3"/>
    <row r="60" spans="1:6" ht="15" customHeight="1" x14ac:dyDescent="0.3"/>
    <row r="61" spans="1:6" ht="15" customHeight="1" x14ac:dyDescent="0.3"/>
    <row r="62" spans="1:6" ht="36.75" customHeight="1" x14ac:dyDescent="0.3"/>
    <row r="63" spans="1:6" ht="15" customHeight="1" x14ac:dyDescent="0.3"/>
    <row r="64" spans="1:6" ht="14.25" customHeight="1" x14ac:dyDescent="0.3"/>
    <row r="65" ht="14.15" customHeight="1" x14ac:dyDescent="0.3"/>
    <row r="66" ht="14.25" customHeight="1" x14ac:dyDescent="0.3"/>
    <row r="67" ht="14.25" customHeight="1" x14ac:dyDescent="0.3"/>
    <row r="68" ht="14.25" customHeight="1" x14ac:dyDescent="0.3"/>
    <row r="69" ht="14.15" customHeight="1" x14ac:dyDescent="0.3"/>
    <row r="70" ht="14.25" customHeight="1" x14ac:dyDescent="0.3"/>
    <row r="71" ht="14.25" customHeight="1" x14ac:dyDescent="0.3"/>
    <row r="72" ht="14.25" customHeight="1" x14ac:dyDescent="0.3"/>
    <row r="73" ht="14.15" customHeight="1" x14ac:dyDescent="0.3"/>
    <row r="74" ht="14.25" customHeight="1" x14ac:dyDescent="0.3"/>
    <row r="75" ht="14.25" customHeight="1" x14ac:dyDescent="0.3"/>
    <row r="76" ht="14.25" customHeight="1" x14ac:dyDescent="0.3"/>
    <row r="77" ht="14.15" customHeight="1" x14ac:dyDescent="0.3"/>
    <row r="78" ht="14.25" customHeight="1" x14ac:dyDescent="0.3"/>
    <row r="79" ht="14.25" customHeight="1" x14ac:dyDescent="0.3"/>
    <row r="80" ht="14.25" customHeight="1" x14ac:dyDescent="0.3"/>
    <row r="81" ht="14.15" customHeight="1" x14ac:dyDescent="0.3"/>
    <row r="82" ht="14.25" customHeight="1" x14ac:dyDescent="0.3"/>
    <row r="83" ht="14.25" customHeight="1" x14ac:dyDescent="0.3"/>
    <row r="84" ht="14.25" customHeight="1" x14ac:dyDescent="0.3"/>
    <row r="85" ht="14.5" customHeight="1" x14ac:dyDescent="0.3"/>
    <row r="86" ht="1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5" customHeight="1" x14ac:dyDescent="0.3"/>
    <row r="225" ht="14.5" customHeight="1" x14ac:dyDescent="0.3"/>
    <row r="228" ht="14.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5" customHeight="1" x14ac:dyDescent="0.3"/>
    <row r="253" ht="14.5" customHeight="1" x14ac:dyDescent="0.3"/>
    <row r="256" ht="14.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5" customHeight="1" x14ac:dyDescent="0.3"/>
    <row r="281" ht="14.5" customHeight="1" x14ac:dyDescent="0.3"/>
    <row r="282" ht="14.5" customHeight="1" x14ac:dyDescent="0.3"/>
    <row r="284" ht="14.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5" customHeight="1" x14ac:dyDescent="0.3"/>
    <row r="309" ht="14.5" customHeight="1" x14ac:dyDescent="0.3"/>
    <row r="310" ht="14.5" customHeight="1" x14ac:dyDescent="0.3"/>
    <row r="312" ht="14.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5" customHeight="1" x14ac:dyDescent="0.3"/>
    <row r="337" ht="14.5" customHeight="1" x14ac:dyDescent="0.3"/>
    <row r="338" ht="14.5" customHeight="1" x14ac:dyDescent="0.3"/>
    <row r="340" ht="14.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5" customHeight="1" x14ac:dyDescent="0.3"/>
    <row r="365" ht="14.5" customHeight="1" x14ac:dyDescent="0.3"/>
    <row r="366" ht="14.5" customHeight="1" x14ac:dyDescent="0.3"/>
    <row r="368" ht="14.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3" ht="14.5" customHeight="1" x14ac:dyDescent="0.3"/>
    <row r="394" ht="14.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5" customHeight="1" x14ac:dyDescent="0.3"/>
    <row r="421" ht="14.5" customHeight="1" x14ac:dyDescent="0.3"/>
    <row r="422" ht="14.5" customHeight="1" x14ac:dyDescent="0.3"/>
    <row r="424" ht="14.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5" customHeight="1" x14ac:dyDescent="0.3"/>
    <row r="449" ht="14.5" customHeight="1" x14ac:dyDescent="0.3"/>
    <row r="450" ht="14.5" customHeight="1" x14ac:dyDescent="0.3"/>
    <row r="452" ht="14.5" customHeight="1" x14ac:dyDescent="0.3"/>
    <row r="453" ht="14.1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5" customHeight="1" x14ac:dyDescent="0.3"/>
    <row r="477" ht="14.5" customHeight="1" x14ac:dyDescent="0.3"/>
    <row r="478" ht="14.5" customHeight="1" x14ac:dyDescent="0.3"/>
    <row r="480" ht="14.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5" customHeight="1" x14ac:dyDescent="0.3"/>
    <row r="505" ht="14.5" customHeight="1" x14ac:dyDescent="0.3"/>
    <row r="506" ht="14.5" customHeight="1" x14ac:dyDescent="0.3"/>
    <row r="508" ht="14.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15" customHeight="1" x14ac:dyDescent="0.3"/>
    <row r="516" ht="14.15" customHeight="1" x14ac:dyDescent="0.3"/>
    <row r="517" ht="14.15" customHeight="1" x14ac:dyDescent="0.3"/>
    <row r="519" ht="14.15" customHeight="1" x14ac:dyDescent="0.3"/>
    <row r="520" ht="14.1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5" customHeight="1" x14ac:dyDescent="0.3"/>
    <row r="533" ht="14.5" customHeight="1" x14ac:dyDescent="0.3"/>
    <row r="534" ht="14.5" customHeight="1" x14ac:dyDescent="0.3"/>
    <row r="536" ht="14.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15" customHeight="1" x14ac:dyDescent="0.3"/>
    <row r="552" ht="14.15" customHeight="1" x14ac:dyDescent="0.3"/>
    <row r="553" ht="14.15" customHeight="1" x14ac:dyDescent="0.3"/>
    <row r="555" ht="14.15" customHeight="1" x14ac:dyDescent="0.3"/>
    <row r="556" ht="14.15" customHeight="1" x14ac:dyDescent="0.3"/>
    <row r="557" ht="14.15" customHeight="1" x14ac:dyDescent="0.3"/>
    <row r="559" ht="14.15" customHeight="1" x14ac:dyDescent="0.3"/>
    <row r="560" ht="14.15" customHeight="1" x14ac:dyDescent="0.3"/>
    <row r="561" ht="14.15" customHeight="1" x14ac:dyDescent="0.3"/>
    <row r="563" ht="14.15" customHeight="1" x14ac:dyDescent="0.3"/>
    <row r="564" ht="14.15" customHeight="1" x14ac:dyDescent="0.3"/>
    <row r="565" ht="14.15" customHeight="1" x14ac:dyDescent="0.3"/>
    <row r="567" ht="14.15" customHeight="1" x14ac:dyDescent="0.3"/>
    <row r="568" ht="14.15" customHeight="1" x14ac:dyDescent="0.3"/>
    <row r="569" ht="14.15" customHeight="1" x14ac:dyDescent="0.3"/>
    <row r="571" ht="14.15" customHeight="1" x14ac:dyDescent="0.3"/>
    <row r="572" ht="14.15" customHeight="1" x14ac:dyDescent="0.3"/>
    <row r="573" ht="14.15" customHeight="1" x14ac:dyDescent="0.3"/>
    <row r="575" ht="14.5" customHeight="1" x14ac:dyDescent="0.3"/>
    <row r="577" ht="14.5" customHeight="1" x14ac:dyDescent="0.3"/>
    <row r="578" ht="14.5" customHeight="1" x14ac:dyDescent="0.3"/>
    <row r="580" ht="14.5" customHeight="1" x14ac:dyDescent="0.3"/>
    <row r="581" ht="14.15" customHeight="1" x14ac:dyDescent="0.3"/>
    <row r="583" ht="14.15" customHeight="1" x14ac:dyDescent="0.3"/>
    <row r="584" ht="14.15" customHeight="1" x14ac:dyDescent="0.3"/>
    <row r="585" ht="14.15" customHeight="1" x14ac:dyDescent="0.3"/>
    <row r="587" ht="14.15" customHeight="1" x14ac:dyDescent="0.3"/>
    <row r="588" ht="14.15" customHeight="1" x14ac:dyDescent="0.3"/>
    <row r="589" ht="14.15" customHeight="1" x14ac:dyDescent="0.3"/>
    <row r="591" ht="14.15" customHeight="1" x14ac:dyDescent="0.3"/>
    <row r="592" ht="14.15" customHeight="1" x14ac:dyDescent="0.3"/>
    <row r="593" ht="14.15" customHeight="1" x14ac:dyDescent="0.3"/>
    <row r="595" ht="14.15" customHeight="1" x14ac:dyDescent="0.3"/>
    <row r="596" ht="14.15" customHeight="1" x14ac:dyDescent="0.3"/>
    <row r="597" ht="14.15" customHeight="1" x14ac:dyDescent="0.3"/>
    <row r="599" ht="14.15" customHeight="1" x14ac:dyDescent="0.3"/>
    <row r="600" ht="14.15" customHeight="1" x14ac:dyDescent="0.3"/>
    <row r="601" ht="14.15" customHeight="1" x14ac:dyDescent="0.3"/>
    <row r="603" ht="14.5" customHeight="1" x14ac:dyDescent="0.3"/>
    <row r="605" ht="14.5" customHeight="1" x14ac:dyDescent="0.3"/>
    <row r="606" ht="14.5" customHeight="1" x14ac:dyDescent="0.3"/>
    <row r="608" ht="14.5" customHeight="1" x14ac:dyDescent="0.3"/>
    <row r="609" ht="14.15" customHeight="1" x14ac:dyDescent="0.3"/>
    <row r="611" ht="14.15" customHeight="1" x14ac:dyDescent="0.3"/>
    <row r="612" ht="14.15" customHeight="1" x14ac:dyDescent="0.3"/>
    <row r="613" ht="14.15" customHeight="1" x14ac:dyDescent="0.3"/>
    <row r="615" ht="14.15" customHeight="1" x14ac:dyDescent="0.3"/>
    <row r="616" ht="14.15" customHeight="1" x14ac:dyDescent="0.3"/>
    <row r="617" ht="14.15" customHeight="1" x14ac:dyDescent="0.3"/>
    <row r="619" ht="14.15" customHeight="1" x14ac:dyDescent="0.3"/>
    <row r="620" ht="14.15" customHeight="1" x14ac:dyDescent="0.3"/>
    <row r="621" ht="14.15" customHeight="1" x14ac:dyDescent="0.3"/>
    <row r="623" ht="14.15" customHeight="1" x14ac:dyDescent="0.3"/>
    <row r="624" ht="14.15" customHeight="1" x14ac:dyDescent="0.3"/>
    <row r="625" ht="14.15" customHeight="1" x14ac:dyDescent="0.3"/>
    <row r="627" ht="14.15" customHeight="1" x14ac:dyDescent="0.3"/>
    <row r="628" ht="14.15" customHeight="1" x14ac:dyDescent="0.3"/>
    <row r="629" ht="14.15" customHeight="1" x14ac:dyDescent="0.3"/>
    <row r="631" ht="14.5" customHeight="1" x14ac:dyDescent="0.3"/>
    <row r="633" ht="14.5" customHeight="1" x14ac:dyDescent="0.3"/>
    <row r="634" ht="14.5" customHeight="1" x14ac:dyDescent="0.3"/>
    <row r="636" ht="14.5" customHeight="1" x14ac:dyDescent="0.3"/>
    <row r="637" ht="14.15" customHeight="1" x14ac:dyDescent="0.3"/>
    <row r="639" ht="14.15" customHeight="1" x14ac:dyDescent="0.3"/>
    <row r="640" ht="14.15" customHeight="1" x14ac:dyDescent="0.3"/>
    <row r="641" ht="14.15" customHeight="1" x14ac:dyDescent="0.3"/>
    <row r="643" ht="14.15" customHeight="1" x14ac:dyDescent="0.3"/>
    <row r="644" ht="14.15" customHeight="1" x14ac:dyDescent="0.3"/>
    <row r="645" ht="14.15" customHeight="1" x14ac:dyDescent="0.3"/>
    <row r="647" ht="14.15" customHeight="1" x14ac:dyDescent="0.3"/>
    <row r="648" ht="14.15" customHeight="1" x14ac:dyDescent="0.3"/>
    <row r="649" ht="14.15" customHeight="1" x14ac:dyDescent="0.3"/>
    <row r="651" ht="14.15" customHeight="1" x14ac:dyDescent="0.3"/>
    <row r="652" ht="14.15" customHeight="1" x14ac:dyDescent="0.3"/>
    <row r="653" ht="14.15" customHeight="1" x14ac:dyDescent="0.3"/>
    <row r="655" ht="14.15" customHeight="1" x14ac:dyDescent="0.3"/>
    <row r="656" ht="14.15" customHeight="1" x14ac:dyDescent="0.3"/>
    <row r="657" ht="14.15" customHeight="1" x14ac:dyDescent="0.3"/>
    <row r="659" ht="14.5" customHeight="1" x14ac:dyDescent="0.3"/>
    <row r="661" ht="14.5" customHeight="1" x14ac:dyDescent="0.3"/>
    <row r="662" ht="14.5" customHeight="1" x14ac:dyDescent="0.3"/>
    <row r="664" ht="14.5" customHeight="1" x14ac:dyDescent="0.3"/>
    <row r="665" ht="14.15" customHeight="1" x14ac:dyDescent="0.3"/>
    <row r="667" ht="14.15" customHeight="1" x14ac:dyDescent="0.3"/>
    <row r="668" ht="14.15" customHeight="1" x14ac:dyDescent="0.3"/>
    <row r="669" ht="14.15" customHeight="1" x14ac:dyDescent="0.3"/>
    <row r="671" ht="14.15" customHeight="1" x14ac:dyDescent="0.3"/>
    <row r="672" ht="14.15" customHeight="1" x14ac:dyDescent="0.3"/>
    <row r="673" ht="14.15" customHeight="1" x14ac:dyDescent="0.3"/>
    <row r="675" ht="14.15" customHeight="1" x14ac:dyDescent="0.3"/>
    <row r="676" ht="14.15" customHeight="1" x14ac:dyDescent="0.3"/>
    <row r="677" ht="14.15" customHeight="1" x14ac:dyDescent="0.3"/>
    <row r="679" ht="14.15" customHeight="1" x14ac:dyDescent="0.3"/>
    <row r="680" ht="14.15" customHeight="1" x14ac:dyDescent="0.3"/>
    <row r="681" ht="14.15" customHeight="1" x14ac:dyDescent="0.3"/>
    <row r="683" ht="14.15" customHeight="1" x14ac:dyDescent="0.3"/>
    <row r="684" ht="14.15" customHeight="1" x14ac:dyDescent="0.3"/>
    <row r="685" ht="14.15" customHeight="1" x14ac:dyDescent="0.3"/>
    <row r="687" ht="14.5" customHeight="1" x14ac:dyDescent="0.3"/>
    <row r="689" ht="14.5" customHeight="1" x14ac:dyDescent="0.3"/>
    <row r="690" ht="14.5" customHeight="1" x14ac:dyDescent="0.3"/>
    <row r="692" ht="14.5" customHeight="1" x14ac:dyDescent="0.3"/>
    <row r="693" ht="14.15" customHeight="1" x14ac:dyDescent="0.3"/>
    <row r="695" ht="14.15" customHeight="1" x14ac:dyDescent="0.3"/>
    <row r="696" ht="14.15" customHeight="1" x14ac:dyDescent="0.3"/>
    <row r="697" ht="14.15" customHeight="1" x14ac:dyDescent="0.3"/>
    <row r="699" ht="14.15" customHeight="1" x14ac:dyDescent="0.3"/>
    <row r="700" ht="14.15" customHeight="1" x14ac:dyDescent="0.3"/>
    <row r="701" ht="14.15" customHeight="1" x14ac:dyDescent="0.3"/>
    <row r="703" ht="14.15" customHeight="1" x14ac:dyDescent="0.3"/>
    <row r="704" ht="14.15" customHeight="1" x14ac:dyDescent="0.3"/>
    <row r="705" ht="14.15" customHeight="1" x14ac:dyDescent="0.3"/>
    <row r="707" ht="14.15" customHeight="1" x14ac:dyDescent="0.3"/>
    <row r="708" ht="14.15" customHeight="1" x14ac:dyDescent="0.3"/>
    <row r="709" ht="14.15" customHeight="1" x14ac:dyDescent="0.3"/>
    <row r="711" ht="14.15" customHeight="1" x14ac:dyDescent="0.3"/>
    <row r="712" ht="14.15" customHeight="1" x14ac:dyDescent="0.3"/>
    <row r="713" ht="14.15" customHeight="1" x14ac:dyDescent="0.3"/>
    <row r="715" ht="14.5" customHeight="1" x14ac:dyDescent="0.3"/>
    <row r="717" ht="14.5" customHeight="1" x14ac:dyDescent="0.3"/>
    <row r="720" ht="14.5" customHeight="1" x14ac:dyDescent="0.3"/>
    <row r="721" ht="14.15" customHeight="1" x14ac:dyDescent="0.3"/>
    <row r="723" ht="14.15" customHeight="1" x14ac:dyDescent="0.3"/>
    <row r="724" ht="14.15" customHeight="1" x14ac:dyDescent="0.3"/>
    <row r="725" ht="14.15" customHeight="1" x14ac:dyDescent="0.3"/>
    <row r="727" ht="14.15" customHeight="1" x14ac:dyDescent="0.3"/>
    <row r="728" ht="14.15" customHeight="1" x14ac:dyDescent="0.3"/>
    <row r="729" ht="14.15" customHeight="1" x14ac:dyDescent="0.3"/>
    <row r="731" ht="14.15" customHeight="1" x14ac:dyDescent="0.3"/>
    <row r="732" ht="14.15" customHeight="1" x14ac:dyDescent="0.3"/>
    <row r="733" ht="14.15" customHeight="1" x14ac:dyDescent="0.3"/>
    <row r="735" ht="14.15" customHeight="1" x14ac:dyDescent="0.3"/>
    <row r="736" ht="14.15" customHeight="1" x14ac:dyDescent="0.3"/>
    <row r="737" ht="14.15" customHeight="1" x14ac:dyDescent="0.3"/>
    <row r="739" ht="14.15" customHeight="1" x14ac:dyDescent="0.3"/>
    <row r="740" ht="14.15" customHeight="1" x14ac:dyDescent="0.3"/>
    <row r="741" ht="14.15" customHeight="1" x14ac:dyDescent="0.3"/>
    <row r="743" ht="14.5" customHeight="1" x14ac:dyDescent="0.3"/>
    <row r="745" ht="14.5" customHeight="1" x14ac:dyDescent="0.3"/>
    <row r="746" ht="14.5" customHeight="1" x14ac:dyDescent="0.3"/>
    <row r="748" ht="14.5" customHeight="1" x14ac:dyDescent="0.3"/>
    <row r="749" ht="14.15" customHeight="1" x14ac:dyDescent="0.3"/>
    <row r="751" ht="14.15" customHeight="1" x14ac:dyDescent="0.3"/>
    <row r="752" ht="14.15" customHeight="1" x14ac:dyDescent="0.3"/>
    <row r="753" ht="14.15" customHeight="1" x14ac:dyDescent="0.3"/>
    <row r="755" ht="14.15" customHeight="1" x14ac:dyDescent="0.3"/>
    <row r="756" ht="14.15" customHeight="1" x14ac:dyDescent="0.3"/>
    <row r="757" ht="14.15" customHeight="1" x14ac:dyDescent="0.3"/>
    <row r="759" ht="14.15" customHeight="1" x14ac:dyDescent="0.3"/>
    <row r="760" ht="14.15" customHeight="1" x14ac:dyDescent="0.3"/>
    <row r="761" ht="14.15" customHeight="1" x14ac:dyDescent="0.3"/>
    <row r="763" ht="14.15" customHeight="1" x14ac:dyDescent="0.3"/>
    <row r="764" ht="14.15" customHeight="1" x14ac:dyDescent="0.3"/>
    <row r="765" ht="14.15" customHeight="1" x14ac:dyDescent="0.3"/>
    <row r="767" ht="14.15" customHeight="1" x14ac:dyDescent="0.3"/>
    <row r="768" ht="14.15" customHeight="1" x14ac:dyDescent="0.3"/>
    <row r="769" ht="14.15" customHeight="1" x14ac:dyDescent="0.3"/>
    <row r="771" ht="14.5" customHeight="1" x14ac:dyDescent="0.3"/>
    <row r="773" ht="14.5" customHeight="1" x14ac:dyDescent="0.3"/>
    <row r="774" ht="14.5" customHeight="1" x14ac:dyDescent="0.3"/>
    <row r="776" ht="14.5" customHeight="1" x14ac:dyDescent="0.3"/>
    <row r="777" ht="14.15" customHeight="1" x14ac:dyDescent="0.3"/>
    <row r="779" ht="14.15" customHeight="1" x14ac:dyDescent="0.3"/>
    <row r="780" ht="14.15" customHeight="1" x14ac:dyDescent="0.3"/>
    <row r="781" ht="14.15" customHeight="1" x14ac:dyDescent="0.3"/>
    <row r="783" ht="14.15" customHeight="1" x14ac:dyDescent="0.3"/>
    <row r="784" ht="14.15" customHeight="1" x14ac:dyDescent="0.3"/>
    <row r="785" ht="14.15" customHeight="1" x14ac:dyDescent="0.3"/>
    <row r="787" ht="14.15" customHeight="1" x14ac:dyDescent="0.3"/>
    <row r="788" ht="14.15" customHeight="1" x14ac:dyDescent="0.3"/>
    <row r="789" ht="14.15" customHeight="1" x14ac:dyDescent="0.3"/>
    <row r="791" ht="14.15" customHeight="1" x14ac:dyDescent="0.3"/>
    <row r="792" ht="14.15" customHeight="1" x14ac:dyDescent="0.3"/>
    <row r="793" ht="14.15" customHeight="1" x14ac:dyDescent="0.3"/>
    <row r="795" ht="14.15" customHeight="1" x14ac:dyDescent="0.3"/>
    <row r="796" ht="14.15" customHeight="1" x14ac:dyDescent="0.3"/>
    <row r="797" ht="14.15" customHeight="1" x14ac:dyDescent="0.3"/>
    <row r="799" ht="14.5" customHeight="1" x14ac:dyDescent="0.3"/>
    <row r="801" ht="14.5" customHeight="1" x14ac:dyDescent="0.3"/>
    <row r="804" ht="14.5" customHeight="1" x14ac:dyDescent="0.3"/>
    <row r="805" ht="14.15" customHeight="1" x14ac:dyDescent="0.3"/>
    <row r="807" ht="14.15" customHeight="1" x14ac:dyDescent="0.3"/>
    <row r="808" ht="14.15" customHeight="1" x14ac:dyDescent="0.3"/>
    <row r="809" ht="14.15" customHeight="1" x14ac:dyDescent="0.3"/>
    <row r="811" ht="14.15" customHeight="1" x14ac:dyDescent="0.3"/>
    <row r="812" ht="14.15" customHeight="1" x14ac:dyDescent="0.3"/>
    <row r="813" ht="14.15" customHeight="1" x14ac:dyDescent="0.3"/>
    <row r="815" ht="14.15" customHeight="1" x14ac:dyDescent="0.3"/>
    <row r="816" ht="14.15" customHeight="1" x14ac:dyDescent="0.3"/>
    <row r="817" ht="14.15" customHeight="1" x14ac:dyDescent="0.3"/>
    <row r="819" ht="14.15" customHeight="1" x14ac:dyDescent="0.3"/>
    <row r="820" ht="14.15" customHeight="1" x14ac:dyDescent="0.3"/>
    <row r="821" ht="14.15" customHeight="1" x14ac:dyDescent="0.3"/>
    <row r="823" ht="14.15" customHeight="1" x14ac:dyDescent="0.3"/>
    <row r="824" ht="14.15" customHeight="1" x14ac:dyDescent="0.3"/>
    <row r="825" ht="14.15" customHeight="1" x14ac:dyDescent="0.3"/>
    <row r="827" ht="14.5" customHeight="1" x14ac:dyDescent="0.3"/>
    <row r="829" ht="14.5" customHeight="1" x14ac:dyDescent="0.3"/>
    <row r="832" ht="14.5" customHeight="1" x14ac:dyDescent="0.3"/>
    <row r="833" ht="14.15" customHeight="1" x14ac:dyDescent="0.3"/>
    <row r="835" ht="14.15" customHeight="1" x14ac:dyDescent="0.3"/>
    <row r="836" ht="14.15" customHeight="1" x14ac:dyDescent="0.3"/>
    <row r="837" ht="14.15" customHeight="1" x14ac:dyDescent="0.3"/>
    <row r="839" ht="14.15" customHeight="1" x14ac:dyDescent="0.3"/>
    <row r="840" ht="14.15" customHeight="1" x14ac:dyDescent="0.3"/>
    <row r="841" ht="14.15" customHeight="1" x14ac:dyDescent="0.3"/>
    <row r="843" ht="14.15" customHeight="1" x14ac:dyDescent="0.3"/>
    <row r="844" ht="14.15" customHeight="1" x14ac:dyDescent="0.3"/>
    <row r="845" ht="14.15" customHeight="1" x14ac:dyDescent="0.3"/>
    <row r="847" ht="14.15" customHeight="1" x14ac:dyDescent="0.3"/>
    <row r="848" ht="14.15" customHeight="1" x14ac:dyDescent="0.3"/>
    <row r="849" ht="14.15" customHeight="1" x14ac:dyDescent="0.3"/>
    <row r="851" ht="14.15" customHeight="1" x14ac:dyDescent="0.3"/>
    <row r="852" ht="14.15" customHeight="1" x14ac:dyDescent="0.3"/>
    <row r="853" ht="14.15" customHeight="1" x14ac:dyDescent="0.3"/>
    <row r="855" ht="14.5" customHeight="1" x14ac:dyDescent="0.3"/>
    <row r="857" ht="14.5" customHeight="1" x14ac:dyDescent="0.3"/>
    <row r="858" ht="14.5" customHeight="1" x14ac:dyDescent="0.3"/>
    <row r="860" ht="14.5" customHeight="1" x14ac:dyDescent="0.3"/>
    <row r="861" ht="14.15" customHeight="1" x14ac:dyDescent="0.3"/>
    <row r="863" ht="14.15" customHeight="1" x14ac:dyDescent="0.3"/>
    <row r="864" ht="14.15" customHeight="1" x14ac:dyDescent="0.3"/>
    <row r="865" ht="14.15" customHeight="1" x14ac:dyDescent="0.3"/>
    <row r="867" ht="14.15" customHeight="1" x14ac:dyDescent="0.3"/>
    <row r="868" ht="14.15" customHeight="1" x14ac:dyDescent="0.3"/>
    <row r="869" ht="14.15" customHeight="1" x14ac:dyDescent="0.3"/>
    <row r="871" ht="14.15" customHeight="1" x14ac:dyDescent="0.3"/>
    <row r="872" ht="14.15" customHeight="1" x14ac:dyDescent="0.3"/>
    <row r="873" ht="14.15" customHeight="1" x14ac:dyDescent="0.3"/>
    <row r="875" ht="14.15" customHeight="1" x14ac:dyDescent="0.3"/>
    <row r="876" ht="14.15" customHeight="1" x14ac:dyDescent="0.3"/>
    <row r="877" ht="14.15" customHeight="1" x14ac:dyDescent="0.3"/>
    <row r="879" ht="14.15" customHeight="1" x14ac:dyDescent="0.3"/>
    <row r="880" ht="14.15" customHeight="1" x14ac:dyDescent="0.3"/>
    <row r="881" ht="14.15" customHeight="1" x14ac:dyDescent="0.3"/>
    <row r="883" ht="14.5" customHeight="1" x14ac:dyDescent="0.3"/>
  </sheetData>
  <mergeCells count="49">
    <mergeCell ref="A48:F48"/>
    <mergeCell ref="A49:F49"/>
    <mergeCell ref="A38:A42"/>
    <mergeCell ref="B38:C38"/>
    <mergeCell ref="B39:C39"/>
    <mergeCell ref="B40:B41"/>
    <mergeCell ref="B42:C42"/>
    <mergeCell ref="A43:A47"/>
    <mergeCell ref="B43:C43"/>
    <mergeCell ref="B44:C44"/>
    <mergeCell ref="B45:B46"/>
    <mergeCell ref="B47:C47"/>
    <mergeCell ref="A28:A32"/>
    <mergeCell ref="B28:C28"/>
    <mergeCell ref="B29:C29"/>
    <mergeCell ref="B30:B31"/>
    <mergeCell ref="B32:C32"/>
    <mergeCell ref="A33:A37"/>
    <mergeCell ref="B33:C33"/>
    <mergeCell ref="B34:C34"/>
    <mergeCell ref="B35:B36"/>
    <mergeCell ref="B37:C37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F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firstPageNumber="20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1F497D"/>
  </sheetPr>
  <dimension ref="A1:M883"/>
  <sheetViews>
    <sheetView workbookViewId="0">
      <selection activeCell="J35" sqref="J35"/>
    </sheetView>
  </sheetViews>
  <sheetFormatPr defaultColWidth="8.75" defaultRowHeight="14" x14ac:dyDescent="0.3"/>
  <cols>
    <col min="1" max="1" width="18.58203125" style="66" customWidth="1"/>
    <col min="2" max="3" width="10.58203125" style="66" customWidth="1"/>
    <col min="4" max="8" width="12.58203125" style="66" customWidth="1"/>
    <col min="9" max="16384" width="8.75" style="66"/>
  </cols>
  <sheetData>
    <row r="1" spans="1:8" s="77" customFormat="1" ht="15" customHeight="1" thickBot="1" x14ac:dyDescent="0.35">
      <c r="A1" s="290" t="s">
        <v>293</v>
      </c>
      <c r="B1" s="290"/>
      <c r="C1" s="290"/>
      <c r="D1" s="290"/>
      <c r="E1" s="290"/>
      <c r="F1" s="290"/>
      <c r="G1" s="292"/>
      <c r="H1" s="79"/>
    </row>
    <row r="2" spans="1:8" ht="54" customHeight="1" thickBot="1" x14ac:dyDescent="0.35">
      <c r="A2" s="67" t="s">
        <v>0</v>
      </c>
      <c r="B2" s="271"/>
      <c r="C2" s="272"/>
      <c r="D2" s="25" t="s">
        <v>23</v>
      </c>
      <c r="E2" s="25" t="s">
        <v>93</v>
      </c>
      <c r="F2" s="25" t="s">
        <v>81</v>
      </c>
      <c r="G2" s="26" t="s">
        <v>25</v>
      </c>
      <c r="H2" s="26" t="s">
        <v>4</v>
      </c>
    </row>
    <row r="3" spans="1:8" ht="16" customHeight="1" x14ac:dyDescent="0.3">
      <c r="A3" s="273" t="s">
        <v>12</v>
      </c>
      <c r="B3" s="273" t="s">
        <v>120</v>
      </c>
      <c r="C3" s="276"/>
      <c r="D3" s="83">
        <v>134993.67000000001</v>
      </c>
      <c r="E3" s="83">
        <v>18303.52</v>
      </c>
      <c r="F3" s="83">
        <v>35469.480000000003</v>
      </c>
      <c r="G3" s="83">
        <v>60116.479999999989</v>
      </c>
      <c r="H3" s="83">
        <v>248883.14999999997</v>
      </c>
    </row>
    <row r="4" spans="1:8" ht="16" customHeight="1" x14ac:dyDescent="0.3">
      <c r="A4" s="274"/>
      <c r="B4" s="277" t="s">
        <v>5</v>
      </c>
      <c r="C4" s="274"/>
      <c r="D4" s="117">
        <v>2.7132626511617176E-2</v>
      </c>
      <c r="E4" s="117">
        <v>4.2021899622422039E-2</v>
      </c>
      <c r="F4" s="117">
        <v>6.0290421193833446E-2</v>
      </c>
      <c r="G4" s="117">
        <v>7.3982980579868768E-2</v>
      </c>
      <c r="H4" s="117">
        <v>3.6537171236838868E-2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2.0589415292689907E-2</v>
      </c>
      <c r="E5" s="117">
        <v>2.1305553287586116E-2</v>
      </c>
      <c r="F5" s="117">
        <v>2.7713931350346752E-2</v>
      </c>
      <c r="G5" s="117">
        <v>5.0576686192559478E-2</v>
      </c>
      <c r="H5" s="117">
        <v>2.9527880104810573E-2</v>
      </c>
    </row>
    <row r="6" spans="1:8" ht="16" customHeight="1" x14ac:dyDescent="0.3">
      <c r="A6" s="274"/>
      <c r="B6" s="277"/>
      <c r="C6" s="69" t="s">
        <v>8</v>
      </c>
      <c r="D6" s="117">
        <v>3.5679485327080804E-2</v>
      </c>
      <c r="E6" s="117">
        <v>8.1210215823676754E-2</v>
      </c>
      <c r="F6" s="117">
        <v>0.12618932070973471</v>
      </c>
      <c r="G6" s="117">
        <v>0.10700064084982101</v>
      </c>
      <c r="H6" s="117">
        <v>4.513293950263135E-2</v>
      </c>
    </row>
    <row r="7" spans="1:8" ht="16" customHeight="1" thickBot="1" x14ac:dyDescent="0.35">
      <c r="A7" s="275"/>
      <c r="B7" s="278" t="s">
        <v>9</v>
      </c>
      <c r="C7" s="275"/>
      <c r="D7" s="114">
        <v>3926</v>
      </c>
      <c r="E7" s="114">
        <v>277</v>
      </c>
      <c r="F7" s="114">
        <v>263</v>
      </c>
      <c r="G7" s="114">
        <v>535</v>
      </c>
      <c r="H7" s="114">
        <v>5001</v>
      </c>
    </row>
    <row r="8" spans="1:8" ht="16" customHeight="1" x14ac:dyDescent="0.3">
      <c r="A8" s="273" t="s">
        <v>62</v>
      </c>
      <c r="B8" s="273" t="s">
        <v>120</v>
      </c>
      <c r="C8" s="276"/>
      <c r="D8" s="83">
        <v>265221.06</v>
      </c>
      <c r="E8" s="83">
        <v>69513.86</v>
      </c>
      <c r="F8" s="83">
        <v>79754.14</v>
      </c>
      <c r="G8" s="83">
        <v>167628.29999999999</v>
      </c>
      <c r="H8" s="83">
        <v>582117.36000000034</v>
      </c>
    </row>
    <row r="9" spans="1:8" ht="16" customHeight="1" x14ac:dyDescent="0.3">
      <c r="A9" s="274"/>
      <c r="B9" s="277" t="s">
        <v>5</v>
      </c>
      <c r="C9" s="274"/>
      <c r="D9" s="117">
        <v>5.3307269622310555E-2</v>
      </c>
      <c r="E9" s="117">
        <v>0.15959249626777264</v>
      </c>
      <c r="F9" s="117">
        <v>0.13556473600830798</v>
      </c>
      <c r="G9" s="117">
        <v>0.20629353654000407</v>
      </c>
      <c r="H9" s="117">
        <v>8.5457459302715394E-2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4.4058274034340192E-2</v>
      </c>
      <c r="E10" s="117">
        <v>0.10943387091736667</v>
      </c>
      <c r="F10" s="117">
        <v>8.6048672509600438E-2</v>
      </c>
      <c r="G10" s="117">
        <v>0.16536281894352128</v>
      </c>
      <c r="H10" s="117">
        <v>7.4849980837595684E-2</v>
      </c>
    </row>
    <row r="11" spans="1:8" ht="16" customHeight="1" x14ac:dyDescent="0.3">
      <c r="A11" s="274"/>
      <c r="B11" s="277"/>
      <c r="C11" s="69" t="s">
        <v>8</v>
      </c>
      <c r="D11" s="117">
        <v>6.4367137936102575E-2</v>
      </c>
      <c r="E11" s="117">
        <v>0.22688411952121401</v>
      </c>
      <c r="F11" s="117">
        <v>0.20711729019419478</v>
      </c>
      <c r="G11" s="117">
        <v>0.25426902221507436</v>
      </c>
      <c r="H11" s="117">
        <v>9.7409913536188247E-2</v>
      </c>
    </row>
    <row r="12" spans="1:8" ht="16" customHeight="1" thickBot="1" x14ac:dyDescent="0.35">
      <c r="A12" s="275"/>
      <c r="B12" s="278" t="s">
        <v>9</v>
      </c>
      <c r="C12" s="275"/>
      <c r="D12" s="114">
        <v>3926</v>
      </c>
      <c r="E12" s="114">
        <v>277</v>
      </c>
      <c r="F12" s="114">
        <v>263</v>
      </c>
      <c r="G12" s="114">
        <v>535</v>
      </c>
      <c r="H12" s="114">
        <v>5001</v>
      </c>
    </row>
    <row r="13" spans="1:8" ht="16" customHeight="1" x14ac:dyDescent="0.3">
      <c r="A13" s="273" t="s">
        <v>63</v>
      </c>
      <c r="B13" s="273" t="s">
        <v>120</v>
      </c>
      <c r="C13" s="276"/>
      <c r="D13" s="83">
        <v>148953.03</v>
      </c>
      <c r="E13" s="83">
        <v>46256.289999999994</v>
      </c>
      <c r="F13" s="83">
        <v>25575.13</v>
      </c>
      <c r="G13" s="83">
        <v>80850.169999999984</v>
      </c>
      <c r="H13" s="83">
        <v>301634.61999999994</v>
      </c>
    </row>
    <row r="14" spans="1:8" ht="16" customHeight="1" x14ac:dyDescent="0.3">
      <c r="A14" s="274"/>
      <c r="B14" s="277" t="s">
        <v>5</v>
      </c>
      <c r="C14" s="274"/>
      <c r="D14" s="117">
        <v>2.9938344003564835E-2</v>
      </c>
      <c r="E14" s="117">
        <v>0.10619690503715372</v>
      </c>
      <c r="F14" s="117">
        <v>4.3472172690071732E-2</v>
      </c>
      <c r="G14" s="117">
        <v>9.9499115001229085E-2</v>
      </c>
      <c r="H14" s="117">
        <v>4.4281325440869823E-2</v>
      </c>
    </row>
    <row r="15" spans="1:8" ht="16" customHeight="1" x14ac:dyDescent="0.3">
      <c r="A15" s="274"/>
      <c r="B15" s="277" t="s">
        <v>6</v>
      </c>
      <c r="C15" s="69" t="s">
        <v>7</v>
      </c>
      <c r="D15" s="117">
        <v>2.3103751808672364E-2</v>
      </c>
      <c r="E15" s="117">
        <v>6.6775659036911808E-2</v>
      </c>
      <c r="F15" s="117">
        <v>2.2359291132712913E-2</v>
      </c>
      <c r="G15" s="117">
        <v>7.0968045656586126E-2</v>
      </c>
      <c r="H15" s="117">
        <v>3.6952459582872035E-2</v>
      </c>
    </row>
    <row r="16" spans="1:8" ht="16" customHeight="1" x14ac:dyDescent="0.3">
      <c r="A16" s="274"/>
      <c r="B16" s="277"/>
      <c r="C16" s="69" t="s">
        <v>8</v>
      </c>
      <c r="D16" s="117">
        <v>3.8714631943918415E-2</v>
      </c>
      <c r="E16" s="117">
        <v>0.16478135423361615</v>
      </c>
      <c r="F16" s="117">
        <v>8.2831906778470618E-2</v>
      </c>
      <c r="G16" s="117">
        <v>0.13779911229516192</v>
      </c>
      <c r="H16" s="117">
        <v>5.2983772355771966E-2</v>
      </c>
    </row>
    <row r="17" spans="1:8" ht="16" customHeight="1" thickBot="1" x14ac:dyDescent="0.35">
      <c r="A17" s="275"/>
      <c r="B17" s="278" t="s">
        <v>9</v>
      </c>
      <c r="C17" s="275"/>
      <c r="D17" s="114">
        <v>3926</v>
      </c>
      <c r="E17" s="114">
        <v>277</v>
      </c>
      <c r="F17" s="114">
        <v>263</v>
      </c>
      <c r="G17" s="114">
        <v>535</v>
      </c>
      <c r="H17" s="114">
        <v>5001</v>
      </c>
    </row>
    <row r="18" spans="1:8" ht="16" customHeight="1" x14ac:dyDescent="0.3">
      <c r="A18" s="273" t="s">
        <v>64</v>
      </c>
      <c r="B18" s="273" t="s">
        <v>120</v>
      </c>
      <c r="C18" s="276"/>
      <c r="D18" s="83">
        <v>118850.07999999994</v>
      </c>
      <c r="E18" s="83">
        <v>24027.339999999997</v>
      </c>
      <c r="F18" s="83">
        <v>51492.05</v>
      </c>
      <c r="G18" s="83">
        <v>87576.610000000015</v>
      </c>
      <c r="H18" s="83">
        <v>281946.08</v>
      </c>
    </row>
    <row r="19" spans="1:8" ht="16" customHeight="1" x14ac:dyDescent="0.3">
      <c r="A19" s="274"/>
      <c r="B19" s="277" t="s">
        <v>5</v>
      </c>
      <c r="C19" s="279"/>
      <c r="D19" s="117">
        <v>2.3887896606676614E-2</v>
      </c>
      <c r="E19" s="117">
        <v>5.5162857727574031E-2</v>
      </c>
      <c r="F19" s="117">
        <v>8.7525314231669912E-2</v>
      </c>
      <c r="G19" s="117">
        <v>0.10777707937791339</v>
      </c>
      <c r="H19" s="117">
        <v>4.1390958787348484E-2</v>
      </c>
    </row>
    <row r="20" spans="1:8" ht="16" customHeight="1" x14ac:dyDescent="0.3">
      <c r="A20" s="274"/>
      <c r="B20" s="277" t="s">
        <v>6</v>
      </c>
      <c r="C20" s="69" t="s">
        <v>7</v>
      </c>
      <c r="D20" s="117">
        <v>1.7950464845050421E-2</v>
      </c>
      <c r="E20" s="117">
        <v>2.7601124103988236E-2</v>
      </c>
      <c r="F20" s="117">
        <v>4.6234517280840957E-2</v>
      </c>
      <c r="G20" s="117">
        <v>7.8614771993877716E-2</v>
      </c>
      <c r="H20" s="117">
        <v>3.3768857976314667E-2</v>
      </c>
    </row>
    <row r="21" spans="1:8" ht="16" customHeight="1" x14ac:dyDescent="0.3">
      <c r="A21" s="274"/>
      <c r="B21" s="277"/>
      <c r="C21" s="69" t="s">
        <v>8</v>
      </c>
      <c r="D21" s="117">
        <v>3.172579281041181E-2</v>
      </c>
      <c r="E21" s="117">
        <v>0.10721249011311439</v>
      </c>
      <c r="F21" s="117">
        <v>0.15952408227067108</v>
      </c>
      <c r="G21" s="117">
        <v>0.14604254423281948</v>
      </c>
      <c r="H21" s="117">
        <v>5.0643301265899131E-2</v>
      </c>
    </row>
    <row r="22" spans="1:8" ht="16" customHeight="1" thickBot="1" x14ac:dyDescent="0.35">
      <c r="A22" s="275"/>
      <c r="B22" s="278" t="s">
        <v>9</v>
      </c>
      <c r="C22" s="275"/>
      <c r="D22" s="114">
        <v>3926</v>
      </c>
      <c r="E22" s="114">
        <v>277</v>
      </c>
      <c r="F22" s="114">
        <v>263</v>
      </c>
      <c r="G22" s="114">
        <v>535</v>
      </c>
      <c r="H22" s="114">
        <v>5001</v>
      </c>
    </row>
    <row r="23" spans="1:8" ht="16" customHeight="1" x14ac:dyDescent="0.3">
      <c r="A23" s="273" t="s">
        <v>65</v>
      </c>
      <c r="B23" s="273" t="s">
        <v>120</v>
      </c>
      <c r="C23" s="276"/>
      <c r="D23" s="83">
        <v>55556.959999999999</v>
      </c>
      <c r="E23" s="83">
        <v>1211.5999999999999</v>
      </c>
      <c r="F23" s="83">
        <v>16529.86</v>
      </c>
      <c r="G23" s="83">
        <v>32369.53</v>
      </c>
      <c r="H23" s="83">
        <v>105667.95000000001</v>
      </c>
    </row>
    <row r="24" spans="1:8" ht="16" customHeight="1" x14ac:dyDescent="0.3">
      <c r="A24" s="274"/>
      <c r="B24" s="277" t="s">
        <v>5</v>
      </c>
      <c r="C24" s="279"/>
      <c r="D24" s="117">
        <v>1.1166495775697158E-2</v>
      </c>
      <c r="E24" s="117">
        <v>2.781636187057276E-3</v>
      </c>
      <c r="F24" s="117">
        <v>2.8097175985526145E-2</v>
      </c>
      <c r="G24" s="117">
        <v>3.9835903721732895E-2</v>
      </c>
      <c r="H24" s="117">
        <v>1.5512532621817642E-2</v>
      </c>
    </row>
    <row r="25" spans="1:8" ht="16" customHeight="1" x14ac:dyDescent="0.3">
      <c r="A25" s="274"/>
      <c r="B25" s="277" t="s">
        <v>6</v>
      </c>
      <c r="C25" s="69" t="s">
        <v>7</v>
      </c>
      <c r="D25" s="117">
        <v>7.6766893102263346E-3</v>
      </c>
      <c r="E25" s="117">
        <v>6.8730682659726638E-4</v>
      </c>
      <c r="F25" s="117">
        <v>7.2223516194569485E-3</v>
      </c>
      <c r="G25" s="117">
        <v>2.4037752307910946E-2</v>
      </c>
      <c r="H25" s="117">
        <v>1.1166096023782858E-2</v>
      </c>
    </row>
    <row r="26" spans="1:8" ht="16" customHeight="1" x14ac:dyDescent="0.3">
      <c r="A26" s="274"/>
      <c r="B26" s="277"/>
      <c r="C26" s="69" t="s">
        <v>8</v>
      </c>
      <c r="D26" s="117">
        <v>1.6216834398050661E-2</v>
      </c>
      <c r="E26" s="117">
        <v>1.1186271453366614E-2</v>
      </c>
      <c r="F26" s="117">
        <v>0.10304430821591637</v>
      </c>
      <c r="G26" s="117">
        <v>6.5322018804934309E-2</v>
      </c>
      <c r="H26" s="117">
        <v>2.1514022977880794E-2</v>
      </c>
    </row>
    <row r="27" spans="1:8" ht="16" customHeight="1" thickBot="1" x14ac:dyDescent="0.35">
      <c r="A27" s="275"/>
      <c r="B27" s="278" t="s">
        <v>9</v>
      </c>
      <c r="C27" s="275"/>
      <c r="D27" s="114">
        <v>3926</v>
      </c>
      <c r="E27" s="114">
        <v>277</v>
      </c>
      <c r="F27" s="114">
        <v>263</v>
      </c>
      <c r="G27" s="114">
        <v>535</v>
      </c>
      <c r="H27" s="114">
        <v>5001</v>
      </c>
    </row>
    <row r="28" spans="1:8" ht="16" customHeight="1" x14ac:dyDescent="0.3">
      <c r="A28" s="273" t="s">
        <v>106</v>
      </c>
      <c r="B28" s="273" t="s">
        <v>120</v>
      </c>
      <c r="C28" s="276"/>
      <c r="D28" s="83">
        <v>80341.89</v>
      </c>
      <c r="E28" s="83">
        <v>17091.920000000002</v>
      </c>
      <c r="F28" s="83">
        <v>18939.62</v>
      </c>
      <c r="G28" s="83">
        <v>27746.949999999997</v>
      </c>
      <c r="H28" s="83">
        <v>144120.38</v>
      </c>
    </row>
    <row r="29" spans="1:8" ht="16" customHeight="1" x14ac:dyDescent="0.3">
      <c r="A29" s="274"/>
      <c r="B29" s="277" t="s">
        <v>5</v>
      </c>
      <c r="C29" s="279"/>
      <c r="D29" s="82">
        <v>1.6148064532266086E-2</v>
      </c>
      <c r="E29" s="82">
        <v>3.9240263435364811E-2</v>
      </c>
      <c r="F29" s="82">
        <v>3.2193245208307304E-2</v>
      </c>
      <c r="G29" s="82">
        <v>3.4147076858135922E-2</v>
      </c>
      <c r="H29" s="82">
        <v>2.115752312994389E-2</v>
      </c>
    </row>
    <row r="30" spans="1:8" ht="16" customHeight="1" x14ac:dyDescent="0.3">
      <c r="A30" s="274"/>
      <c r="B30" s="277" t="s">
        <v>6</v>
      </c>
      <c r="C30" s="69" t="s">
        <v>7</v>
      </c>
      <c r="D30" s="82">
        <v>1.0944309458663447E-2</v>
      </c>
      <c r="E30" s="82">
        <v>1.9093674059403813E-2</v>
      </c>
      <c r="F30" s="82">
        <v>1.3305188780301663E-2</v>
      </c>
      <c r="G30" s="82">
        <v>1.8926713333328408E-2</v>
      </c>
      <c r="H30" s="82">
        <v>1.5941628335069492E-2</v>
      </c>
    </row>
    <row r="31" spans="1:8" ht="16" customHeight="1" x14ac:dyDescent="0.3">
      <c r="A31" s="274"/>
      <c r="B31" s="277"/>
      <c r="C31" s="69" t="s">
        <v>8</v>
      </c>
      <c r="D31" s="82">
        <v>2.3766624076363606E-2</v>
      </c>
      <c r="E31" s="82">
        <v>7.8933817586789926E-2</v>
      </c>
      <c r="F31" s="82">
        <v>7.5834006972748932E-2</v>
      </c>
      <c r="G31" s="82">
        <v>6.0848117505479367E-2</v>
      </c>
      <c r="H31" s="82">
        <v>2.8031378734176268E-2</v>
      </c>
    </row>
    <row r="32" spans="1:8" ht="16" customHeight="1" thickBot="1" x14ac:dyDescent="0.35">
      <c r="A32" s="275"/>
      <c r="B32" s="278" t="s">
        <v>9</v>
      </c>
      <c r="C32" s="275"/>
      <c r="D32" s="114">
        <v>3926</v>
      </c>
      <c r="E32" s="114">
        <v>277</v>
      </c>
      <c r="F32" s="114">
        <v>263</v>
      </c>
      <c r="G32" s="114">
        <v>535</v>
      </c>
      <c r="H32" s="114">
        <v>5001</v>
      </c>
    </row>
    <row r="33" spans="1:13" ht="16" customHeight="1" x14ac:dyDescent="0.3">
      <c r="A33" s="273" t="s">
        <v>13</v>
      </c>
      <c r="B33" s="273" t="s">
        <v>120</v>
      </c>
      <c r="C33" s="276"/>
      <c r="D33" s="83">
        <v>51722.06</v>
      </c>
      <c r="E33" s="83">
        <v>2953.79</v>
      </c>
      <c r="F33" s="83">
        <v>5339.8099999999995</v>
      </c>
      <c r="G33" s="83">
        <v>14159.970000000001</v>
      </c>
      <c r="H33" s="83">
        <v>74175.62999999999</v>
      </c>
    </row>
    <row r="34" spans="1:13" ht="16" customHeight="1" x14ac:dyDescent="0.3">
      <c r="A34" s="274"/>
      <c r="B34" s="277" t="s">
        <v>5</v>
      </c>
      <c r="C34" s="279"/>
      <c r="D34" s="117">
        <v>1.0395712157403047E-2</v>
      </c>
      <c r="E34" s="117">
        <v>6.7814205620401972E-3</v>
      </c>
      <c r="F34" s="117">
        <v>9.0765185730110418E-3</v>
      </c>
      <c r="G34" s="117">
        <v>1.7426116524479222E-2</v>
      </c>
      <c r="H34" s="117">
        <v>1.0889317717613277E-2</v>
      </c>
    </row>
    <row r="35" spans="1:13" ht="16" customHeight="1" x14ac:dyDescent="0.3">
      <c r="A35" s="274"/>
      <c r="B35" s="277" t="s">
        <v>6</v>
      </c>
      <c r="C35" s="69" t="s">
        <v>7</v>
      </c>
      <c r="D35" s="117">
        <v>6.8373199837720409E-3</v>
      </c>
      <c r="E35" s="117">
        <v>1.3334141745278442E-3</v>
      </c>
      <c r="F35" s="117">
        <v>2.4212679073448455E-3</v>
      </c>
      <c r="G35" s="117">
        <v>8.3093089770689132E-3</v>
      </c>
      <c r="H35" s="117">
        <v>7.7193207498881498E-3</v>
      </c>
    </row>
    <row r="36" spans="1:13" ht="16" customHeight="1" x14ac:dyDescent="0.3">
      <c r="A36" s="274"/>
      <c r="B36" s="277"/>
      <c r="C36" s="69" t="s">
        <v>8</v>
      </c>
      <c r="D36" s="117">
        <v>1.5776604056267369E-2</v>
      </c>
      <c r="E36" s="117">
        <v>3.3736701856494945E-2</v>
      </c>
      <c r="F36" s="117">
        <v>3.3412120771960326E-2</v>
      </c>
      <c r="G36" s="117">
        <v>3.6180762326246334E-2</v>
      </c>
      <c r="H36" s="117">
        <v>1.5340971742357785E-2</v>
      </c>
    </row>
    <row r="37" spans="1:13" ht="16" customHeight="1" thickBot="1" x14ac:dyDescent="0.35">
      <c r="A37" s="275"/>
      <c r="B37" s="278" t="s">
        <v>9</v>
      </c>
      <c r="C37" s="275"/>
      <c r="D37" s="114">
        <v>3926</v>
      </c>
      <c r="E37" s="114">
        <v>277</v>
      </c>
      <c r="F37" s="114">
        <v>263</v>
      </c>
      <c r="G37" s="114">
        <v>535</v>
      </c>
      <c r="H37" s="114">
        <v>5001</v>
      </c>
    </row>
    <row r="38" spans="1:13" ht="16" customHeight="1" x14ac:dyDescent="0.3">
      <c r="A38" s="273" t="s">
        <v>14</v>
      </c>
      <c r="B38" s="273" t="s">
        <v>120</v>
      </c>
      <c r="C38" s="276"/>
      <c r="D38" s="83">
        <v>23501.539999999997</v>
      </c>
      <c r="E38" s="83">
        <v>575.16</v>
      </c>
      <c r="F38" s="83">
        <v>4386.1000000000004</v>
      </c>
      <c r="G38" s="83">
        <v>3826.46</v>
      </c>
      <c r="H38" s="83">
        <v>32289.26</v>
      </c>
    </row>
    <row r="39" spans="1:13" ht="16" customHeight="1" x14ac:dyDescent="0.3">
      <c r="A39" s="274"/>
      <c r="B39" s="277" t="s">
        <v>5</v>
      </c>
      <c r="C39" s="279"/>
      <c r="D39" s="117">
        <v>4.7236178353239214E-3</v>
      </c>
      <c r="E39" s="117">
        <v>1.3204736458797136E-3</v>
      </c>
      <c r="F39" s="117">
        <v>7.4554184723957858E-3</v>
      </c>
      <c r="G39" s="117">
        <v>4.7090733833658376E-3</v>
      </c>
      <c r="H39" s="117">
        <v>4.7402092979408686E-3</v>
      </c>
    </row>
    <row r="40" spans="1:13" ht="16" customHeight="1" x14ac:dyDescent="0.3">
      <c r="A40" s="274"/>
      <c r="B40" s="277" t="s">
        <v>6</v>
      </c>
      <c r="C40" s="69" t="s">
        <v>7</v>
      </c>
      <c r="D40" s="117">
        <v>2.3918419215322594E-3</v>
      </c>
      <c r="E40" s="117">
        <v>1.8488754182957988E-4</v>
      </c>
      <c r="F40" s="117">
        <v>1.5824148008564244E-3</v>
      </c>
      <c r="G40" s="117">
        <v>1.499760896562552E-3</v>
      </c>
      <c r="H40" s="117">
        <v>2.7189775833285339E-3</v>
      </c>
    </row>
    <row r="41" spans="1:13" ht="16" customHeight="1" x14ac:dyDescent="0.3">
      <c r="A41" s="274"/>
      <c r="B41" s="277"/>
      <c r="C41" s="69" t="s">
        <v>8</v>
      </c>
      <c r="D41" s="117">
        <v>9.3074035969574354E-3</v>
      </c>
      <c r="E41" s="117">
        <v>9.3655365686511789E-3</v>
      </c>
      <c r="F41" s="117">
        <v>3.4375128765799283E-2</v>
      </c>
      <c r="G41" s="117">
        <v>1.4684937277811649E-2</v>
      </c>
      <c r="H41" s="117">
        <v>8.2515507727082237E-3</v>
      </c>
    </row>
    <row r="42" spans="1:13" ht="16" customHeight="1" thickBot="1" x14ac:dyDescent="0.35">
      <c r="A42" s="275"/>
      <c r="B42" s="278" t="s">
        <v>9</v>
      </c>
      <c r="C42" s="275"/>
      <c r="D42" s="114">
        <v>3926</v>
      </c>
      <c r="E42" s="114">
        <v>277</v>
      </c>
      <c r="F42" s="114">
        <v>263</v>
      </c>
      <c r="G42" s="114">
        <v>535</v>
      </c>
      <c r="H42" s="114">
        <v>5001</v>
      </c>
    </row>
    <row r="43" spans="1:13" ht="16" customHeight="1" x14ac:dyDescent="0.3">
      <c r="A43" s="273" t="s">
        <v>119</v>
      </c>
      <c r="B43" s="273" t="s">
        <v>120</v>
      </c>
      <c r="C43" s="276"/>
      <c r="D43" s="83">
        <v>95829.47</v>
      </c>
      <c r="E43" s="176"/>
      <c r="F43" s="176"/>
      <c r="G43" s="176"/>
      <c r="H43" s="83">
        <v>151802.29999999996</v>
      </c>
    </row>
    <row r="44" spans="1:13" ht="16" customHeight="1" x14ac:dyDescent="0.3">
      <c r="A44" s="274"/>
      <c r="B44" s="277" t="s">
        <v>5</v>
      </c>
      <c r="C44" s="279"/>
      <c r="D44" s="117">
        <v>0.70988121146717509</v>
      </c>
      <c r="E44" s="175"/>
      <c r="F44" s="175"/>
      <c r="G44" s="175"/>
      <c r="H44" s="117">
        <v>0.60993401923754176</v>
      </c>
    </row>
    <row r="45" spans="1:13" ht="16" customHeight="1" x14ac:dyDescent="0.3">
      <c r="A45" s="274"/>
      <c r="B45" s="277" t="s">
        <v>6</v>
      </c>
      <c r="C45" s="69" t="s">
        <v>7</v>
      </c>
      <c r="D45" s="117">
        <v>0.5723626010778895</v>
      </c>
      <c r="E45" s="175"/>
      <c r="F45" s="175"/>
      <c r="G45" s="175"/>
      <c r="H45" s="117">
        <v>0.49587886994543207</v>
      </c>
    </row>
    <row r="46" spans="1:13" ht="16" customHeight="1" x14ac:dyDescent="0.3">
      <c r="A46" s="274"/>
      <c r="B46" s="277"/>
      <c r="C46" s="69" t="s">
        <v>8</v>
      </c>
      <c r="D46" s="117">
        <v>0.8172935126855233</v>
      </c>
      <c r="E46" s="175"/>
      <c r="F46" s="175"/>
      <c r="G46" s="175"/>
      <c r="H46" s="117">
        <v>0.71311364855837656</v>
      </c>
    </row>
    <row r="47" spans="1:13" ht="16" customHeight="1" thickBot="1" x14ac:dyDescent="0.35">
      <c r="A47" s="275"/>
      <c r="B47" s="278" t="s">
        <v>9</v>
      </c>
      <c r="C47" s="275"/>
      <c r="D47" s="114">
        <v>73</v>
      </c>
      <c r="E47" s="174"/>
      <c r="F47" s="174"/>
      <c r="G47" s="174"/>
      <c r="H47" s="118">
        <v>137</v>
      </c>
      <c r="I47" s="114"/>
      <c r="J47" s="114"/>
      <c r="K47" s="114"/>
      <c r="L47" s="114"/>
      <c r="M47" s="114"/>
    </row>
    <row r="48" spans="1:13" ht="16" customHeight="1" x14ac:dyDescent="0.3">
      <c r="A48" s="284" t="s">
        <v>360</v>
      </c>
      <c r="B48" s="285"/>
      <c r="C48" s="285"/>
      <c r="D48" s="285"/>
      <c r="E48" s="285"/>
      <c r="F48" s="285"/>
      <c r="G48" s="285"/>
      <c r="H48" s="72"/>
    </row>
    <row r="49" spans="1:8" ht="16" customHeight="1" x14ac:dyDescent="0.3">
      <c r="A49" s="286" t="s">
        <v>10</v>
      </c>
      <c r="B49" s="287"/>
      <c r="C49" s="287"/>
      <c r="D49" s="287"/>
      <c r="E49" s="287"/>
      <c r="F49" s="287"/>
      <c r="G49" s="287"/>
      <c r="H49" s="72"/>
    </row>
    <row r="50" spans="1:8" ht="14.25" customHeight="1" x14ac:dyDescent="0.3">
      <c r="A50" s="198" t="str">
        <f>HYPERLINK("#'Index'!A1","Back To Index")</f>
        <v>Back To Index</v>
      </c>
      <c r="H50" s="72"/>
    </row>
    <row r="51" spans="1:8" ht="14.25" customHeight="1" x14ac:dyDescent="0.3">
      <c r="H51" s="72"/>
    </row>
    <row r="52" spans="1:8" ht="14.25" customHeight="1" x14ac:dyDescent="0.3">
      <c r="H52" s="72"/>
    </row>
    <row r="53" spans="1:8" ht="14.15" customHeight="1" x14ac:dyDescent="0.3">
      <c r="H53" s="72"/>
    </row>
    <row r="54" spans="1:8" ht="14.25" customHeight="1" x14ac:dyDescent="0.3">
      <c r="H54" s="72"/>
    </row>
    <row r="55" spans="1:8" ht="14.25" customHeight="1" x14ac:dyDescent="0.3">
      <c r="H55" s="72"/>
    </row>
    <row r="56" spans="1:8" ht="14.25" customHeight="1" x14ac:dyDescent="0.3">
      <c r="H56" s="72"/>
    </row>
    <row r="57" spans="1:8" ht="14.5" customHeight="1" x14ac:dyDescent="0.3">
      <c r="H57" s="72"/>
    </row>
    <row r="58" spans="1:8" ht="15" customHeight="1" x14ac:dyDescent="0.3">
      <c r="H58" s="72"/>
    </row>
    <row r="59" spans="1:8" ht="15" customHeight="1" x14ac:dyDescent="0.3">
      <c r="H59" s="72"/>
    </row>
    <row r="60" spans="1:8" ht="15" customHeight="1" x14ac:dyDescent="0.3">
      <c r="H60" s="72"/>
    </row>
    <row r="61" spans="1:8" ht="15" customHeight="1" x14ac:dyDescent="0.3">
      <c r="H61" s="72"/>
    </row>
    <row r="62" spans="1:8" ht="36.75" customHeight="1" x14ac:dyDescent="0.3">
      <c r="H62" s="72"/>
    </row>
    <row r="63" spans="1:8" ht="15" customHeight="1" x14ac:dyDescent="0.3">
      <c r="H63" s="72"/>
    </row>
    <row r="64" spans="1:8" ht="14.25" customHeight="1" x14ac:dyDescent="0.3">
      <c r="H64" s="72"/>
    </row>
    <row r="65" spans="8:8" ht="14.15" customHeight="1" x14ac:dyDescent="0.3">
      <c r="H65" s="72"/>
    </row>
    <row r="66" spans="8:8" ht="14.25" customHeight="1" x14ac:dyDescent="0.3">
      <c r="H66" s="72"/>
    </row>
    <row r="67" spans="8:8" ht="14.25" customHeight="1" x14ac:dyDescent="0.3">
      <c r="H67" s="72"/>
    </row>
    <row r="68" spans="8:8" ht="14.25" customHeight="1" x14ac:dyDescent="0.3">
      <c r="H68" s="72"/>
    </row>
    <row r="69" spans="8:8" ht="14.15" customHeight="1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25" customHeight="1" x14ac:dyDescent="0.3">
      <c r="H72" s="72"/>
    </row>
    <row r="73" spans="8:8" ht="14.15" customHeight="1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25" customHeight="1" x14ac:dyDescent="0.3">
      <c r="H76" s="72"/>
    </row>
    <row r="77" spans="8:8" ht="14.15" customHeight="1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25" customHeight="1" x14ac:dyDescent="0.3">
      <c r="H80" s="72"/>
    </row>
    <row r="81" spans="8:8" ht="14.15" customHeight="1" x14ac:dyDescent="0.3">
      <c r="H81" s="72"/>
    </row>
    <row r="82" spans="8:8" ht="14.25" customHeight="1" x14ac:dyDescent="0.3">
      <c r="H82" s="72"/>
    </row>
    <row r="83" spans="8:8" ht="14.25" customHeight="1" x14ac:dyDescent="0.3">
      <c r="H83" s="72"/>
    </row>
    <row r="84" spans="8:8" ht="14.25" customHeight="1" x14ac:dyDescent="0.3">
      <c r="H84" s="72"/>
    </row>
    <row r="85" spans="8:8" ht="14.5" customHeight="1" x14ac:dyDescent="0.3">
      <c r="H85" s="72"/>
    </row>
    <row r="86" spans="8:8" ht="15" customHeight="1" x14ac:dyDescent="0.3">
      <c r="H86" s="72"/>
    </row>
    <row r="88" spans="8:8" ht="14.5" customHeight="1" x14ac:dyDescent="0.3"/>
    <row r="89" spans="8:8" ht="14.15" customHeight="1" x14ac:dyDescent="0.3"/>
    <row r="91" spans="8:8" ht="14.15" customHeight="1" x14ac:dyDescent="0.3"/>
    <row r="92" spans="8:8" ht="14.15" customHeight="1" x14ac:dyDescent="0.3"/>
    <row r="93" spans="8:8" ht="14.15" customHeight="1" x14ac:dyDescent="0.3"/>
    <row r="95" spans="8:8" ht="14.15" customHeight="1" x14ac:dyDescent="0.3"/>
    <row r="96" spans="8:8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5" customHeight="1" x14ac:dyDescent="0.3"/>
    <row r="225" ht="14.5" customHeight="1" x14ac:dyDescent="0.3"/>
    <row r="226" ht="14.5" customHeight="1" x14ac:dyDescent="0.3"/>
    <row r="228" ht="14.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5" customHeight="1" x14ac:dyDescent="0.3"/>
    <row r="253" ht="14.5" customHeight="1" x14ac:dyDescent="0.3"/>
    <row r="254" ht="14.5" customHeight="1" x14ac:dyDescent="0.3"/>
    <row r="256" ht="14.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5" customHeight="1" x14ac:dyDescent="0.3"/>
    <row r="281" ht="14.5" customHeight="1" x14ac:dyDescent="0.3"/>
    <row r="282" ht="14.5" customHeight="1" x14ac:dyDescent="0.3"/>
    <row r="284" ht="14.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5" customHeight="1" x14ac:dyDescent="0.3"/>
    <row r="309" ht="14.5" customHeight="1" x14ac:dyDescent="0.3"/>
    <row r="310" ht="14.5" customHeight="1" x14ac:dyDescent="0.3"/>
    <row r="312" ht="14.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5" customHeight="1" x14ac:dyDescent="0.3"/>
    <row r="337" ht="14.5" customHeight="1" x14ac:dyDescent="0.3"/>
    <row r="338" ht="14.5" customHeight="1" x14ac:dyDescent="0.3"/>
    <row r="340" ht="14.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5" customHeight="1" x14ac:dyDescent="0.3"/>
    <row r="365" ht="14.5" customHeight="1" x14ac:dyDescent="0.3"/>
    <row r="366" ht="14.5" customHeight="1" x14ac:dyDescent="0.3"/>
    <row r="368" ht="14.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3" ht="14.5" customHeight="1" x14ac:dyDescent="0.3"/>
    <row r="394" ht="14.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5" customHeight="1" x14ac:dyDescent="0.3"/>
    <row r="421" ht="14.5" customHeight="1" x14ac:dyDescent="0.3"/>
    <row r="422" ht="14.5" customHeight="1" x14ac:dyDescent="0.3"/>
    <row r="424" ht="14.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5" customHeight="1" x14ac:dyDescent="0.3"/>
    <row r="449" ht="14.5" customHeight="1" x14ac:dyDescent="0.3"/>
    <row r="450" ht="14.5" customHeight="1" x14ac:dyDescent="0.3"/>
    <row r="452" ht="14.5" customHeight="1" x14ac:dyDescent="0.3"/>
    <row r="453" ht="14.1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5" customHeight="1" x14ac:dyDescent="0.3"/>
    <row r="477" ht="14.5" customHeight="1" x14ac:dyDescent="0.3"/>
    <row r="478" ht="14.5" customHeight="1" x14ac:dyDescent="0.3"/>
    <row r="480" ht="14.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5" customHeight="1" x14ac:dyDescent="0.3"/>
    <row r="505" ht="14.5" customHeight="1" x14ac:dyDescent="0.3"/>
    <row r="506" ht="14.5" customHeight="1" x14ac:dyDescent="0.3"/>
    <row r="508" ht="14.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15" customHeight="1" x14ac:dyDescent="0.3"/>
    <row r="516" ht="14.15" customHeight="1" x14ac:dyDescent="0.3"/>
    <row r="517" ht="14.15" customHeight="1" x14ac:dyDescent="0.3"/>
    <row r="519" ht="14.15" customHeight="1" x14ac:dyDescent="0.3"/>
    <row r="520" ht="14.1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5" customHeight="1" x14ac:dyDescent="0.3"/>
    <row r="533" ht="14.5" customHeight="1" x14ac:dyDescent="0.3"/>
    <row r="534" ht="14.5" customHeight="1" x14ac:dyDescent="0.3"/>
    <row r="536" ht="14.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15" customHeight="1" x14ac:dyDescent="0.3"/>
    <row r="552" ht="14.15" customHeight="1" x14ac:dyDescent="0.3"/>
    <row r="553" ht="14.15" customHeight="1" x14ac:dyDescent="0.3"/>
    <row r="555" ht="14.15" customHeight="1" x14ac:dyDescent="0.3"/>
    <row r="556" ht="14.15" customHeight="1" x14ac:dyDescent="0.3"/>
    <row r="557" ht="14.15" customHeight="1" x14ac:dyDescent="0.3"/>
    <row r="559" ht="14.15" customHeight="1" x14ac:dyDescent="0.3"/>
    <row r="560" ht="14.15" customHeight="1" x14ac:dyDescent="0.3"/>
    <row r="561" ht="14.15" customHeight="1" x14ac:dyDescent="0.3"/>
    <row r="563" ht="14.15" customHeight="1" x14ac:dyDescent="0.3"/>
    <row r="564" ht="14.15" customHeight="1" x14ac:dyDescent="0.3"/>
    <row r="565" ht="14.15" customHeight="1" x14ac:dyDescent="0.3"/>
    <row r="567" ht="14.15" customHeight="1" x14ac:dyDescent="0.3"/>
    <row r="568" ht="14.15" customHeight="1" x14ac:dyDescent="0.3"/>
    <row r="569" ht="14.15" customHeight="1" x14ac:dyDescent="0.3"/>
    <row r="571" ht="14.15" customHeight="1" x14ac:dyDescent="0.3"/>
    <row r="572" ht="14.15" customHeight="1" x14ac:dyDescent="0.3"/>
    <row r="573" ht="14.15" customHeight="1" x14ac:dyDescent="0.3"/>
    <row r="575" ht="14.5" customHeight="1" x14ac:dyDescent="0.3"/>
    <row r="577" ht="14.5" customHeight="1" x14ac:dyDescent="0.3"/>
    <row r="578" ht="14.5" customHeight="1" x14ac:dyDescent="0.3"/>
    <row r="580" ht="14.5" customHeight="1" x14ac:dyDescent="0.3"/>
    <row r="581" ht="14.15" customHeight="1" x14ac:dyDescent="0.3"/>
    <row r="583" ht="14.15" customHeight="1" x14ac:dyDescent="0.3"/>
    <row r="584" ht="14.15" customHeight="1" x14ac:dyDescent="0.3"/>
    <row r="585" ht="14.15" customHeight="1" x14ac:dyDescent="0.3"/>
    <row r="587" ht="14.15" customHeight="1" x14ac:dyDescent="0.3"/>
    <row r="588" ht="14.15" customHeight="1" x14ac:dyDescent="0.3"/>
    <row r="589" ht="14.15" customHeight="1" x14ac:dyDescent="0.3"/>
    <row r="591" ht="14.15" customHeight="1" x14ac:dyDescent="0.3"/>
    <row r="592" ht="14.15" customHeight="1" x14ac:dyDescent="0.3"/>
    <row r="593" ht="14.15" customHeight="1" x14ac:dyDescent="0.3"/>
    <row r="595" ht="14.15" customHeight="1" x14ac:dyDescent="0.3"/>
    <row r="596" ht="14.15" customHeight="1" x14ac:dyDescent="0.3"/>
    <row r="597" ht="14.15" customHeight="1" x14ac:dyDescent="0.3"/>
    <row r="599" ht="14.15" customHeight="1" x14ac:dyDescent="0.3"/>
    <row r="600" ht="14.15" customHeight="1" x14ac:dyDescent="0.3"/>
    <row r="601" ht="14.15" customHeight="1" x14ac:dyDescent="0.3"/>
    <row r="603" ht="14.5" customHeight="1" x14ac:dyDescent="0.3"/>
    <row r="605" ht="14.5" customHeight="1" x14ac:dyDescent="0.3"/>
    <row r="606" ht="14.5" customHeight="1" x14ac:dyDescent="0.3"/>
    <row r="608" ht="14.5" customHeight="1" x14ac:dyDescent="0.3"/>
    <row r="609" ht="14.15" customHeight="1" x14ac:dyDescent="0.3"/>
    <row r="611" ht="14.15" customHeight="1" x14ac:dyDescent="0.3"/>
    <row r="612" ht="14.15" customHeight="1" x14ac:dyDescent="0.3"/>
    <row r="613" ht="14.15" customHeight="1" x14ac:dyDescent="0.3"/>
    <row r="615" ht="14.15" customHeight="1" x14ac:dyDescent="0.3"/>
    <row r="616" ht="14.15" customHeight="1" x14ac:dyDescent="0.3"/>
    <row r="617" ht="14.15" customHeight="1" x14ac:dyDescent="0.3"/>
    <row r="619" ht="14.15" customHeight="1" x14ac:dyDescent="0.3"/>
    <row r="620" ht="14.15" customHeight="1" x14ac:dyDescent="0.3"/>
    <row r="621" ht="14.15" customHeight="1" x14ac:dyDescent="0.3"/>
    <row r="623" ht="14.15" customHeight="1" x14ac:dyDescent="0.3"/>
    <row r="624" ht="14.15" customHeight="1" x14ac:dyDescent="0.3"/>
    <row r="625" ht="14.15" customHeight="1" x14ac:dyDescent="0.3"/>
    <row r="627" ht="14.15" customHeight="1" x14ac:dyDescent="0.3"/>
    <row r="628" ht="14.15" customHeight="1" x14ac:dyDescent="0.3"/>
    <row r="629" ht="14.15" customHeight="1" x14ac:dyDescent="0.3"/>
    <row r="631" ht="14.5" customHeight="1" x14ac:dyDescent="0.3"/>
    <row r="633" ht="14.5" customHeight="1" x14ac:dyDescent="0.3"/>
    <row r="634" ht="14.5" customHeight="1" x14ac:dyDescent="0.3"/>
    <row r="636" ht="14.5" customHeight="1" x14ac:dyDescent="0.3"/>
    <row r="637" ht="14.15" customHeight="1" x14ac:dyDescent="0.3"/>
    <row r="639" ht="14.15" customHeight="1" x14ac:dyDescent="0.3"/>
    <row r="640" ht="14.15" customHeight="1" x14ac:dyDescent="0.3"/>
    <row r="641" ht="14.15" customHeight="1" x14ac:dyDescent="0.3"/>
    <row r="643" ht="14.15" customHeight="1" x14ac:dyDescent="0.3"/>
    <row r="644" ht="14.15" customHeight="1" x14ac:dyDescent="0.3"/>
    <row r="645" ht="14.15" customHeight="1" x14ac:dyDescent="0.3"/>
    <row r="647" ht="14.15" customHeight="1" x14ac:dyDescent="0.3"/>
    <row r="648" ht="14.15" customHeight="1" x14ac:dyDescent="0.3"/>
    <row r="649" ht="14.15" customHeight="1" x14ac:dyDescent="0.3"/>
    <row r="651" ht="14.15" customHeight="1" x14ac:dyDescent="0.3"/>
    <row r="652" ht="14.15" customHeight="1" x14ac:dyDescent="0.3"/>
    <row r="653" ht="14.15" customHeight="1" x14ac:dyDescent="0.3"/>
    <row r="655" ht="14.15" customHeight="1" x14ac:dyDescent="0.3"/>
    <row r="656" ht="14.15" customHeight="1" x14ac:dyDescent="0.3"/>
    <row r="657" ht="14.15" customHeight="1" x14ac:dyDescent="0.3"/>
    <row r="659" ht="14.5" customHeight="1" x14ac:dyDescent="0.3"/>
    <row r="661" ht="14.5" customHeight="1" x14ac:dyDescent="0.3"/>
    <row r="662" ht="14.5" customHeight="1" x14ac:dyDescent="0.3"/>
    <row r="664" ht="14.5" customHeight="1" x14ac:dyDescent="0.3"/>
    <row r="665" ht="14.15" customHeight="1" x14ac:dyDescent="0.3"/>
    <row r="667" ht="14.15" customHeight="1" x14ac:dyDescent="0.3"/>
    <row r="668" ht="14.15" customHeight="1" x14ac:dyDescent="0.3"/>
    <row r="669" ht="14.15" customHeight="1" x14ac:dyDescent="0.3"/>
    <row r="671" ht="14.15" customHeight="1" x14ac:dyDescent="0.3"/>
    <row r="672" ht="14.15" customHeight="1" x14ac:dyDescent="0.3"/>
    <row r="673" ht="14.15" customHeight="1" x14ac:dyDescent="0.3"/>
    <row r="675" ht="14.15" customHeight="1" x14ac:dyDescent="0.3"/>
    <row r="676" ht="14.15" customHeight="1" x14ac:dyDescent="0.3"/>
    <row r="677" ht="14.15" customHeight="1" x14ac:dyDescent="0.3"/>
    <row r="679" ht="14.15" customHeight="1" x14ac:dyDescent="0.3"/>
    <row r="680" ht="14.15" customHeight="1" x14ac:dyDescent="0.3"/>
    <row r="681" ht="14.15" customHeight="1" x14ac:dyDescent="0.3"/>
    <row r="683" ht="14.15" customHeight="1" x14ac:dyDescent="0.3"/>
    <row r="684" ht="14.15" customHeight="1" x14ac:dyDescent="0.3"/>
    <row r="685" ht="14.15" customHeight="1" x14ac:dyDescent="0.3"/>
    <row r="687" ht="14.5" customHeight="1" x14ac:dyDescent="0.3"/>
    <row r="689" ht="14.5" customHeight="1" x14ac:dyDescent="0.3"/>
    <row r="690" ht="14.5" customHeight="1" x14ac:dyDescent="0.3"/>
    <row r="692" ht="14.5" customHeight="1" x14ac:dyDescent="0.3"/>
    <row r="693" ht="14.15" customHeight="1" x14ac:dyDescent="0.3"/>
    <row r="695" ht="14.15" customHeight="1" x14ac:dyDescent="0.3"/>
    <row r="696" ht="14.15" customHeight="1" x14ac:dyDescent="0.3"/>
    <row r="697" ht="14.15" customHeight="1" x14ac:dyDescent="0.3"/>
    <row r="699" ht="14.15" customHeight="1" x14ac:dyDescent="0.3"/>
    <row r="700" ht="14.15" customHeight="1" x14ac:dyDescent="0.3"/>
    <row r="701" ht="14.15" customHeight="1" x14ac:dyDescent="0.3"/>
    <row r="703" ht="14.15" customHeight="1" x14ac:dyDescent="0.3"/>
    <row r="704" ht="14.15" customHeight="1" x14ac:dyDescent="0.3"/>
    <row r="705" ht="14.15" customHeight="1" x14ac:dyDescent="0.3"/>
    <row r="707" ht="14.15" customHeight="1" x14ac:dyDescent="0.3"/>
    <row r="708" ht="14.15" customHeight="1" x14ac:dyDescent="0.3"/>
    <row r="709" ht="14.15" customHeight="1" x14ac:dyDescent="0.3"/>
    <row r="711" ht="14.15" customHeight="1" x14ac:dyDescent="0.3"/>
    <row r="712" ht="14.15" customHeight="1" x14ac:dyDescent="0.3"/>
    <row r="713" ht="14.15" customHeight="1" x14ac:dyDescent="0.3"/>
    <row r="715" ht="14.5" customHeight="1" x14ac:dyDescent="0.3"/>
    <row r="717" ht="14.5" customHeight="1" x14ac:dyDescent="0.3"/>
    <row r="718" ht="14.5" customHeight="1" x14ac:dyDescent="0.3"/>
    <row r="720" ht="14.5" customHeight="1" x14ac:dyDescent="0.3"/>
    <row r="721" ht="14.15" customHeight="1" x14ac:dyDescent="0.3"/>
    <row r="723" ht="14.15" customHeight="1" x14ac:dyDescent="0.3"/>
    <row r="724" ht="14.15" customHeight="1" x14ac:dyDescent="0.3"/>
    <row r="725" ht="14.15" customHeight="1" x14ac:dyDescent="0.3"/>
    <row r="727" ht="14.15" customHeight="1" x14ac:dyDescent="0.3"/>
    <row r="728" ht="14.15" customHeight="1" x14ac:dyDescent="0.3"/>
    <row r="729" ht="14.15" customHeight="1" x14ac:dyDescent="0.3"/>
    <row r="731" ht="14.15" customHeight="1" x14ac:dyDescent="0.3"/>
    <row r="732" ht="14.15" customHeight="1" x14ac:dyDescent="0.3"/>
    <row r="733" ht="14.15" customHeight="1" x14ac:dyDescent="0.3"/>
    <row r="735" ht="14.15" customHeight="1" x14ac:dyDescent="0.3"/>
    <row r="736" ht="14.15" customHeight="1" x14ac:dyDescent="0.3"/>
    <row r="737" ht="14.15" customHeight="1" x14ac:dyDescent="0.3"/>
    <row r="739" ht="14.15" customHeight="1" x14ac:dyDescent="0.3"/>
    <row r="740" ht="14.15" customHeight="1" x14ac:dyDescent="0.3"/>
    <row r="741" ht="14.15" customHeight="1" x14ac:dyDescent="0.3"/>
    <row r="743" ht="14.5" customHeight="1" x14ac:dyDescent="0.3"/>
    <row r="745" ht="14.5" customHeight="1" x14ac:dyDescent="0.3"/>
    <row r="746" ht="14.5" customHeight="1" x14ac:dyDescent="0.3"/>
    <row r="748" ht="14.5" customHeight="1" x14ac:dyDescent="0.3"/>
    <row r="749" ht="14.15" customHeight="1" x14ac:dyDescent="0.3"/>
    <row r="751" ht="14.15" customHeight="1" x14ac:dyDescent="0.3"/>
    <row r="752" ht="14.15" customHeight="1" x14ac:dyDescent="0.3"/>
    <row r="753" ht="14.15" customHeight="1" x14ac:dyDescent="0.3"/>
    <row r="755" ht="14.15" customHeight="1" x14ac:dyDescent="0.3"/>
    <row r="756" ht="14.15" customHeight="1" x14ac:dyDescent="0.3"/>
    <row r="757" ht="14.15" customHeight="1" x14ac:dyDescent="0.3"/>
    <row r="759" ht="14.15" customHeight="1" x14ac:dyDescent="0.3"/>
    <row r="760" ht="14.15" customHeight="1" x14ac:dyDescent="0.3"/>
    <row r="761" ht="14.15" customHeight="1" x14ac:dyDescent="0.3"/>
    <row r="763" ht="14.15" customHeight="1" x14ac:dyDescent="0.3"/>
    <row r="764" ht="14.15" customHeight="1" x14ac:dyDescent="0.3"/>
    <row r="765" ht="14.15" customHeight="1" x14ac:dyDescent="0.3"/>
    <row r="767" ht="14.15" customHeight="1" x14ac:dyDescent="0.3"/>
    <row r="768" ht="14.15" customHeight="1" x14ac:dyDescent="0.3"/>
    <row r="769" ht="14.15" customHeight="1" x14ac:dyDescent="0.3"/>
    <row r="771" ht="14.5" customHeight="1" x14ac:dyDescent="0.3"/>
    <row r="773" ht="14.5" customHeight="1" x14ac:dyDescent="0.3"/>
    <row r="774" ht="14.5" customHeight="1" x14ac:dyDescent="0.3"/>
    <row r="776" ht="14.5" customHeight="1" x14ac:dyDescent="0.3"/>
    <row r="777" ht="14.15" customHeight="1" x14ac:dyDescent="0.3"/>
    <row r="779" ht="14.15" customHeight="1" x14ac:dyDescent="0.3"/>
    <row r="780" ht="14.15" customHeight="1" x14ac:dyDescent="0.3"/>
    <row r="781" ht="14.15" customHeight="1" x14ac:dyDescent="0.3"/>
    <row r="783" ht="14.15" customHeight="1" x14ac:dyDescent="0.3"/>
    <row r="784" ht="14.15" customHeight="1" x14ac:dyDescent="0.3"/>
    <row r="785" ht="14.15" customHeight="1" x14ac:dyDescent="0.3"/>
    <row r="787" ht="14.15" customHeight="1" x14ac:dyDescent="0.3"/>
    <row r="788" ht="14.15" customHeight="1" x14ac:dyDescent="0.3"/>
    <row r="789" ht="14.15" customHeight="1" x14ac:dyDescent="0.3"/>
    <row r="791" ht="14.15" customHeight="1" x14ac:dyDescent="0.3"/>
    <row r="792" ht="14.15" customHeight="1" x14ac:dyDescent="0.3"/>
    <row r="793" ht="14.15" customHeight="1" x14ac:dyDescent="0.3"/>
    <row r="795" ht="14.15" customHeight="1" x14ac:dyDescent="0.3"/>
    <row r="796" ht="14.15" customHeight="1" x14ac:dyDescent="0.3"/>
    <row r="797" ht="14.15" customHeight="1" x14ac:dyDescent="0.3"/>
    <row r="799" ht="14.5" customHeight="1" x14ac:dyDescent="0.3"/>
    <row r="801" ht="14.5" customHeight="1" x14ac:dyDescent="0.3"/>
    <row r="802" ht="14.5" customHeight="1" x14ac:dyDescent="0.3"/>
    <row r="804" ht="14.5" customHeight="1" x14ac:dyDescent="0.3"/>
    <row r="805" ht="14.15" customHeight="1" x14ac:dyDescent="0.3"/>
    <row r="807" ht="14.15" customHeight="1" x14ac:dyDescent="0.3"/>
    <row r="808" ht="14.15" customHeight="1" x14ac:dyDescent="0.3"/>
    <row r="809" ht="14.15" customHeight="1" x14ac:dyDescent="0.3"/>
    <row r="811" ht="14.15" customHeight="1" x14ac:dyDescent="0.3"/>
    <row r="812" ht="14.15" customHeight="1" x14ac:dyDescent="0.3"/>
    <row r="813" ht="14.15" customHeight="1" x14ac:dyDescent="0.3"/>
    <row r="815" ht="14.15" customHeight="1" x14ac:dyDescent="0.3"/>
    <row r="816" ht="14.15" customHeight="1" x14ac:dyDescent="0.3"/>
    <row r="817" ht="14.15" customHeight="1" x14ac:dyDescent="0.3"/>
    <row r="819" ht="14.15" customHeight="1" x14ac:dyDescent="0.3"/>
    <row r="820" ht="14.15" customHeight="1" x14ac:dyDescent="0.3"/>
    <row r="821" ht="14.15" customHeight="1" x14ac:dyDescent="0.3"/>
    <row r="823" ht="14.15" customHeight="1" x14ac:dyDescent="0.3"/>
    <row r="824" ht="14.15" customHeight="1" x14ac:dyDescent="0.3"/>
    <row r="825" ht="14.15" customHeight="1" x14ac:dyDescent="0.3"/>
    <row r="827" ht="14.5" customHeight="1" x14ac:dyDescent="0.3"/>
    <row r="829" ht="14.5" customHeight="1" x14ac:dyDescent="0.3"/>
    <row r="830" ht="14.5" customHeight="1" x14ac:dyDescent="0.3"/>
    <row r="832" ht="14.5" customHeight="1" x14ac:dyDescent="0.3"/>
    <row r="833" ht="14.15" customHeight="1" x14ac:dyDescent="0.3"/>
    <row r="835" ht="14.15" customHeight="1" x14ac:dyDescent="0.3"/>
    <row r="836" ht="14.15" customHeight="1" x14ac:dyDescent="0.3"/>
    <row r="837" ht="14.15" customHeight="1" x14ac:dyDescent="0.3"/>
    <row r="839" ht="14.15" customHeight="1" x14ac:dyDescent="0.3"/>
    <row r="840" ht="14.15" customHeight="1" x14ac:dyDescent="0.3"/>
    <row r="841" ht="14.15" customHeight="1" x14ac:dyDescent="0.3"/>
    <row r="843" ht="14.15" customHeight="1" x14ac:dyDescent="0.3"/>
    <row r="844" ht="14.15" customHeight="1" x14ac:dyDescent="0.3"/>
    <row r="845" ht="14.15" customHeight="1" x14ac:dyDescent="0.3"/>
    <row r="847" ht="14.15" customHeight="1" x14ac:dyDescent="0.3"/>
    <row r="848" ht="14.15" customHeight="1" x14ac:dyDescent="0.3"/>
    <row r="849" ht="14.15" customHeight="1" x14ac:dyDescent="0.3"/>
    <row r="851" ht="14.15" customHeight="1" x14ac:dyDescent="0.3"/>
    <row r="852" ht="14.15" customHeight="1" x14ac:dyDescent="0.3"/>
    <row r="853" ht="14.15" customHeight="1" x14ac:dyDescent="0.3"/>
    <row r="855" ht="14.5" customHeight="1" x14ac:dyDescent="0.3"/>
    <row r="857" ht="14.5" customHeight="1" x14ac:dyDescent="0.3"/>
    <row r="858" ht="14.5" customHeight="1" x14ac:dyDescent="0.3"/>
    <row r="860" ht="14.5" customHeight="1" x14ac:dyDescent="0.3"/>
    <row r="861" ht="14.15" customHeight="1" x14ac:dyDescent="0.3"/>
    <row r="863" ht="14.15" customHeight="1" x14ac:dyDescent="0.3"/>
    <row r="864" ht="14.15" customHeight="1" x14ac:dyDescent="0.3"/>
    <row r="865" ht="14.15" customHeight="1" x14ac:dyDescent="0.3"/>
    <row r="867" ht="14.15" customHeight="1" x14ac:dyDescent="0.3"/>
    <row r="868" ht="14.15" customHeight="1" x14ac:dyDescent="0.3"/>
    <row r="869" ht="14.15" customHeight="1" x14ac:dyDescent="0.3"/>
    <row r="871" ht="14.15" customHeight="1" x14ac:dyDescent="0.3"/>
    <row r="872" ht="14.15" customHeight="1" x14ac:dyDescent="0.3"/>
    <row r="873" ht="14.15" customHeight="1" x14ac:dyDescent="0.3"/>
    <row r="875" ht="14.15" customHeight="1" x14ac:dyDescent="0.3"/>
    <row r="876" ht="14.15" customHeight="1" x14ac:dyDescent="0.3"/>
    <row r="877" ht="14.15" customHeight="1" x14ac:dyDescent="0.3"/>
    <row r="879" ht="14.15" customHeight="1" x14ac:dyDescent="0.3"/>
    <row r="880" ht="14.15" customHeight="1" x14ac:dyDescent="0.3"/>
    <row r="881" ht="14.15" customHeight="1" x14ac:dyDescent="0.3"/>
    <row r="883" ht="14.5" customHeight="1" x14ac:dyDescent="0.3"/>
  </sheetData>
  <mergeCells count="49">
    <mergeCell ref="A48:G48"/>
    <mergeCell ref="A49:G49"/>
    <mergeCell ref="A38:A42"/>
    <mergeCell ref="B38:C38"/>
    <mergeCell ref="B39:C39"/>
    <mergeCell ref="B40:B41"/>
    <mergeCell ref="B42:C42"/>
    <mergeCell ref="A43:A47"/>
    <mergeCell ref="B43:C43"/>
    <mergeCell ref="B44:C44"/>
    <mergeCell ref="B45:B46"/>
    <mergeCell ref="B47:C47"/>
    <mergeCell ref="A28:A32"/>
    <mergeCell ref="B28:C28"/>
    <mergeCell ref="B29:C29"/>
    <mergeCell ref="B30:B31"/>
    <mergeCell ref="B32:C32"/>
    <mergeCell ref="A33:A37"/>
    <mergeCell ref="B33:C33"/>
    <mergeCell ref="B34:C34"/>
    <mergeCell ref="B35:B36"/>
    <mergeCell ref="B37:C37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1F497D"/>
  </sheetPr>
  <dimension ref="A1:B164"/>
  <sheetViews>
    <sheetView workbookViewId="0"/>
  </sheetViews>
  <sheetFormatPr defaultColWidth="8.75" defaultRowHeight="14" x14ac:dyDescent="0.3"/>
  <cols>
    <col min="1" max="1" width="5.33203125" bestFit="1" customWidth="1"/>
    <col min="2" max="2" width="139.08203125" style="116" customWidth="1"/>
  </cols>
  <sheetData>
    <row r="1" spans="1:2" s="116" customFormat="1" x14ac:dyDescent="0.3">
      <c r="A1" s="246" t="str">
        <f>HYPERLINK("#'Index'!A1","Index")</f>
        <v>Index</v>
      </c>
    </row>
    <row r="2" spans="1:2" ht="14.5" x14ac:dyDescent="0.35">
      <c r="A2" s="198"/>
      <c r="B2" s="121" t="s">
        <v>78</v>
      </c>
    </row>
    <row r="3" spans="1:2" x14ac:dyDescent="0.3">
      <c r="A3" s="198"/>
      <c r="B3" s="122" t="s">
        <v>66</v>
      </c>
    </row>
    <row r="4" spans="1:2" x14ac:dyDescent="0.3">
      <c r="A4" s="198" t="str">
        <f>HYPERLINK("#'A.1-1'!A1","A.1-1")</f>
        <v>A.1-1</v>
      </c>
      <c r="B4" s="63" t="s">
        <v>177</v>
      </c>
    </row>
    <row r="5" spans="1:2" x14ac:dyDescent="0.3">
      <c r="A5" s="198" t="str">
        <f>HYPERLINK("#'A.1-2'!A1","A.1-2")</f>
        <v>A.1-2</v>
      </c>
      <c r="B5" s="63" t="s">
        <v>178</v>
      </c>
    </row>
    <row r="6" spans="1:2" x14ac:dyDescent="0.3">
      <c r="A6" s="198" t="str">
        <f>HYPERLINK("#'A.1-3'!A1","A.1-3")</f>
        <v>A.1-3</v>
      </c>
      <c r="B6" s="63" t="s">
        <v>179</v>
      </c>
    </row>
    <row r="7" spans="1:2" x14ac:dyDescent="0.3">
      <c r="A7" s="198" t="str">
        <f>HYPERLINK("#'A.1-4'!A1","A.1-4")</f>
        <v>A.1-4</v>
      </c>
      <c r="B7" s="63" t="s">
        <v>180</v>
      </c>
    </row>
    <row r="8" spans="1:2" x14ac:dyDescent="0.3">
      <c r="A8" s="198" t="str">
        <f>HYPERLINK("#'A.1-5'!A1","A.1-5")</f>
        <v>A.1-5</v>
      </c>
      <c r="B8" s="63" t="s">
        <v>181</v>
      </c>
    </row>
    <row r="9" spans="1:2" x14ac:dyDescent="0.3">
      <c r="A9" s="198" t="str">
        <f>HYPERLINK("#'A.1-6'!A1","A.1-6")</f>
        <v>A.1-6</v>
      </c>
      <c r="B9" s="63" t="s">
        <v>182</v>
      </c>
    </row>
    <row r="10" spans="1:2" x14ac:dyDescent="0.3">
      <c r="A10" s="198" t="str">
        <f>HYPERLINK("#'A.1-7'!A1","A.1-7")</f>
        <v>A.1-7</v>
      </c>
      <c r="B10" s="63" t="s">
        <v>183</v>
      </c>
    </row>
    <row r="11" spans="1:2" s="89" customFormat="1" x14ac:dyDescent="0.3">
      <c r="A11" s="198"/>
      <c r="B11" s="63"/>
    </row>
    <row r="12" spans="1:2" x14ac:dyDescent="0.3">
      <c r="A12" s="198"/>
      <c r="B12" s="197" t="s">
        <v>85</v>
      </c>
    </row>
    <row r="13" spans="1:2" x14ac:dyDescent="0.3">
      <c r="A13" s="198" t="str">
        <f>HYPERLINK("#'B.1-1'!A1","B.1-1")</f>
        <v>B.1-1</v>
      </c>
      <c r="B13" s="125" t="s">
        <v>184</v>
      </c>
    </row>
    <row r="14" spans="1:2" x14ac:dyDescent="0.3">
      <c r="A14" s="198" t="str">
        <f>HYPERLINK("#'B.1-2'!A1","B.1-2")</f>
        <v>B.1-2</v>
      </c>
      <c r="B14" s="125" t="s">
        <v>185</v>
      </c>
    </row>
    <row r="15" spans="1:2" x14ac:dyDescent="0.3">
      <c r="A15" s="198" t="str">
        <f>HYPERLINK("#'B.1-3'!A1","B.1-3")</f>
        <v>B.1-3</v>
      </c>
      <c r="B15" s="125" t="s">
        <v>186</v>
      </c>
    </row>
    <row r="16" spans="1:2" x14ac:dyDescent="0.3">
      <c r="A16" s="198" t="str">
        <f>HYPERLINK("#'B.1-4'!A1","B.1-4")</f>
        <v>B.1-4</v>
      </c>
      <c r="B16" s="125" t="s">
        <v>187</v>
      </c>
    </row>
    <row r="17" spans="1:2" x14ac:dyDescent="0.3">
      <c r="A17" s="198" t="str">
        <f>HYPERLINK("#'B.1-5'!A1","B.1-5")</f>
        <v>B.1-5</v>
      </c>
      <c r="B17" s="125" t="s">
        <v>188</v>
      </c>
    </row>
    <row r="18" spans="1:2" x14ac:dyDescent="0.3">
      <c r="A18" s="198" t="str">
        <f>HYPERLINK("#'B.1-6'!A1","B.1-6")</f>
        <v>B.1-6</v>
      </c>
      <c r="B18" s="125" t="s">
        <v>189</v>
      </c>
    </row>
    <row r="19" spans="1:2" x14ac:dyDescent="0.3">
      <c r="A19" s="198" t="str">
        <f>HYPERLINK("#'B.2-1'!A1","B.2-1")</f>
        <v>B.2-1</v>
      </c>
      <c r="B19" s="125" t="s">
        <v>190</v>
      </c>
    </row>
    <row r="20" spans="1:2" x14ac:dyDescent="0.3">
      <c r="A20" s="198" t="str">
        <f>HYPERLINK("#'B.2-2'!A1","B.2-2")</f>
        <v>B.2-2</v>
      </c>
      <c r="B20" s="125" t="s">
        <v>191</v>
      </c>
    </row>
    <row r="21" spans="1:2" x14ac:dyDescent="0.3">
      <c r="A21" s="198" t="str">
        <f>HYPERLINK("#'B.2-3'!A1","B.2-3")</f>
        <v>B.2-3</v>
      </c>
      <c r="B21" s="125" t="s">
        <v>192</v>
      </c>
    </row>
    <row r="22" spans="1:2" x14ac:dyDescent="0.3">
      <c r="A22" s="198" t="str">
        <f>HYPERLINK("#'B.2-4'!A1","B.2-4")</f>
        <v>B.2-4</v>
      </c>
      <c r="B22" s="125" t="s">
        <v>193</v>
      </c>
    </row>
    <row r="23" spans="1:2" x14ac:dyDescent="0.3">
      <c r="A23" s="198" t="str">
        <f>HYPERLINK("#'B.2-5'!A1","B.2-5")</f>
        <v>B.2-5</v>
      </c>
      <c r="B23" s="125" t="s">
        <v>194</v>
      </c>
    </row>
    <row r="24" spans="1:2" x14ac:dyDescent="0.3">
      <c r="A24" s="198" t="str">
        <f>HYPERLINK("#'B.2-6'!A1","B.2-6")</f>
        <v>B.2-6</v>
      </c>
      <c r="B24" s="125" t="s">
        <v>195</v>
      </c>
    </row>
    <row r="25" spans="1:2" x14ac:dyDescent="0.3">
      <c r="A25" s="198" t="str">
        <f>HYPERLINK("#'B.3-1'!A1","B.3-1")</f>
        <v>B.3-1</v>
      </c>
      <c r="B25" s="125" t="s">
        <v>196</v>
      </c>
    </row>
    <row r="26" spans="1:2" x14ac:dyDescent="0.3">
      <c r="A26" s="198" t="str">
        <f>HYPERLINK("#'B.3-2'!A1","B.3-2")</f>
        <v>B.3-2</v>
      </c>
      <c r="B26" s="125" t="s">
        <v>197</v>
      </c>
    </row>
    <row r="27" spans="1:2" x14ac:dyDescent="0.3">
      <c r="A27" s="198" t="str">
        <f>HYPERLINK("#'B.3-3'!A1","B.3-3")</f>
        <v>B.3-3</v>
      </c>
      <c r="B27" s="125" t="s">
        <v>198</v>
      </c>
    </row>
    <row r="28" spans="1:2" x14ac:dyDescent="0.3">
      <c r="A28" s="198" t="str">
        <f>HYPERLINK("#'B.3-4'!A1","B.3-4")</f>
        <v>B.3-4</v>
      </c>
      <c r="B28" s="125" t="s">
        <v>199</v>
      </c>
    </row>
    <row r="29" spans="1:2" x14ac:dyDescent="0.3">
      <c r="A29" s="198" t="str">
        <f>HYPERLINK("#'B.3-5'!A1","B.3-5")</f>
        <v>B.3-5</v>
      </c>
      <c r="B29" s="125" t="s">
        <v>200</v>
      </c>
    </row>
    <row r="30" spans="1:2" x14ac:dyDescent="0.3">
      <c r="A30" s="198" t="str">
        <f>HYPERLINK("#'B.3-6'!A1","B.3-6")</f>
        <v>B.3-6</v>
      </c>
      <c r="B30" s="125" t="s">
        <v>201</v>
      </c>
    </row>
    <row r="31" spans="1:2" s="89" customFormat="1" x14ac:dyDescent="0.3">
      <c r="A31" s="198" t="str">
        <f>HYPERLINK("#'B.4-1'!A1","B.4-1")</f>
        <v>B.4-1</v>
      </c>
      <c r="B31" s="125" t="s">
        <v>450</v>
      </c>
    </row>
    <row r="32" spans="1:2" s="89" customFormat="1" x14ac:dyDescent="0.3">
      <c r="A32" s="198" t="str">
        <f>HYPERLINK("#'B.4-2'!A1","B.4-2")</f>
        <v>B.4-2</v>
      </c>
      <c r="B32" s="125" t="s">
        <v>451</v>
      </c>
    </row>
    <row r="33" spans="1:2" s="89" customFormat="1" x14ac:dyDescent="0.3">
      <c r="A33" s="198" t="str">
        <f>HYPERLINK("#'B.4-3'!A1","B.4-3")</f>
        <v>B.4-3</v>
      </c>
      <c r="B33" s="125" t="s">
        <v>452</v>
      </c>
    </row>
    <row r="34" spans="1:2" s="89" customFormat="1" ht="12.75" customHeight="1" x14ac:dyDescent="0.3">
      <c r="A34" s="198" t="str">
        <f>HYPERLINK("#'B.4-4'!A1","B.4-4")</f>
        <v>B.4-4</v>
      </c>
      <c r="B34" s="125" t="s">
        <v>453</v>
      </c>
    </row>
    <row r="35" spans="1:2" s="89" customFormat="1" x14ac:dyDescent="0.3">
      <c r="A35" s="198" t="str">
        <f>HYPERLINK("#'B.4-5'!A1","B.4-5")</f>
        <v>B.4-5</v>
      </c>
      <c r="B35" s="125" t="s">
        <v>454</v>
      </c>
    </row>
    <row r="36" spans="1:2" x14ac:dyDescent="0.3">
      <c r="A36" s="198" t="str">
        <f>HYPERLINK("#'B.4-6'!A1","B.4-6")</f>
        <v>B.4-6</v>
      </c>
      <c r="B36" s="125" t="s">
        <v>455</v>
      </c>
    </row>
    <row r="37" spans="1:2" x14ac:dyDescent="0.3">
      <c r="A37" s="198"/>
      <c r="B37" s="197" t="s">
        <v>77</v>
      </c>
    </row>
    <row r="38" spans="1:2" x14ac:dyDescent="0.3">
      <c r="A38" s="198" t="str">
        <f>HYPERLINK("#'C.1-1'!A1","C.1-1")</f>
        <v>C.1-1</v>
      </c>
      <c r="B38" s="125" t="s">
        <v>202</v>
      </c>
    </row>
    <row r="39" spans="1:2" x14ac:dyDescent="0.3">
      <c r="A39" s="198" t="str">
        <f>HYPERLINK("#'C.1-2'!A1","C.1-2")</f>
        <v>C.1-2</v>
      </c>
      <c r="B39" s="125" t="s">
        <v>203</v>
      </c>
    </row>
    <row r="40" spans="1:2" x14ac:dyDescent="0.3">
      <c r="A40" s="198" t="str">
        <f>HYPERLINK("#'C.1-3'!A1","C.1-3")</f>
        <v>C.1-3</v>
      </c>
      <c r="B40" s="125" t="s">
        <v>204</v>
      </c>
    </row>
    <row r="41" spans="1:2" x14ac:dyDescent="0.3">
      <c r="A41" s="198" t="str">
        <f>HYPERLINK("#'C.1-4'!A1","C.1-4")</f>
        <v>C.1-4</v>
      </c>
      <c r="B41" s="125" t="s">
        <v>205</v>
      </c>
    </row>
    <row r="42" spans="1:2" x14ac:dyDescent="0.3">
      <c r="A42" s="198" t="str">
        <f>HYPERLINK("#'C.1-5'!A1","C.1-5")</f>
        <v>C.1-5</v>
      </c>
      <c r="B42" s="125" t="s">
        <v>206</v>
      </c>
    </row>
    <row r="43" spans="1:2" x14ac:dyDescent="0.3">
      <c r="A43" s="198" t="str">
        <f>HYPERLINK("#'C.1-6'!A1","C.1-6")</f>
        <v>C.1-6</v>
      </c>
      <c r="B43" s="125" t="s">
        <v>207</v>
      </c>
    </row>
    <row r="44" spans="1:2" x14ac:dyDescent="0.3">
      <c r="A44" s="198" t="str">
        <f>HYPERLINK("#'C.1-7'!A1","C.1-7")</f>
        <v>C.1-7</v>
      </c>
      <c r="B44" s="63" t="s">
        <v>208</v>
      </c>
    </row>
    <row r="45" spans="1:2" x14ac:dyDescent="0.3">
      <c r="A45" s="198" t="str">
        <f>HYPERLINK("#'C.2-1'!A1","C.2-1")</f>
        <v>C.2-1</v>
      </c>
      <c r="B45" s="63" t="s">
        <v>209</v>
      </c>
    </row>
    <row r="46" spans="1:2" x14ac:dyDescent="0.3">
      <c r="A46" s="198" t="str">
        <f>HYPERLINK("#'C.2-2'!A1","C.2-2")</f>
        <v>C.2-2</v>
      </c>
      <c r="B46" s="63" t="s">
        <v>210</v>
      </c>
    </row>
    <row r="47" spans="1:2" x14ac:dyDescent="0.3">
      <c r="A47" s="198" t="str">
        <f>HYPERLINK("#'C.2-3'!A1","C.2-3")</f>
        <v>C.2-3</v>
      </c>
      <c r="B47" s="63" t="s">
        <v>211</v>
      </c>
    </row>
    <row r="48" spans="1:2" x14ac:dyDescent="0.3">
      <c r="A48" s="198" t="str">
        <f>HYPERLINK("#'C.2-4'!A1","C.2-4")</f>
        <v>C.2-4</v>
      </c>
      <c r="B48" s="63" t="s">
        <v>212</v>
      </c>
    </row>
    <row r="49" spans="1:2" x14ac:dyDescent="0.3">
      <c r="A49" s="198" t="str">
        <f>HYPERLINK("#'C.2-5'!A1","C.2-5")</f>
        <v>C.2-5</v>
      </c>
      <c r="B49" s="63" t="s">
        <v>213</v>
      </c>
    </row>
    <row r="50" spans="1:2" x14ac:dyDescent="0.3">
      <c r="A50" s="198" t="str">
        <f>HYPERLINK("#'C-2-6'!A1","C-2-6")</f>
        <v>C-2-6</v>
      </c>
      <c r="B50" s="63" t="s">
        <v>214</v>
      </c>
    </row>
    <row r="51" spans="1:2" x14ac:dyDescent="0.3">
      <c r="A51" s="198" t="str">
        <f>HYPERLINK("#'C.2-7'!A1","C.2-7")</f>
        <v>C.2-7</v>
      </c>
      <c r="B51" s="63" t="s">
        <v>215</v>
      </c>
    </row>
    <row r="52" spans="1:2" x14ac:dyDescent="0.3">
      <c r="A52" s="198" t="str">
        <f>HYPERLINK("#'C.3-1'!A1","C.3-1")</f>
        <v>C.3-1</v>
      </c>
      <c r="B52" s="125" t="s">
        <v>216</v>
      </c>
    </row>
    <row r="53" spans="1:2" x14ac:dyDescent="0.3">
      <c r="A53" s="198" t="str">
        <f>HYPERLINK("#'C.3-2'!A1","C.3-2")</f>
        <v>C.3-2</v>
      </c>
      <c r="B53" s="125" t="s">
        <v>217</v>
      </c>
    </row>
    <row r="54" spans="1:2" x14ac:dyDescent="0.3">
      <c r="A54" s="198" t="str">
        <f>HYPERLINK("#'C.3-3'!A1","C.3-3")</f>
        <v>C.3-3</v>
      </c>
      <c r="B54" s="125" t="s">
        <v>218</v>
      </c>
    </row>
    <row r="55" spans="1:2" x14ac:dyDescent="0.3">
      <c r="A55" s="198" t="str">
        <f>HYPERLINK("#'C.3-4'!A1","C.3-4")</f>
        <v>C.3-4</v>
      </c>
      <c r="B55" s="125" t="s">
        <v>219</v>
      </c>
    </row>
    <row r="56" spans="1:2" x14ac:dyDescent="0.3">
      <c r="A56" s="198" t="str">
        <f>HYPERLINK("#'C.3-5'!A1","C.3-5")</f>
        <v>C.3-5</v>
      </c>
      <c r="B56" s="125" t="s">
        <v>220</v>
      </c>
    </row>
    <row r="57" spans="1:2" x14ac:dyDescent="0.3">
      <c r="A57" s="198" t="str">
        <f>HYPERLINK("#'C.3-6'!A1","C.3-6")</f>
        <v>C.3-6</v>
      </c>
      <c r="B57" s="125" t="s">
        <v>221</v>
      </c>
    </row>
    <row r="58" spans="1:2" x14ac:dyDescent="0.3">
      <c r="A58" s="198" t="str">
        <f>HYPERLINK("#'C.3-7'!A1","C.3-7")</f>
        <v>C.3-7</v>
      </c>
      <c r="B58" s="63" t="s">
        <v>222</v>
      </c>
    </row>
    <row r="59" spans="1:2" x14ac:dyDescent="0.3">
      <c r="A59" s="198" t="str">
        <f>HYPERLINK("#'C.4-1'!A1","C.4-1")</f>
        <v>C.4-1</v>
      </c>
      <c r="B59" s="125" t="s">
        <v>223</v>
      </c>
    </row>
    <row r="60" spans="1:2" x14ac:dyDescent="0.3">
      <c r="A60" s="198" t="str">
        <f>HYPERLINK("#'C.4-2'!A1","C.4-2")</f>
        <v>C.4-2</v>
      </c>
      <c r="B60" s="125" t="s">
        <v>224</v>
      </c>
    </row>
    <row r="61" spans="1:2" x14ac:dyDescent="0.3">
      <c r="A61" s="198" t="str">
        <f>HYPERLINK("#'C.4-3'!A1","C.4-3")</f>
        <v>C.4-3</v>
      </c>
      <c r="B61" s="125" t="s">
        <v>225</v>
      </c>
    </row>
    <row r="62" spans="1:2" x14ac:dyDescent="0.3">
      <c r="A62" s="198" t="str">
        <f>HYPERLINK("#'C.4-4'!A1","C.4-4")</f>
        <v>C.4-4</v>
      </c>
      <c r="B62" s="125" t="s">
        <v>226</v>
      </c>
    </row>
    <row r="63" spans="1:2" x14ac:dyDescent="0.3">
      <c r="A63" s="198" t="str">
        <f>HYPERLINK("#'C.4-5'!A1","C.4-5")</f>
        <v>C.4-5</v>
      </c>
      <c r="B63" s="125" t="s">
        <v>227</v>
      </c>
    </row>
    <row r="64" spans="1:2" x14ac:dyDescent="0.3">
      <c r="A64" s="198" t="str">
        <f>HYPERLINK("#'C.4-6'!A1","C.4-6")</f>
        <v>C.4-6</v>
      </c>
      <c r="B64" s="125" t="s">
        <v>228</v>
      </c>
    </row>
    <row r="65" spans="1:2" x14ac:dyDescent="0.3">
      <c r="A65" s="198" t="str">
        <f>HYPERLINK("#'C.4-7'!A1","C.4-7")</f>
        <v>C.4-7</v>
      </c>
      <c r="B65" s="63" t="s">
        <v>229</v>
      </c>
    </row>
    <row r="66" spans="1:2" x14ac:dyDescent="0.3">
      <c r="A66" s="198"/>
    </row>
    <row r="67" spans="1:2" x14ac:dyDescent="0.3">
      <c r="A67" s="198"/>
      <c r="B67" s="197" t="s">
        <v>116</v>
      </c>
    </row>
    <row r="68" spans="1:2" x14ac:dyDescent="0.3">
      <c r="A68" s="198" t="str">
        <f>HYPERLINK("#'D.1-1'!A1","D.1-1")</f>
        <v>D.1-1</v>
      </c>
      <c r="B68" s="125" t="s">
        <v>230</v>
      </c>
    </row>
    <row r="69" spans="1:2" x14ac:dyDescent="0.3">
      <c r="A69" s="198" t="str">
        <f>HYPERLINK("#'D.1-2'!A1","D.1-2")</f>
        <v>D.1-2</v>
      </c>
      <c r="B69" s="125" t="s">
        <v>231</v>
      </c>
    </row>
    <row r="70" spans="1:2" x14ac:dyDescent="0.3">
      <c r="A70" s="198" t="str">
        <f>HYPERLINK("#'D.1-3'!A1","D.1-3")</f>
        <v>D.1-3</v>
      </c>
      <c r="B70" s="125" t="s">
        <v>232</v>
      </c>
    </row>
    <row r="71" spans="1:2" x14ac:dyDescent="0.3">
      <c r="A71" s="198" t="str">
        <f>HYPERLINK("#'D.1-4'!A1","D.1-4")</f>
        <v>D.1-4</v>
      </c>
      <c r="B71" s="125" t="s">
        <v>233</v>
      </c>
    </row>
    <row r="72" spans="1:2" x14ac:dyDescent="0.3">
      <c r="A72" s="198" t="str">
        <f>HYPERLINK("#'D.1-5'!A1","D.1-5")</f>
        <v>D.1-5</v>
      </c>
      <c r="B72" s="125" t="s">
        <v>234</v>
      </c>
    </row>
    <row r="73" spans="1:2" x14ac:dyDescent="0.3">
      <c r="A73" s="198" t="str">
        <f>HYPERLINK("#'D.1-6'!A1","D.1-6")</f>
        <v>D.1-6</v>
      </c>
      <c r="B73" s="125" t="s">
        <v>235</v>
      </c>
    </row>
    <row r="74" spans="1:2" x14ac:dyDescent="0.3">
      <c r="A74" s="198" t="str">
        <f>HYPERLINK("#'D.1-7'!A1","D.1-7")</f>
        <v>D.1-7</v>
      </c>
      <c r="B74" s="125" t="s">
        <v>236</v>
      </c>
    </row>
    <row r="75" spans="1:2" x14ac:dyDescent="0.3">
      <c r="A75" s="198" t="str">
        <f>HYPERLINK("#'D.2-1'!A1","D.2-1")</f>
        <v>D.2-1</v>
      </c>
      <c r="B75" s="127" t="s">
        <v>237</v>
      </c>
    </row>
    <row r="76" spans="1:2" x14ac:dyDescent="0.3">
      <c r="A76" s="198" t="str">
        <f>HYPERLINK("#'D.2-2'!A1","D.2-2")</f>
        <v>D.2-2</v>
      </c>
      <c r="B76" s="125" t="s">
        <v>238</v>
      </c>
    </row>
    <row r="77" spans="1:2" x14ac:dyDescent="0.3">
      <c r="A77" s="198" t="str">
        <f>HYPERLINK("#'D.2-3'!A1","D.2-3")</f>
        <v>D.2-3</v>
      </c>
      <c r="B77" s="125" t="s">
        <v>239</v>
      </c>
    </row>
    <row r="78" spans="1:2" x14ac:dyDescent="0.3">
      <c r="A78" s="198" t="str">
        <f>HYPERLINK("#'D.2-4'!A1","D.2-4")</f>
        <v>D.2-4</v>
      </c>
      <c r="B78" s="125" t="s">
        <v>240</v>
      </c>
    </row>
    <row r="79" spans="1:2" x14ac:dyDescent="0.3">
      <c r="A79" s="198" t="str">
        <f>HYPERLINK("#'D.2-5'!A1","D.2-5")</f>
        <v>D.2-5</v>
      </c>
      <c r="B79" s="125" t="s">
        <v>241</v>
      </c>
    </row>
    <row r="80" spans="1:2" x14ac:dyDescent="0.3">
      <c r="A80" s="198" t="str">
        <f>HYPERLINK("#'D.2-6'!A1","D.2-6")</f>
        <v>D.2-6</v>
      </c>
      <c r="B80" s="125" t="s">
        <v>242</v>
      </c>
    </row>
    <row r="81" spans="1:2" x14ac:dyDescent="0.3">
      <c r="A81" s="198" t="str">
        <f>HYPERLINK("#'D.2-7'!A1","D.2-7")</f>
        <v>D.2-7</v>
      </c>
      <c r="B81" s="125" t="s">
        <v>243</v>
      </c>
    </row>
    <row r="82" spans="1:2" x14ac:dyDescent="0.3">
      <c r="A82" s="198" t="str">
        <f>HYPERLINK("#'D.3-1'!A1","D.3-1")</f>
        <v>D.3-1</v>
      </c>
      <c r="B82" s="125" t="s">
        <v>501</v>
      </c>
    </row>
    <row r="83" spans="1:2" x14ac:dyDescent="0.3">
      <c r="A83" s="198" t="str">
        <f>HYPERLINK("#'D.3-2'!A1","D.3-2")</f>
        <v>D.3-2</v>
      </c>
      <c r="B83" s="125" t="s">
        <v>502</v>
      </c>
    </row>
    <row r="84" spans="1:2" x14ac:dyDescent="0.3">
      <c r="A84" s="198" t="str">
        <f>HYPERLINK("#'D.3-3'!A1","D.3-3")</f>
        <v>D.3-3</v>
      </c>
      <c r="B84" s="125" t="s">
        <v>503</v>
      </c>
    </row>
    <row r="85" spans="1:2" x14ac:dyDescent="0.3">
      <c r="A85" s="198" t="str">
        <f>HYPERLINK("#'D.3-4'!A1","D.3-4")</f>
        <v>D.3-4</v>
      </c>
      <c r="B85" s="125" t="s">
        <v>504</v>
      </c>
    </row>
    <row r="86" spans="1:2" x14ac:dyDescent="0.3">
      <c r="A86" s="198" t="str">
        <f>HYPERLINK("#'D.3-5'!A1","D.3-5")</f>
        <v>D.3-5</v>
      </c>
      <c r="B86" s="125" t="s">
        <v>505</v>
      </c>
    </row>
    <row r="87" spans="1:2" x14ac:dyDescent="0.3">
      <c r="A87" s="198" t="str">
        <f>HYPERLINK("#'D.3-6'!A1","D.3-6")</f>
        <v>D.3-6</v>
      </c>
      <c r="B87" s="125" t="s">
        <v>506</v>
      </c>
    </row>
    <row r="88" spans="1:2" x14ac:dyDescent="0.3">
      <c r="A88" s="198" t="str">
        <f>HYPERLINK("#'D.3-7'!A1","D.3-7")</f>
        <v>D.3-7</v>
      </c>
      <c r="B88" s="125" t="s">
        <v>507</v>
      </c>
    </row>
    <row r="89" spans="1:2" x14ac:dyDescent="0.3">
      <c r="A89" s="198" t="str">
        <f>HYPERLINK("#'D.4-1'!A1","D.4-1")</f>
        <v>D.4-1</v>
      </c>
      <c r="B89" s="125" t="s">
        <v>251</v>
      </c>
    </row>
    <row r="90" spans="1:2" x14ac:dyDescent="0.3">
      <c r="A90" s="198" t="str">
        <f>HYPERLINK("#'D.4-2'!A1","D.4-2")</f>
        <v>D.4-2</v>
      </c>
      <c r="B90" s="125" t="s">
        <v>252</v>
      </c>
    </row>
    <row r="91" spans="1:2" x14ac:dyDescent="0.3">
      <c r="A91" s="198" t="str">
        <f>HYPERLINK("#'D.4-3'!A1","D.4-3")</f>
        <v>D.4-3</v>
      </c>
      <c r="B91" s="125" t="s">
        <v>253</v>
      </c>
    </row>
    <row r="92" spans="1:2" x14ac:dyDescent="0.3">
      <c r="A92" s="198" t="str">
        <f>HYPERLINK("#'D.4-4'!A1","D.4-4")</f>
        <v>D.4-4</v>
      </c>
      <c r="B92" s="125" t="s">
        <v>254</v>
      </c>
    </row>
    <row r="93" spans="1:2" x14ac:dyDescent="0.3">
      <c r="A93" s="198" t="str">
        <f>HYPERLINK("#'D.4-5'!A1","D.4-5")</f>
        <v>D.4-5</v>
      </c>
      <c r="B93" s="125" t="s">
        <v>255</v>
      </c>
    </row>
    <row r="94" spans="1:2" x14ac:dyDescent="0.3">
      <c r="A94" s="198" t="str">
        <f>HYPERLINK("#'D.4-6'!A1","D.4-6")</f>
        <v>D.4-6</v>
      </c>
      <c r="B94" s="125" t="s">
        <v>256</v>
      </c>
    </row>
    <row r="95" spans="1:2" x14ac:dyDescent="0.3">
      <c r="A95" s="198" t="str">
        <f>HYPERLINK("#'D.4-7'!A1","D.4-7")</f>
        <v>D.4-7</v>
      </c>
      <c r="B95" s="125" t="s">
        <v>257</v>
      </c>
    </row>
    <row r="96" spans="1:2" x14ac:dyDescent="0.3">
      <c r="A96" s="198" t="str">
        <f>HYPERLINK("#'D.5-1'!A1","D.5-1")</f>
        <v>D.5-1</v>
      </c>
      <c r="B96" s="125" t="s">
        <v>258</v>
      </c>
    </row>
    <row r="97" spans="1:2" x14ac:dyDescent="0.3">
      <c r="A97" s="198" t="str">
        <f>HYPERLINK("#'D.5-2'!A1","D.5-2")</f>
        <v>D.5-2</v>
      </c>
      <c r="B97" s="125" t="s">
        <v>259</v>
      </c>
    </row>
    <row r="98" spans="1:2" x14ac:dyDescent="0.3">
      <c r="A98" s="198" t="str">
        <f>HYPERLINK("#'D.5-3'!A1","D.5-3")</f>
        <v>D.5-3</v>
      </c>
      <c r="B98" s="125" t="s">
        <v>260</v>
      </c>
    </row>
    <row r="99" spans="1:2" x14ac:dyDescent="0.3">
      <c r="A99" s="198" t="str">
        <f>HYPERLINK("#'D.5-4'!A1","D.5-4")</f>
        <v>D.5-4</v>
      </c>
      <c r="B99" s="125" t="s">
        <v>261</v>
      </c>
    </row>
    <row r="100" spans="1:2" x14ac:dyDescent="0.3">
      <c r="A100" s="198" t="str">
        <f>HYPERLINK("#'D.5-5'!A1","D.5-5")</f>
        <v>D.5-5</v>
      </c>
      <c r="B100" s="125" t="s">
        <v>262</v>
      </c>
    </row>
    <row r="101" spans="1:2" x14ac:dyDescent="0.3">
      <c r="A101" s="198" t="str">
        <f>HYPERLINK("#'D.5-6'!A1","D.5-6")</f>
        <v>D.5-6</v>
      </c>
      <c r="B101" s="125" t="s">
        <v>263</v>
      </c>
    </row>
    <row r="102" spans="1:2" x14ac:dyDescent="0.3">
      <c r="A102" s="198" t="str">
        <f>HYPERLINK("#'D.5-7'!A1","D.5-7")</f>
        <v>D.5-7</v>
      </c>
      <c r="B102" s="63" t="s">
        <v>264</v>
      </c>
    </row>
    <row r="103" spans="1:2" x14ac:dyDescent="0.3">
      <c r="A103" s="198"/>
    </row>
    <row r="104" spans="1:2" x14ac:dyDescent="0.3">
      <c r="A104" s="198"/>
      <c r="B104" s="197" t="s">
        <v>175</v>
      </c>
    </row>
    <row r="105" spans="1:2" x14ac:dyDescent="0.3">
      <c r="A105" s="198" t="str">
        <f>HYPERLINK("#'E.1-1'!A1","E.1-1")</f>
        <v>E.1-1</v>
      </c>
      <c r="B105" s="125" t="s">
        <v>265</v>
      </c>
    </row>
    <row r="106" spans="1:2" x14ac:dyDescent="0.3">
      <c r="A106" s="198" t="str">
        <f>HYPERLINK("#'E.1-2'!A1","E.1-2")</f>
        <v>E.1-2</v>
      </c>
      <c r="B106" s="125" t="s">
        <v>266</v>
      </c>
    </row>
    <row r="107" spans="1:2" x14ac:dyDescent="0.3">
      <c r="A107" s="198" t="str">
        <f>HYPERLINK("#'E.1-3'!A1","E.1-3")</f>
        <v>E.1-3</v>
      </c>
      <c r="B107" s="125" t="s">
        <v>267</v>
      </c>
    </row>
    <row r="108" spans="1:2" x14ac:dyDescent="0.3">
      <c r="A108" s="198" t="str">
        <f>HYPERLINK("#'E.1-4'!A1","E.1-4")</f>
        <v>E.1-4</v>
      </c>
      <c r="B108" s="125" t="s">
        <v>268</v>
      </c>
    </row>
    <row r="109" spans="1:2" x14ac:dyDescent="0.3">
      <c r="A109" s="198" t="str">
        <f>HYPERLINK("#'E.1-5'!A1","E.1-5")</f>
        <v>E.1-5</v>
      </c>
      <c r="B109" s="125" t="s">
        <v>269</v>
      </c>
    </row>
    <row r="110" spans="1:2" x14ac:dyDescent="0.3">
      <c r="A110" s="198" t="str">
        <f>HYPERLINK("#'E.1-6'!A1","E.1-6")</f>
        <v>E.1-6</v>
      </c>
      <c r="B110" s="125" t="s">
        <v>270</v>
      </c>
    </row>
    <row r="111" spans="1:2" x14ac:dyDescent="0.3">
      <c r="A111" s="198" t="str">
        <f>HYPERLINK("#'E.1-7'!A1","E.1-7")</f>
        <v>E.1-7</v>
      </c>
      <c r="B111" s="125" t="s">
        <v>271</v>
      </c>
    </row>
    <row r="112" spans="1:2" x14ac:dyDescent="0.3">
      <c r="A112" s="198" t="str">
        <f>HYPERLINK("#'E.2-1'!A1","E.2-1")</f>
        <v>E.2-1</v>
      </c>
      <c r="B112" s="127" t="s">
        <v>272</v>
      </c>
    </row>
    <row r="113" spans="1:2" x14ac:dyDescent="0.3">
      <c r="A113" s="198" t="str">
        <f>HYPERLINK("#'E.2-2'!A1","E.2-2")</f>
        <v>E.2-2</v>
      </c>
      <c r="B113" s="125" t="s">
        <v>273</v>
      </c>
    </row>
    <row r="114" spans="1:2" x14ac:dyDescent="0.3">
      <c r="A114" s="198" t="str">
        <f>HYPERLINK("#'E.2-3'!A1","E.2-3")</f>
        <v>E.2-3</v>
      </c>
      <c r="B114" s="125" t="s">
        <v>274</v>
      </c>
    </row>
    <row r="115" spans="1:2" x14ac:dyDescent="0.3">
      <c r="A115" s="198" t="str">
        <f>HYPERLINK("#'E.2-4'!A1","E.2-4")</f>
        <v>E.2-4</v>
      </c>
      <c r="B115" s="125" t="s">
        <v>275</v>
      </c>
    </row>
    <row r="116" spans="1:2" x14ac:dyDescent="0.3">
      <c r="A116" s="198" t="str">
        <f>HYPERLINK("#'E.2-5'!A1","E.2-5")</f>
        <v>E.2-5</v>
      </c>
      <c r="B116" s="125" t="s">
        <v>276</v>
      </c>
    </row>
    <row r="117" spans="1:2" x14ac:dyDescent="0.3">
      <c r="A117" s="198" t="str">
        <f>HYPERLINK("#'E.2-6'!A1","E.2-6")</f>
        <v>E.2-6</v>
      </c>
      <c r="B117" s="125" t="s">
        <v>277</v>
      </c>
    </row>
    <row r="118" spans="1:2" x14ac:dyDescent="0.3">
      <c r="A118" s="198" t="str">
        <f>HYPERLINK("#'E.2-7'!A1","E.2-7")</f>
        <v>E.2-7</v>
      </c>
      <c r="B118" s="125" t="s">
        <v>278</v>
      </c>
    </row>
    <row r="120" spans="1:2" x14ac:dyDescent="0.3">
      <c r="B120" s="205" t="s">
        <v>362</v>
      </c>
    </row>
    <row r="121" spans="1:2" x14ac:dyDescent="0.3">
      <c r="A121" s="198" t="str">
        <f>HYPERLINK("#'F.1-1'!A1","F.1-1")</f>
        <v>F.1-1</v>
      </c>
      <c r="B121" s="125" t="s">
        <v>479</v>
      </c>
    </row>
    <row r="122" spans="1:2" x14ac:dyDescent="0.3">
      <c r="A122" s="198" t="str">
        <f>HYPERLINK("#'F.1-2'!A1","F.1-2")</f>
        <v>F.1-2</v>
      </c>
      <c r="B122" s="125" t="s">
        <v>480</v>
      </c>
    </row>
    <row r="123" spans="1:2" x14ac:dyDescent="0.3">
      <c r="A123" s="198" t="str">
        <f>HYPERLINK("#'F.1-3'!A1","F.1-3")</f>
        <v>F.1-3</v>
      </c>
      <c r="B123" s="125" t="s">
        <v>481</v>
      </c>
    </row>
    <row r="124" spans="1:2" x14ac:dyDescent="0.3">
      <c r="A124" s="198" t="str">
        <f>HYPERLINK("#'F.1-4'!A1","F.1-4")</f>
        <v>F.1-4</v>
      </c>
      <c r="B124" s="125" t="s">
        <v>482</v>
      </c>
    </row>
    <row r="125" spans="1:2" x14ac:dyDescent="0.3">
      <c r="A125" s="198" t="str">
        <f>HYPERLINK("#'F.1-5'!A1","F.1-5")</f>
        <v>F.1-5</v>
      </c>
      <c r="B125" s="125" t="s">
        <v>483</v>
      </c>
    </row>
    <row r="126" spans="1:2" x14ac:dyDescent="0.3">
      <c r="A126" s="198" t="str">
        <f>HYPERLINK("#'F.1-6'!A1","F.1-6")</f>
        <v>F.1-6</v>
      </c>
      <c r="B126" s="125" t="s">
        <v>484</v>
      </c>
    </row>
    <row r="127" spans="1:2" x14ac:dyDescent="0.3">
      <c r="A127" s="198" t="str">
        <f>HYPERLINK("#'F.1-7'!A1","F.1-7")</f>
        <v>F.1-7</v>
      </c>
      <c r="B127" s="125" t="s">
        <v>485</v>
      </c>
    </row>
    <row r="129" spans="1:2" x14ac:dyDescent="0.3">
      <c r="A129" s="89"/>
      <c r="B129" s="209" t="s">
        <v>367</v>
      </c>
    </row>
    <row r="130" spans="1:2" x14ac:dyDescent="0.3">
      <c r="A130" s="198" t="str">
        <f>HYPERLINK("#'G.1-1'!A1","G.1-1")</f>
        <v>G.1-1</v>
      </c>
      <c r="B130" s="125" t="s">
        <v>391</v>
      </c>
    </row>
    <row r="131" spans="1:2" x14ac:dyDescent="0.3">
      <c r="A131" s="198" t="str">
        <f>HYPERLINK("#'G.1-2'!A1","G.1-2")</f>
        <v>G.1-2</v>
      </c>
      <c r="B131" s="125" t="s">
        <v>392</v>
      </c>
    </row>
    <row r="132" spans="1:2" x14ac:dyDescent="0.3">
      <c r="A132" s="198" t="str">
        <f>HYPERLINK("#'G.1-3'!A1","G.1-3")</f>
        <v>G.1-3</v>
      </c>
      <c r="B132" s="125" t="s">
        <v>393</v>
      </c>
    </row>
    <row r="133" spans="1:2" x14ac:dyDescent="0.3">
      <c r="A133" s="198" t="str">
        <f>HYPERLINK("#'G.1-4'!A1","G.1-4")</f>
        <v>G.1-4</v>
      </c>
      <c r="B133" s="125" t="s">
        <v>394</v>
      </c>
    </row>
    <row r="134" spans="1:2" x14ac:dyDescent="0.3">
      <c r="A134" s="198" t="str">
        <f>HYPERLINK("#'G.1-5'!A1","G.1-5")</f>
        <v>G.1-5</v>
      </c>
      <c r="B134" s="125" t="s">
        <v>395</v>
      </c>
    </row>
    <row r="135" spans="1:2" x14ac:dyDescent="0.3">
      <c r="A135" s="198" t="str">
        <f>HYPERLINK("#'G.1-6'!A1","G.1-6")</f>
        <v>G.1-6</v>
      </c>
      <c r="B135" s="125" t="s">
        <v>396</v>
      </c>
    </row>
    <row r="136" spans="1:2" x14ac:dyDescent="0.3">
      <c r="A136" s="198" t="str">
        <f>HYPERLINK("#'G.1-7'!A1","G.1-7")</f>
        <v>G.1-7</v>
      </c>
      <c r="B136" s="125" t="s">
        <v>397</v>
      </c>
    </row>
    <row r="137" spans="1:2" s="89" customFormat="1" x14ac:dyDescent="0.3">
      <c r="A137" s="198" t="str">
        <f>HYPERLINK("#'G.2-1'!A1","G.2-1")</f>
        <v>G.2-1</v>
      </c>
      <c r="B137" s="125" t="s">
        <v>463</v>
      </c>
    </row>
    <row r="138" spans="1:2" s="89" customFormat="1" x14ac:dyDescent="0.3">
      <c r="A138" s="198" t="str">
        <f>HYPERLINK("#'G.2-2'!A1","G.2-2")</f>
        <v>G.2-2</v>
      </c>
      <c r="B138" s="125" t="s">
        <v>464</v>
      </c>
    </row>
    <row r="139" spans="1:2" s="89" customFormat="1" x14ac:dyDescent="0.3">
      <c r="A139" s="198" t="str">
        <f>HYPERLINK("#'G.2-3'!A1","G.2-3")</f>
        <v>G.2-3</v>
      </c>
      <c r="B139" s="125" t="s">
        <v>465</v>
      </c>
    </row>
    <row r="140" spans="1:2" s="89" customFormat="1" x14ac:dyDescent="0.3">
      <c r="A140" s="198" t="str">
        <f>HYPERLINK("#'G.2-4'!A1","G.2-4")</f>
        <v>G.2-4</v>
      </c>
      <c r="B140" s="125" t="s">
        <v>466</v>
      </c>
    </row>
    <row r="141" spans="1:2" s="89" customFormat="1" x14ac:dyDescent="0.3">
      <c r="A141" s="198" t="str">
        <f>HYPERLINK("#'G.2-5'!A1","G.2-5")</f>
        <v>G.2-5</v>
      </c>
      <c r="B141" s="125" t="s">
        <v>467</v>
      </c>
    </row>
    <row r="142" spans="1:2" s="89" customFormat="1" x14ac:dyDescent="0.3">
      <c r="A142" s="198" t="str">
        <f>HYPERLINK("#'G.2-6'!A1","G.2-6")</f>
        <v>G.2-6</v>
      </c>
      <c r="B142" s="125" t="s">
        <v>468</v>
      </c>
    </row>
    <row r="143" spans="1:2" s="89" customFormat="1" x14ac:dyDescent="0.3">
      <c r="A143" s="198" t="str">
        <f>HYPERLINK("#'G.2-7'!A1","G.2-7")</f>
        <v>G.2-7</v>
      </c>
      <c r="B143" s="125" t="s">
        <v>469</v>
      </c>
    </row>
    <row r="144" spans="1:2" s="89" customFormat="1" x14ac:dyDescent="0.3">
      <c r="A144" s="198" t="str">
        <f>HYPERLINK("#'G.3-1'!A1","G.3-1")</f>
        <v>G.3-1</v>
      </c>
      <c r="B144" s="125" t="s">
        <v>418</v>
      </c>
    </row>
    <row r="145" spans="1:2" s="89" customFormat="1" x14ac:dyDescent="0.3">
      <c r="A145" s="198" t="str">
        <f>HYPERLINK("#'G.3-2'!A1","G.3-2")</f>
        <v>G.3-2</v>
      </c>
      <c r="B145" s="125" t="s">
        <v>419</v>
      </c>
    </row>
    <row r="146" spans="1:2" s="89" customFormat="1" x14ac:dyDescent="0.3">
      <c r="A146" s="198" t="str">
        <f>HYPERLINK("#'G.3-3'!A1","G.3-3")</f>
        <v>G.3-3</v>
      </c>
      <c r="B146" s="125" t="s">
        <v>420</v>
      </c>
    </row>
    <row r="147" spans="1:2" s="89" customFormat="1" x14ac:dyDescent="0.3">
      <c r="A147" s="198" t="str">
        <f>HYPERLINK("#'G.3-4'!A1","G.3-4")</f>
        <v>G.3-4</v>
      </c>
      <c r="B147" s="125" t="s">
        <v>421</v>
      </c>
    </row>
    <row r="148" spans="1:2" s="89" customFormat="1" x14ac:dyDescent="0.3">
      <c r="A148" s="198" t="str">
        <f>HYPERLINK("#'G.3-5'!A1","G.3-5")</f>
        <v>G.3-5</v>
      </c>
      <c r="B148" s="125" t="s">
        <v>422</v>
      </c>
    </row>
    <row r="149" spans="1:2" s="89" customFormat="1" x14ac:dyDescent="0.3">
      <c r="A149" s="198" t="str">
        <f>HYPERLINK("#'G.3-6'!A1","G.3-6")</f>
        <v>G.3-6</v>
      </c>
      <c r="B149" s="125" t="s">
        <v>423</v>
      </c>
    </row>
    <row r="150" spans="1:2" s="89" customFormat="1" x14ac:dyDescent="0.3">
      <c r="A150" s="198" t="str">
        <f>HYPERLINK("#'G.3-7'!A1","G.3-7")</f>
        <v>G.3-7</v>
      </c>
      <c r="B150" s="125" t="s">
        <v>424</v>
      </c>
    </row>
    <row r="151" spans="1:2" s="89" customFormat="1" x14ac:dyDescent="0.3">
      <c r="A151" s="198" t="str">
        <f>HYPERLINK("#'G.4-1'!A1","G.4-1")</f>
        <v>G.4-1</v>
      </c>
      <c r="B151" s="125" t="s">
        <v>437</v>
      </c>
    </row>
    <row r="152" spans="1:2" s="89" customFormat="1" x14ac:dyDescent="0.3">
      <c r="A152" s="198" t="str">
        <f>HYPERLINK("#'G.4-2'!A1","G.4-2")</f>
        <v>G.4-2</v>
      </c>
      <c r="B152" s="125" t="s">
        <v>438</v>
      </c>
    </row>
    <row r="153" spans="1:2" s="89" customFormat="1" x14ac:dyDescent="0.3">
      <c r="A153" s="198" t="str">
        <f>HYPERLINK("#'G.4-3'!A1","G.4-3")</f>
        <v>G.4-3</v>
      </c>
      <c r="B153" s="125" t="s">
        <v>439</v>
      </c>
    </row>
    <row r="154" spans="1:2" s="89" customFormat="1" x14ac:dyDescent="0.3">
      <c r="A154" s="198" t="str">
        <f>HYPERLINK("#'G.4-4'!A1","G.4-4")</f>
        <v>G.4-4</v>
      </c>
      <c r="B154" s="125" t="s">
        <v>440</v>
      </c>
    </row>
    <row r="155" spans="1:2" s="89" customFormat="1" x14ac:dyDescent="0.3">
      <c r="A155" s="198" t="str">
        <f>HYPERLINK("#'G.4-5'!A1","G.4-5")</f>
        <v>G.4-5</v>
      </c>
      <c r="B155" s="125" t="s">
        <v>441</v>
      </c>
    </row>
    <row r="156" spans="1:2" s="89" customFormat="1" x14ac:dyDescent="0.3">
      <c r="A156" s="198" t="str">
        <f>HYPERLINK("#'G.4-6'!A1","G.4-6")</f>
        <v>G.4-6</v>
      </c>
      <c r="B156" s="125" t="s">
        <v>442</v>
      </c>
    </row>
    <row r="157" spans="1:2" s="89" customFormat="1" x14ac:dyDescent="0.3">
      <c r="A157" s="198" t="str">
        <f>HYPERLINK("#'G.4-7'!A1","G.4-7")</f>
        <v>G.4-7</v>
      </c>
      <c r="B157" s="125" t="s">
        <v>443</v>
      </c>
    </row>
    <row r="158" spans="1:2" x14ac:dyDescent="0.3">
      <c r="A158" s="219" t="str">
        <f>HYPERLINK("#'G.5-1'!A1","G.5-1")</f>
        <v>G.5-1</v>
      </c>
      <c r="B158" s="220" t="s">
        <v>405</v>
      </c>
    </row>
    <row r="159" spans="1:2" x14ac:dyDescent="0.3">
      <c r="A159" s="219" t="str">
        <f>HYPERLINK("#'G.5-2'!A1","G.5-2")</f>
        <v>G.5-2</v>
      </c>
      <c r="B159" s="220" t="s">
        <v>406</v>
      </c>
    </row>
    <row r="160" spans="1:2" x14ac:dyDescent="0.3">
      <c r="A160" s="219" t="str">
        <f>HYPERLINK("#'G.5-3'!A1","G.5-3")</f>
        <v>G.5-3</v>
      </c>
      <c r="B160" s="220" t="s">
        <v>407</v>
      </c>
    </row>
    <row r="161" spans="1:2" x14ac:dyDescent="0.3">
      <c r="A161" s="219" t="str">
        <f>HYPERLINK("#'G.5-4'!A1","G.5-4")</f>
        <v>G.5-4</v>
      </c>
      <c r="B161" s="220" t="s">
        <v>408</v>
      </c>
    </row>
    <row r="162" spans="1:2" x14ac:dyDescent="0.3">
      <c r="A162" s="219" t="str">
        <f>HYPERLINK("#'G.5-5'!A1","G.5-5")</f>
        <v>G.5-5</v>
      </c>
      <c r="B162" s="220" t="s">
        <v>409</v>
      </c>
    </row>
    <row r="163" spans="1:2" x14ac:dyDescent="0.3">
      <c r="A163" s="219" t="str">
        <f>HYPERLINK("#'G.5-6'!A1","G.5-6")</f>
        <v>G.5-6</v>
      </c>
      <c r="B163" s="220" t="s">
        <v>410</v>
      </c>
    </row>
    <row r="164" spans="1:2" x14ac:dyDescent="0.3">
      <c r="A164" s="219" t="str">
        <f>HYPERLINK("#'G.5-7'!A1","G.5-7")</f>
        <v>G.5-7</v>
      </c>
      <c r="B164" s="220" t="s">
        <v>411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tabColor rgb="FF1F497D"/>
  </sheetPr>
  <dimension ref="A1:K883"/>
  <sheetViews>
    <sheetView workbookViewId="0">
      <selection activeCell="N34" sqref="N34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8" s="77" customFormat="1" ht="18" customHeight="1" thickBot="1" x14ac:dyDescent="0.35">
      <c r="A1" s="290" t="s">
        <v>294</v>
      </c>
      <c r="B1" s="290"/>
      <c r="C1" s="290"/>
      <c r="D1" s="290"/>
      <c r="E1" s="290"/>
      <c r="F1" s="290"/>
      <c r="G1" s="292"/>
    </row>
    <row r="2" spans="1:8" ht="78" customHeight="1" thickBot="1" x14ac:dyDescent="0.35">
      <c r="A2" s="67" t="s">
        <v>0</v>
      </c>
      <c r="B2" s="271"/>
      <c r="C2" s="272"/>
      <c r="D2" s="25" t="s">
        <v>82</v>
      </c>
      <c r="E2" s="25" t="s">
        <v>83</v>
      </c>
      <c r="F2" s="26" t="s">
        <v>84</v>
      </c>
      <c r="G2" s="26" t="s">
        <v>4</v>
      </c>
    </row>
    <row r="3" spans="1:8" ht="16" customHeight="1" x14ac:dyDescent="0.3">
      <c r="A3" s="273" t="s">
        <v>12</v>
      </c>
      <c r="B3" s="273" t="s">
        <v>120</v>
      </c>
      <c r="C3" s="276"/>
      <c r="D3" s="83">
        <v>145793.14999999997</v>
      </c>
      <c r="E3" s="83">
        <v>84587.489999999991</v>
      </c>
      <c r="F3" s="83">
        <v>18502.509999999995</v>
      </c>
      <c r="G3" s="83">
        <v>248883.14999999997</v>
      </c>
    </row>
    <row r="4" spans="1:8" ht="16" customHeight="1" x14ac:dyDescent="0.3">
      <c r="A4" s="274"/>
      <c r="B4" s="277" t="s">
        <v>5</v>
      </c>
      <c r="C4" s="274"/>
      <c r="D4" s="117">
        <v>3.1703768871919079E-2</v>
      </c>
      <c r="E4" s="117">
        <v>5.952817074292259E-2</v>
      </c>
      <c r="F4" s="117">
        <v>2.3355638645187596E-2</v>
      </c>
      <c r="G4" s="117">
        <v>3.6537171236838868E-2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2.3724487871646958E-2</v>
      </c>
      <c r="E5" s="117">
        <v>4.1709611400701431E-2</v>
      </c>
      <c r="F5" s="117">
        <v>1.2840605693557433E-2</v>
      </c>
      <c r="G5" s="117">
        <v>2.9527880104810573E-2</v>
      </c>
    </row>
    <row r="6" spans="1:8" ht="16" customHeight="1" x14ac:dyDescent="0.3">
      <c r="A6" s="274"/>
      <c r="B6" s="277"/>
      <c r="C6" s="69" t="s">
        <v>8</v>
      </c>
      <c r="D6" s="117">
        <v>4.2250587060018899E-2</v>
      </c>
      <c r="E6" s="117">
        <v>8.4289357272161261E-2</v>
      </c>
      <c r="F6" s="117">
        <v>4.2113972738409042E-2</v>
      </c>
      <c r="G6" s="117">
        <v>4.513293950263135E-2</v>
      </c>
    </row>
    <row r="7" spans="1:8" ht="16" customHeight="1" thickBot="1" x14ac:dyDescent="0.35">
      <c r="A7" s="275"/>
      <c r="B7" s="278" t="s">
        <v>9</v>
      </c>
      <c r="C7" s="275"/>
      <c r="D7" s="114">
        <v>3213</v>
      </c>
      <c r="E7" s="114">
        <v>1137</v>
      </c>
      <c r="F7" s="114">
        <v>651</v>
      </c>
      <c r="G7" s="114">
        <v>5001</v>
      </c>
    </row>
    <row r="8" spans="1:8" ht="16" customHeight="1" x14ac:dyDescent="0.3">
      <c r="A8" s="273" t="s">
        <v>62</v>
      </c>
      <c r="B8" s="273" t="s">
        <v>120</v>
      </c>
      <c r="C8" s="276"/>
      <c r="D8" s="83">
        <v>363951.43999999989</v>
      </c>
      <c r="E8" s="83">
        <v>166346.83000000002</v>
      </c>
      <c r="F8" s="83">
        <v>51819.090000000011</v>
      </c>
      <c r="G8" s="83">
        <v>582117.36000000034</v>
      </c>
    </row>
    <row r="9" spans="1:8" ht="16" customHeight="1" x14ac:dyDescent="0.3">
      <c r="A9" s="274"/>
      <c r="B9" s="277" t="s">
        <v>5</v>
      </c>
      <c r="C9" s="274"/>
      <c r="D9" s="117">
        <v>7.9143857817477015E-2</v>
      </c>
      <c r="E9" s="117">
        <v>0.11706604012938464</v>
      </c>
      <c r="F9" s="117">
        <v>6.5411014017149854E-2</v>
      </c>
      <c r="G9" s="117">
        <v>8.5457459302715394E-2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6.6402337371067571E-2</v>
      </c>
      <c r="E10" s="117">
        <v>9.2185084629680503E-2</v>
      </c>
      <c r="F10" s="117">
        <v>4.6068897263562197E-2</v>
      </c>
      <c r="G10" s="117">
        <v>7.4849980837595684E-2</v>
      </c>
    </row>
    <row r="11" spans="1:8" ht="16" customHeight="1" x14ac:dyDescent="0.3">
      <c r="A11" s="274"/>
      <c r="B11" s="277"/>
      <c r="C11" s="69" t="s">
        <v>8</v>
      </c>
      <c r="D11" s="117">
        <v>9.4083882049759926E-2</v>
      </c>
      <c r="E11" s="117">
        <v>0.14757078712764746</v>
      </c>
      <c r="F11" s="117">
        <v>9.2089993285565122E-2</v>
      </c>
      <c r="G11" s="117">
        <v>9.7409913536188247E-2</v>
      </c>
    </row>
    <row r="12" spans="1:8" ht="16" customHeight="1" thickBot="1" x14ac:dyDescent="0.35">
      <c r="A12" s="275"/>
      <c r="B12" s="278" t="s">
        <v>9</v>
      </c>
      <c r="C12" s="275"/>
      <c r="D12" s="114">
        <v>3213</v>
      </c>
      <c r="E12" s="114">
        <v>1137</v>
      </c>
      <c r="F12" s="114">
        <v>651</v>
      </c>
      <c r="G12" s="114">
        <v>5001</v>
      </c>
    </row>
    <row r="13" spans="1:8" ht="16" customHeight="1" x14ac:dyDescent="0.3">
      <c r="A13" s="273" t="s">
        <v>63</v>
      </c>
      <c r="B13" s="273" t="s">
        <v>120</v>
      </c>
      <c r="C13" s="276"/>
      <c r="D13" s="83">
        <v>192315.05999999994</v>
      </c>
      <c r="E13" s="83">
        <v>80083.25</v>
      </c>
      <c r="F13" s="83">
        <v>29236.309999999998</v>
      </c>
      <c r="G13" s="83">
        <v>301634.61999999994</v>
      </c>
    </row>
    <row r="14" spans="1:8" ht="16" customHeight="1" x14ac:dyDescent="0.3">
      <c r="A14" s="274"/>
      <c r="B14" s="277" t="s">
        <v>5</v>
      </c>
      <c r="C14" s="274"/>
      <c r="D14" s="117">
        <v>4.1820292742349344E-2</v>
      </c>
      <c r="E14" s="117">
        <v>5.6358326504878632E-2</v>
      </c>
      <c r="F14" s="117">
        <v>3.6904868132955196E-2</v>
      </c>
      <c r="G14" s="117">
        <v>4.4281325440869823E-2</v>
      </c>
    </row>
    <row r="15" spans="1:8" ht="16" customHeight="1" x14ac:dyDescent="0.3">
      <c r="A15" s="274"/>
      <c r="B15" s="277" t="s">
        <v>6</v>
      </c>
      <c r="C15" s="69" t="s">
        <v>7</v>
      </c>
      <c r="D15" s="117">
        <v>3.3132957008921077E-2</v>
      </c>
      <c r="E15" s="117">
        <v>3.95000607404963E-2</v>
      </c>
      <c r="F15" s="117">
        <v>2.3388905240468317E-2</v>
      </c>
      <c r="G15" s="117">
        <v>3.6952459582872035E-2</v>
      </c>
      <c r="H15" s="240"/>
    </row>
    <row r="16" spans="1:8" ht="16" customHeight="1" x14ac:dyDescent="0.3">
      <c r="A16" s="274"/>
      <c r="B16" s="277"/>
      <c r="C16" s="69" t="s">
        <v>8</v>
      </c>
      <c r="D16" s="117">
        <v>5.2661353119461095E-2</v>
      </c>
      <c r="E16" s="117">
        <v>7.9813674689185779E-2</v>
      </c>
      <c r="F16" s="117">
        <v>5.7769405920922855E-2</v>
      </c>
      <c r="G16" s="117">
        <v>5.2983772355771966E-2</v>
      </c>
    </row>
    <row r="17" spans="1:7" ht="16" customHeight="1" thickBot="1" x14ac:dyDescent="0.35">
      <c r="A17" s="275"/>
      <c r="B17" s="278" t="s">
        <v>9</v>
      </c>
      <c r="C17" s="275"/>
      <c r="D17" s="114">
        <v>3213</v>
      </c>
      <c r="E17" s="114">
        <v>1137</v>
      </c>
      <c r="F17" s="114">
        <v>651</v>
      </c>
      <c r="G17" s="114">
        <v>5001</v>
      </c>
    </row>
    <row r="18" spans="1:7" ht="16" customHeight="1" x14ac:dyDescent="0.3">
      <c r="A18" s="273" t="s">
        <v>64</v>
      </c>
      <c r="B18" s="273" t="s">
        <v>120</v>
      </c>
      <c r="C18" s="276"/>
      <c r="D18" s="83">
        <v>173386.02999999997</v>
      </c>
      <c r="E18" s="83">
        <v>85072.089999999982</v>
      </c>
      <c r="F18" s="83">
        <v>23487.96</v>
      </c>
      <c r="G18" s="83">
        <v>281946.08</v>
      </c>
    </row>
    <row r="19" spans="1:7" ht="16" customHeight="1" x14ac:dyDescent="0.3">
      <c r="A19" s="274"/>
      <c r="B19" s="277" t="s">
        <v>5</v>
      </c>
      <c r="C19" s="279"/>
      <c r="D19" s="117">
        <v>3.7704039049431523E-2</v>
      </c>
      <c r="E19" s="117">
        <v>5.9869206415479131E-2</v>
      </c>
      <c r="F19" s="117">
        <v>2.9648750697749689E-2</v>
      </c>
      <c r="G19" s="117">
        <v>4.1390958787348484E-2</v>
      </c>
    </row>
    <row r="20" spans="1:7" ht="16" customHeight="1" x14ac:dyDescent="0.3">
      <c r="A20" s="274"/>
      <c r="B20" s="277" t="s">
        <v>6</v>
      </c>
      <c r="C20" s="69" t="s">
        <v>7</v>
      </c>
      <c r="D20" s="117">
        <v>2.8617434916879278E-2</v>
      </c>
      <c r="E20" s="117">
        <v>4.2418213691822547E-2</v>
      </c>
      <c r="F20" s="117">
        <v>1.7272689211910018E-2</v>
      </c>
      <c r="G20" s="117">
        <v>3.3768857976314667E-2</v>
      </c>
    </row>
    <row r="21" spans="1:7" ht="16" customHeight="1" x14ac:dyDescent="0.3">
      <c r="A21" s="274"/>
      <c r="B21" s="277"/>
      <c r="C21" s="69" t="s">
        <v>8</v>
      </c>
      <c r="D21" s="117">
        <v>4.9528711520674756E-2</v>
      </c>
      <c r="E21" s="117">
        <v>8.387078025338672E-2</v>
      </c>
      <c r="F21" s="117">
        <v>5.0437271489746853E-2</v>
      </c>
      <c r="G21" s="117">
        <v>5.0643301265899131E-2</v>
      </c>
    </row>
    <row r="22" spans="1:7" ht="16" customHeight="1" thickBot="1" x14ac:dyDescent="0.35">
      <c r="A22" s="275"/>
      <c r="B22" s="278" t="s">
        <v>9</v>
      </c>
      <c r="C22" s="275"/>
      <c r="D22" s="114">
        <v>3213</v>
      </c>
      <c r="E22" s="114">
        <v>1137</v>
      </c>
      <c r="F22" s="114">
        <v>651</v>
      </c>
      <c r="G22" s="114">
        <v>5001</v>
      </c>
    </row>
    <row r="23" spans="1:7" ht="16" customHeight="1" x14ac:dyDescent="0.3">
      <c r="A23" s="273" t="s">
        <v>65</v>
      </c>
      <c r="B23" s="273" t="s">
        <v>120</v>
      </c>
      <c r="C23" s="276"/>
      <c r="D23" s="83">
        <v>58160.310000000012</v>
      </c>
      <c r="E23" s="83">
        <v>38697.68</v>
      </c>
      <c r="F23" s="83">
        <v>8809.9599999999991</v>
      </c>
      <c r="G23" s="83">
        <v>105667.95000000001</v>
      </c>
    </row>
    <row r="24" spans="1:7" ht="16" customHeight="1" x14ac:dyDescent="0.3">
      <c r="A24" s="274"/>
      <c r="B24" s="277" t="s">
        <v>5</v>
      </c>
      <c r="C24" s="279"/>
      <c r="D24" s="117">
        <v>1.2647377642633835E-2</v>
      </c>
      <c r="E24" s="117">
        <v>2.7233366333425674E-2</v>
      </c>
      <c r="F24" s="117">
        <v>1.1120774545645811E-2</v>
      </c>
      <c r="G24" s="117">
        <v>1.5512532621817642E-2</v>
      </c>
    </row>
    <row r="25" spans="1:7" ht="16" customHeight="1" x14ac:dyDescent="0.3">
      <c r="A25" s="274"/>
      <c r="B25" s="277" t="s">
        <v>6</v>
      </c>
      <c r="C25" s="69" t="s">
        <v>7</v>
      </c>
      <c r="D25" s="117">
        <v>7.7709805342612561E-3</v>
      </c>
      <c r="E25" s="117">
        <v>1.6716227419367083E-2</v>
      </c>
      <c r="F25" s="117">
        <v>4.9941980453031883E-3</v>
      </c>
      <c r="G25" s="117">
        <v>1.1166096023782858E-2</v>
      </c>
    </row>
    <row r="26" spans="1:7" ht="16" customHeight="1" x14ac:dyDescent="0.3">
      <c r="A26" s="274"/>
      <c r="B26" s="277"/>
      <c r="C26" s="69" t="s">
        <v>8</v>
      </c>
      <c r="D26" s="117">
        <v>2.0520496339455553E-2</v>
      </c>
      <c r="E26" s="117">
        <v>4.4070869788167322E-2</v>
      </c>
      <c r="F26" s="117">
        <v>2.4577416276691619E-2</v>
      </c>
      <c r="G26" s="117">
        <v>2.1514022977880794E-2</v>
      </c>
    </row>
    <row r="27" spans="1:7" ht="16" customHeight="1" thickBot="1" x14ac:dyDescent="0.35">
      <c r="A27" s="275"/>
      <c r="B27" s="278" t="s">
        <v>9</v>
      </c>
      <c r="C27" s="275"/>
      <c r="D27" s="118">
        <v>3213</v>
      </c>
      <c r="E27" s="118">
        <v>1137</v>
      </c>
      <c r="F27" s="118">
        <v>651</v>
      </c>
      <c r="G27" s="118">
        <v>5001</v>
      </c>
    </row>
    <row r="28" spans="1:7" ht="16" customHeight="1" x14ac:dyDescent="0.3">
      <c r="A28" s="273" t="s">
        <v>106</v>
      </c>
      <c r="B28" s="273" t="s">
        <v>120</v>
      </c>
      <c r="C28" s="276"/>
      <c r="D28" s="114">
        <v>87632.840000000011</v>
      </c>
      <c r="E28" s="114">
        <v>45889.81</v>
      </c>
      <c r="F28" s="114">
        <v>10597.73</v>
      </c>
      <c r="G28" s="114">
        <v>144120.38</v>
      </c>
    </row>
    <row r="29" spans="1:7" ht="16" customHeight="1" x14ac:dyDescent="0.3">
      <c r="A29" s="274"/>
      <c r="B29" s="277" t="s">
        <v>5</v>
      </c>
      <c r="C29" s="279"/>
      <c r="D29" s="82">
        <v>1.905639122928519E-2</v>
      </c>
      <c r="E29" s="82">
        <v>3.2294804409496919E-2</v>
      </c>
      <c r="F29" s="82">
        <v>1.3377468913096878E-2</v>
      </c>
      <c r="G29" s="82">
        <v>2.115752312994389E-2</v>
      </c>
    </row>
    <row r="30" spans="1:7" ht="16" customHeight="1" x14ac:dyDescent="0.3">
      <c r="A30" s="274"/>
      <c r="B30" s="277" t="s">
        <v>6</v>
      </c>
      <c r="C30" s="69" t="s">
        <v>7</v>
      </c>
      <c r="D30" s="82">
        <v>1.3248856689425558E-2</v>
      </c>
      <c r="E30" s="82">
        <v>1.9135797587469885E-2</v>
      </c>
      <c r="F30" s="82">
        <v>5.8615797918460111E-3</v>
      </c>
      <c r="G30" s="82">
        <v>1.5941628335069492E-2</v>
      </c>
    </row>
    <row r="31" spans="1:7" ht="16" customHeight="1" x14ac:dyDescent="0.3">
      <c r="A31" s="274"/>
      <c r="B31" s="277"/>
      <c r="C31" s="69" t="s">
        <v>8</v>
      </c>
      <c r="D31" s="82">
        <v>2.7339082678881584E-2</v>
      </c>
      <c r="E31" s="82">
        <v>5.4004571641020786E-2</v>
      </c>
      <c r="F31" s="82">
        <v>3.0237332860928234E-2</v>
      </c>
      <c r="G31" s="82">
        <v>2.8031378734176268E-2</v>
      </c>
    </row>
    <row r="32" spans="1:7" ht="16" customHeight="1" thickBot="1" x14ac:dyDescent="0.35">
      <c r="A32" s="275"/>
      <c r="B32" s="278" t="s">
        <v>9</v>
      </c>
      <c r="C32" s="275"/>
      <c r="D32" s="114">
        <v>3213</v>
      </c>
      <c r="E32" s="114">
        <v>1137</v>
      </c>
      <c r="F32" s="114">
        <v>651</v>
      </c>
      <c r="G32" s="114">
        <v>5001</v>
      </c>
    </row>
    <row r="33" spans="1:11" ht="16" customHeight="1" x14ac:dyDescent="0.3">
      <c r="A33" s="273" t="s">
        <v>13</v>
      </c>
      <c r="B33" s="273" t="s">
        <v>120</v>
      </c>
      <c r="C33" s="276"/>
      <c r="D33" s="83">
        <v>40354.05000000001</v>
      </c>
      <c r="E33" s="83">
        <v>25578.32</v>
      </c>
      <c r="F33" s="83">
        <v>8243.26</v>
      </c>
      <c r="G33" s="83">
        <v>74175.62999999999</v>
      </c>
    </row>
    <row r="34" spans="1:11" ht="16" customHeight="1" x14ac:dyDescent="0.3">
      <c r="A34" s="274"/>
      <c r="B34" s="277" t="s">
        <v>5</v>
      </c>
      <c r="C34" s="279"/>
      <c r="D34" s="117">
        <v>8.7752783601003654E-3</v>
      </c>
      <c r="E34" s="117">
        <v>1.8000659438849789E-2</v>
      </c>
      <c r="F34" s="117">
        <v>1.0405431577571324E-2</v>
      </c>
      <c r="G34" s="117">
        <v>1.0889317717613277E-2</v>
      </c>
    </row>
    <row r="35" spans="1:11" ht="16" customHeight="1" x14ac:dyDescent="0.3">
      <c r="A35" s="274"/>
      <c r="B35" s="277" t="s">
        <v>6</v>
      </c>
      <c r="C35" s="69" t="s">
        <v>7</v>
      </c>
      <c r="D35" s="117">
        <v>5.4276677730508106E-3</v>
      </c>
      <c r="E35" s="117">
        <v>9.9578176194020512E-3</v>
      </c>
      <c r="F35" s="117">
        <v>4.5287118087398628E-3</v>
      </c>
      <c r="G35" s="117">
        <v>7.7193207498881498E-3</v>
      </c>
    </row>
    <row r="36" spans="1:11" ht="16" customHeight="1" x14ac:dyDescent="0.3">
      <c r="A36" s="274"/>
      <c r="B36" s="277"/>
      <c r="C36" s="69" t="s">
        <v>8</v>
      </c>
      <c r="D36" s="117">
        <v>1.4158195355320731E-2</v>
      </c>
      <c r="E36" s="117">
        <v>3.2327517887031608E-2</v>
      </c>
      <c r="F36" s="117">
        <v>2.3726364863287674E-2</v>
      </c>
      <c r="G36" s="117">
        <v>1.5340971742357785E-2</v>
      </c>
    </row>
    <row r="37" spans="1:11" ht="16" customHeight="1" thickBot="1" x14ac:dyDescent="0.35">
      <c r="A37" s="275"/>
      <c r="B37" s="278" t="s">
        <v>9</v>
      </c>
      <c r="C37" s="275"/>
      <c r="D37" s="114">
        <v>3213</v>
      </c>
      <c r="E37" s="114">
        <v>1137</v>
      </c>
      <c r="F37" s="114">
        <v>651</v>
      </c>
      <c r="G37" s="114">
        <v>5001</v>
      </c>
    </row>
    <row r="38" spans="1:11" ht="16" customHeight="1" x14ac:dyDescent="0.3">
      <c r="A38" s="273" t="s">
        <v>14</v>
      </c>
      <c r="B38" s="273" t="s">
        <v>120</v>
      </c>
      <c r="C38" s="276"/>
      <c r="D38" s="83">
        <v>19188.03</v>
      </c>
      <c r="E38" s="83">
        <v>9652.16</v>
      </c>
      <c r="F38" s="83">
        <v>3449.0699999999997</v>
      </c>
      <c r="G38" s="83">
        <v>32289.26</v>
      </c>
    </row>
    <row r="39" spans="1:11" ht="16" customHeight="1" x14ac:dyDescent="0.3">
      <c r="A39" s="274"/>
      <c r="B39" s="277" t="s">
        <v>5</v>
      </c>
      <c r="C39" s="279"/>
      <c r="D39" s="117">
        <v>4.1725751053972669E-3</v>
      </c>
      <c r="E39" s="117">
        <v>6.7926761808159552E-3</v>
      </c>
      <c r="F39" s="117">
        <v>4.3537461988647601E-3</v>
      </c>
      <c r="G39" s="117">
        <v>4.7402092979408686E-3</v>
      </c>
    </row>
    <row r="40" spans="1:11" ht="16" customHeight="1" x14ac:dyDescent="0.3">
      <c r="A40" s="274"/>
      <c r="B40" s="277" t="s">
        <v>6</v>
      </c>
      <c r="C40" s="69" t="s">
        <v>7</v>
      </c>
      <c r="D40" s="117">
        <v>1.9769285320467254E-3</v>
      </c>
      <c r="E40" s="117">
        <v>2.5216044123804781E-3</v>
      </c>
      <c r="F40" s="117">
        <v>1.0020818891553656E-3</v>
      </c>
      <c r="G40" s="117">
        <v>2.7189775833285339E-3</v>
      </c>
    </row>
    <row r="41" spans="1:11" ht="16" customHeight="1" x14ac:dyDescent="0.3">
      <c r="A41" s="274"/>
      <c r="B41" s="277"/>
      <c r="C41" s="69" t="s">
        <v>8</v>
      </c>
      <c r="D41" s="117">
        <v>8.7853182403644769E-3</v>
      </c>
      <c r="E41" s="117">
        <v>1.8166299640044428E-2</v>
      </c>
      <c r="F41" s="117">
        <v>1.870581707291016E-2</v>
      </c>
      <c r="G41" s="117">
        <v>8.2515507727082237E-3</v>
      </c>
    </row>
    <row r="42" spans="1:11" ht="16" customHeight="1" thickBot="1" x14ac:dyDescent="0.35">
      <c r="A42" s="275"/>
      <c r="B42" s="278" t="s">
        <v>9</v>
      </c>
      <c r="C42" s="275"/>
      <c r="D42" s="114">
        <v>3213</v>
      </c>
      <c r="E42" s="114">
        <v>1137</v>
      </c>
      <c r="F42" s="114">
        <v>651</v>
      </c>
      <c r="G42" s="114">
        <v>5001</v>
      </c>
    </row>
    <row r="43" spans="1:11" ht="16" customHeight="1" x14ac:dyDescent="0.3">
      <c r="A43" s="273" t="s">
        <v>118</v>
      </c>
      <c r="B43" s="273" t="s">
        <v>120</v>
      </c>
      <c r="C43" s="276"/>
      <c r="D43" s="83">
        <v>76181.27</v>
      </c>
      <c r="E43" s="176"/>
      <c r="F43" s="176"/>
      <c r="G43" s="83">
        <v>151802.29999999996</v>
      </c>
    </row>
    <row r="44" spans="1:11" ht="16" customHeight="1" x14ac:dyDescent="0.3">
      <c r="A44" s="274"/>
      <c r="B44" s="277" t="s">
        <v>5</v>
      </c>
      <c r="C44" s="279"/>
      <c r="D44" s="117">
        <v>0.52252983079109017</v>
      </c>
      <c r="E44" s="175"/>
      <c r="F44" s="175"/>
      <c r="G44" s="117">
        <v>0.60993401923754176</v>
      </c>
    </row>
    <row r="45" spans="1:11" ht="16" customHeight="1" x14ac:dyDescent="0.3">
      <c r="A45" s="274"/>
      <c r="B45" s="277" t="s">
        <v>6</v>
      </c>
      <c r="C45" s="136" t="s">
        <v>7</v>
      </c>
      <c r="D45" s="117">
        <v>0.37603256854798089</v>
      </c>
      <c r="E45" s="175"/>
      <c r="F45" s="175"/>
      <c r="G45" s="117">
        <v>0.49587886994543207</v>
      </c>
    </row>
    <row r="46" spans="1:11" ht="16" customHeight="1" x14ac:dyDescent="0.3">
      <c r="A46" s="274"/>
      <c r="B46" s="277"/>
      <c r="C46" s="136" t="s">
        <v>8</v>
      </c>
      <c r="D46" s="117">
        <v>0.66525095077703345</v>
      </c>
      <c r="E46" s="175"/>
      <c r="F46" s="175"/>
      <c r="G46" s="117">
        <v>0.71311364855837656</v>
      </c>
    </row>
    <row r="47" spans="1:11" ht="16" customHeight="1" thickBot="1" x14ac:dyDescent="0.35">
      <c r="A47" s="275"/>
      <c r="B47" s="278" t="s">
        <v>9</v>
      </c>
      <c r="C47" s="275"/>
      <c r="D47" s="114">
        <v>81</v>
      </c>
      <c r="E47" s="174"/>
      <c r="F47" s="174"/>
      <c r="G47" s="114">
        <v>137</v>
      </c>
      <c r="H47" s="114"/>
      <c r="I47" s="114"/>
      <c r="J47" s="114"/>
      <c r="K47" s="114"/>
    </row>
    <row r="48" spans="1:11" ht="16" customHeight="1" x14ac:dyDescent="0.3">
      <c r="A48" s="284" t="s">
        <v>360</v>
      </c>
      <c r="B48" s="285"/>
      <c r="C48" s="285"/>
      <c r="D48" s="285"/>
      <c r="E48" s="285"/>
      <c r="F48" s="285"/>
      <c r="G48" s="285"/>
    </row>
    <row r="49" spans="1:7" ht="16" customHeight="1" x14ac:dyDescent="0.3">
      <c r="A49" s="286" t="s">
        <v>10</v>
      </c>
      <c r="B49" s="287"/>
      <c r="C49" s="287"/>
      <c r="D49" s="287"/>
      <c r="E49" s="287"/>
      <c r="F49" s="287"/>
      <c r="G49" s="287"/>
    </row>
    <row r="50" spans="1:7" ht="14.25" customHeight="1" x14ac:dyDescent="0.3">
      <c r="A50" s="198" t="str">
        <f>HYPERLINK("#'Index'!A1","Back To Index")</f>
        <v>Back To Index</v>
      </c>
    </row>
    <row r="51" spans="1:7" ht="14.25" customHeight="1" x14ac:dyDescent="0.3"/>
    <row r="52" spans="1:7" ht="14.25" customHeight="1" x14ac:dyDescent="0.3"/>
    <row r="53" spans="1:7" ht="14.15" customHeight="1" x14ac:dyDescent="0.3"/>
    <row r="54" spans="1:7" ht="14.25" customHeight="1" x14ac:dyDescent="0.3"/>
    <row r="55" spans="1:7" ht="14.25" customHeight="1" x14ac:dyDescent="0.3"/>
    <row r="56" spans="1:7" ht="14.25" customHeight="1" x14ac:dyDescent="0.3"/>
    <row r="57" spans="1:7" ht="14.5" customHeight="1" x14ac:dyDescent="0.3"/>
    <row r="58" spans="1:7" ht="15" customHeight="1" x14ac:dyDescent="0.3"/>
    <row r="59" spans="1:7" ht="15" customHeight="1" x14ac:dyDescent="0.3"/>
    <row r="60" spans="1:7" ht="15" customHeight="1" x14ac:dyDescent="0.3"/>
    <row r="61" spans="1:7" ht="15" customHeight="1" x14ac:dyDescent="0.3"/>
    <row r="62" spans="1:7" ht="36.75" customHeight="1" x14ac:dyDescent="0.3"/>
    <row r="63" spans="1:7" ht="15" customHeight="1" x14ac:dyDescent="0.3"/>
    <row r="64" spans="1:7" ht="14.25" customHeight="1" x14ac:dyDescent="0.3"/>
    <row r="65" ht="14.15" customHeight="1" x14ac:dyDescent="0.3"/>
    <row r="66" ht="14.25" customHeight="1" x14ac:dyDescent="0.3"/>
    <row r="67" ht="14.25" customHeight="1" x14ac:dyDescent="0.3"/>
    <row r="68" ht="14.25" customHeight="1" x14ac:dyDescent="0.3"/>
    <row r="69" ht="14.15" customHeight="1" x14ac:dyDescent="0.3"/>
    <row r="70" ht="14.25" customHeight="1" x14ac:dyDescent="0.3"/>
    <row r="71" ht="14.25" customHeight="1" x14ac:dyDescent="0.3"/>
    <row r="72" ht="14.25" customHeight="1" x14ac:dyDescent="0.3"/>
    <row r="73" ht="14.15" customHeight="1" x14ac:dyDescent="0.3"/>
    <row r="74" ht="14.25" customHeight="1" x14ac:dyDescent="0.3"/>
    <row r="75" ht="14.25" customHeight="1" x14ac:dyDescent="0.3"/>
    <row r="76" ht="14.25" customHeight="1" x14ac:dyDescent="0.3"/>
    <row r="77" ht="14.15" customHeight="1" x14ac:dyDescent="0.3"/>
    <row r="78" ht="14.25" customHeight="1" x14ac:dyDescent="0.3"/>
    <row r="79" ht="14.25" customHeight="1" x14ac:dyDescent="0.3"/>
    <row r="80" ht="14.25" customHeight="1" x14ac:dyDescent="0.3"/>
    <row r="81" ht="14.15" customHeight="1" x14ac:dyDescent="0.3"/>
    <row r="82" ht="14.25" customHeight="1" x14ac:dyDescent="0.3"/>
    <row r="83" ht="14.25" customHeight="1" x14ac:dyDescent="0.3"/>
    <row r="84" ht="14.25" customHeight="1" x14ac:dyDescent="0.3"/>
    <row r="85" ht="14.5" customHeight="1" x14ac:dyDescent="0.3"/>
    <row r="86" ht="1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5" customHeight="1" x14ac:dyDescent="0.3"/>
    <row r="225" ht="14.5" customHeight="1" x14ac:dyDescent="0.3"/>
    <row r="226" ht="14.5" customHeight="1" x14ac:dyDescent="0.3"/>
    <row r="228" ht="14.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5" customHeight="1" x14ac:dyDescent="0.3"/>
    <row r="253" ht="14.5" customHeight="1" x14ac:dyDescent="0.3"/>
    <row r="254" ht="14.5" customHeight="1" x14ac:dyDescent="0.3"/>
    <row r="256" ht="14.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5" customHeight="1" x14ac:dyDescent="0.3"/>
    <row r="281" ht="14.5" customHeight="1" x14ac:dyDescent="0.3"/>
    <row r="282" ht="14.5" customHeight="1" x14ac:dyDescent="0.3"/>
    <row r="284" ht="14.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5" customHeight="1" x14ac:dyDescent="0.3"/>
    <row r="309" ht="14.5" customHeight="1" x14ac:dyDescent="0.3"/>
    <row r="310" ht="14.5" customHeight="1" x14ac:dyDescent="0.3"/>
    <row r="312" ht="14.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5" customHeight="1" x14ac:dyDescent="0.3"/>
    <row r="337" ht="14.5" customHeight="1" x14ac:dyDescent="0.3"/>
    <row r="338" ht="14.5" customHeight="1" x14ac:dyDescent="0.3"/>
    <row r="340" ht="14.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5" customHeight="1" x14ac:dyDescent="0.3"/>
    <row r="365" ht="14.5" customHeight="1" x14ac:dyDescent="0.3"/>
    <row r="366" ht="14.5" customHeight="1" x14ac:dyDescent="0.3"/>
    <row r="368" ht="14.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3" ht="14.5" customHeight="1" x14ac:dyDescent="0.3"/>
    <row r="394" ht="14.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5" customHeight="1" x14ac:dyDescent="0.3"/>
    <row r="421" ht="14.5" customHeight="1" x14ac:dyDescent="0.3"/>
    <row r="422" ht="14.5" customHeight="1" x14ac:dyDescent="0.3"/>
    <row r="424" ht="14.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5" customHeight="1" x14ac:dyDescent="0.3"/>
    <row r="449" ht="14.5" customHeight="1" x14ac:dyDescent="0.3"/>
    <row r="450" ht="14.5" customHeight="1" x14ac:dyDescent="0.3"/>
    <row r="452" ht="14.5" customHeight="1" x14ac:dyDescent="0.3"/>
    <row r="453" ht="14.1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5" customHeight="1" x14ac:dyDescent="0.3"/>
    <row r="477" ht="14.5" customHeight="1" x14ac:dyDescent="0.3"/>
    <row r="478" ht="14.5" customHeight="1" x14ac:dyDescent="0.3"/>
    <row r="480" ht="14.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5" customHeight="1" x14ac:dyDescent="0.3"/>
    <row r="505" ht="14.5" customHeight="1" x14ac:dyDescent="0.3"/>
    <row r="506" ht="14.5" customHeight="1" x14ac:dyDescent="0.3"/>
    <row r="508" ht="14.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15" customHeight="1" x14ac:dyDescent="0.3"/>
    <row r="516" ht="14.15" customHeight="1" x14ac:dyDescent="0.3"/>
    <row r="517" ht="14.15" customHeight="1" x14ac:dyDescent="0.3"/>
    <row r="519" ht="14.15" customHeight="1" x14ac:dyDescent="0.3"/>
    <row r="520" ht="14.1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5" customHeight="1" x14ac:dyDescent="0.3"/>
    <row r="533" ht="14.5" customHeight="1" x14ac:dyDescent="0.3"/>
    <row r="534" ht="14.5" customHeight="1" x14ac:dyDescent="0.3"/>
    <row r="536" ht="14.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15" customHeight="1" x14ac:dyDescent="0.3"/>
    <row r="552" ht="14.15" customHeight="1" x14ac:dyDescent="0.3"/>
    <row r="553" ht="14.15" customHeight="1" x14ac:dyDescent="0.3"/>
    <row r="555" ht="14.15" customHeight="1" x14ac:dyDescent="0.3"/>
    <row r="556" ht="14.15" customHeight="1" x14ac:dyDescent="0.3"/>
    <row r="557" ht="14.15" customHeight="1" x14ac:dyDescent="0.3"/>
    <row r="559" ht="14.15" customHeight="1" x14ac:dyDescent="0.3"/>
    <row r="560" ht="14.15" customHeight="1" x14ac:dyDescent="0.3"/>
    <row r="561" ht="14.15" customHeight="1" x14ac:dyDescent="0.3"/>
    <row r="563" ht="14.15" customHeight="1" x14ac:dyDescent="0.3"/>
    <row r="564" ht="14.15" customHeight="1" x14ac:dyDescent="0.3"/>
    <row r="565" ht="14.15" customHeight="1" x14ac:dyDescent="0.3"/>
    <row r="567" ht="14.15" customHeight="1" x14ac:dyDescent="0.3"/>
    <row r="568" ht="14.15" customHeight="1" x14ac:dyDescent="0.3"/>
    <row r="569" ht="14.15" customHeight="1" x14ac:dyDescent="0.3"/>
    <row r="571" ht="14.15" customHeight="1" x14ac:dyDescent="0.3"/>
    <row r="572" ht="14.15" customHeight="1" x14ac:dyDescent="0.3"/>
    <row r="573" ht="14.15" customHeight="1" x14ac:dyDescent="0.3"/>
    <row r="575" ht="14.5" customHeight="1" x14ac:dyDescent="0.3"/>
    <row r="577" ht="14.5" customHeight="1" x14ac:dyDescent="0.3"/>
    <row r="578" ht="14.5" customHeight="1" x14ac:dyDescent="0.3"/>
    <row r="580" ht="14.5" customHeight="1" x14ac:dyDescent="0.3"/>
    <row r="581" ht="14.15" customHeight="1" x14ac:dyDescent="0.3"/>
    <row r="583" ht="14.15" customHeight="1" x14ac:dyDescent="0.3"/>
    <row r="584" ht="14.15" customHeight="1" x14ac:dyDescent="0.3"/>
    <row r="585" ht="14.15" customHeight="1" x14ac:dyDescent="0.3"/>
    <row r="587" ht="14.15" customHeight="1" x14ac:dyDescent="0.3"/>
    <row r="588" ht="14.15" customHeight="1" x14ac:dyDescent="0.3"/>
    <row r="589" ht="14.15" customHeight="1" x14ac:dyDescent="0.3"/>
    <row r="591" ht="14.15" customHeight="1" x14ac:dyDescent="0.3"/>
    <row r="592" ht="14.15" customHeight="1" x14ac:dyDescent="0.3"/>
    <row r="593" ht="14.15" customHeight="1" x14ac:dyDescent="0.3"/>
    <row r="595" ht="14.15" customHeight="1" x14ac:dyDescent="0.3"/>
    <row r="596" ht="14.15" customHeight="1" x14ac:dyDescent="0.3"/>
    <row r="597" ht="14.15" customHeight="1" x14ac:dyDescent="0.3"/>
    <row r="599" ht="14.15" customHeight="1" x14ac:dyDescent="0.3"/>
    <row r="600" ht="14.15" customHeight="1" x14ac:dyDescent="0.3"/>
    <row r="601" ht="14.15" customHeight="1" x14ac:dyDescent="0.3"/>
    <row r="603" ht="14.5" customHeight="1" x14ac:dyDescent="0.3"/>
    <row r="605" ht="14.5" customHeight="1" x14ac:dyDescent="0.3"/>
    <row r="606" ht="14.5" customHeight="1" x14ac:dyDescent="0.3"/>
    <row r="608" ht="14.5" customHeight="1" x14ac:dyDescent="0.3"/>
    <row r="609" ht="14.15" customHeight="1" x14ac:dyDescent="0.3"/>
    <row r="611" ht="14.15" customHeight="1" x14ac:dyDescent="0.3"/>
    <row r="612" ht="14.15" customHeight="1" x14ac:dyDescent="0.3"/>
    <row r="613" ht="14.15" customHeight="1" x14ac:dyDescent="0.3"/>
    <row r="615" ht="14.15" customHeight="1" x14ac:dyDescent="0.3"/>
    <row r="616" ht="14.15" customHeight="1" x14ac:dyDescent="0.3"/>
    <row r="617" ht="14.15" customHeight="1" x14ac:dyDescent="0.3"/>
    <row r="619" ht="14.15" customHeight="1" x14ac:dyDescent="0.3"/>
    <row r="620" ht="14.15" customHeight="1" x14ac:dyDescent="0.3"/>
    <row r="621" ht="14.15" customHeight="1" x14ac:dyDescent="0.3"/>
    <row r="623" ht="14.15" customHeight="1" x14ac:dyDescent="0.3"/>
    <row r="624" ht="14.15" customHeight="1" x14ac:dyDescent="0.3"/>
    <row r="625" ht="14.15" customHeight="1" x14ac:dyDescent="0.3"/>
    <row r="627" ht="14.15" customHeight="1" x14ac:dyDescent="0.3"/>
    <row r="628" ht="14.15" customHeight="1" x14ac:dyDescent="0.3"/>
    <row r="629" ht="14.15" customHeight="1" x14ac:dyDescent="0.3"/>
    <row r="631" ht="14.5" customHeight="1" x14ac:dyDescent="0.3"/>
    <row r="633" ht="14.5" customHeight="1" x14ac:dyDescent="0.3"/>
    <row r="634" ht="14.5" customHeight="1" x14ac:dyDescent="0.3"/>
    <row r="636" ht="14.5" customHeight="1" x14ac:dyDescent="0.3"/>
    <row r="637" ht="14.15" customHeight="1" x14ac:dyDescent="0.3"/>
    <row r="639" ht="14.15" customHeight="1" x14ac:dyDescent="0.3"/>
    <row r="640" ht="14.15" customHeight="1" x14ac:dyDescent="0.3"/>
    <row r="641" ht="14.15" customHeight="1" x14ac:dyDescent="0.3"/>
    <row r="643" ht="14.15" customHeight="1" x14ac:dyDescent="0.3"/>
    <row r="644" ht="14.15" customHeight="1" x14ac:dyDescent="0.3"/>
    <row r="645" ht="14.15" customHeight="1" x14ac:dyDescent="0.3"/>
    <row r="647" ht="14.15" customHeight="1" x14ac:dyDescent="0.3"/>
    <row r="648" ht="14.15" customHeight="1" x14ac:dyDescent="0.3"/>
    <row r="649" ht="14.15" customHeight="1" x14ac:dyDescent="0.3"/>
    <row r="651" ht="14.15" customHeight="1" x14ac:dyDescent="0.3"/>
    <row r="652" ht="14.15" customHeight="1" x14ac:dyDescent="0.3"/>
    <row r="653" ht="14.15" customHeight="1" x14ac:dyDescent="0.3"/>
    <row r="655" ht="14.15" customHeight="1" x14ac:dyDescent="0.3"/>
    <row r="656" ht="14.15" customHeight="1" x14ac:dyDescent="0.3"/>
    <row r="657" ht="14.15" customHeight="1" x14ac:dyDescent="0.3"/>
    <row r="659" ht="14.5" customHeight="1" x14ac:dyDescent="0.3"/>
    <row r="661" ht="14.5" customHeight="1" x14ac:dyDescent="0.3"/>
    <row r="662" ht="14.5" customHeight="1" x14ac:dyDescent="0.3"/>
    <row r="664" ht="14.5" customHeight="1" x14ac:dyDescent="0.3"/>
    <row r="665" ht="14.15" customHeight="1" x14ac:dyDescent="0.3"/>
    <row r="667" ht="14.15" customHeight="1" x14ac:dyDescent="0.3"/>
    <row r="668" ht="14.15" customHeight="1" x14ac:dyDescent="0.3"/>
    <row r="669" ht="14.15" customHeight="1" x14ac:dyDescent="0.3"/>
    <row r="671" ht="14.15" customHeight="1" x14ac:dyDescent="0.3"/>
    <row r="672" ht="14.15" customHeight="1" x14ac:dyDescent="0.3"/>
    <row r="673" ht="14.15" customHeight="1" x14ac:dyDescent="0.3"/>
    <row r="675" ht="14.15" customHeight="1" x14ac:dyDescent="0.3"/>
    <row r="676" ht="14.15" customHeight="1" x14ac:dyDescent="0.3"/>
    <row r="677" ht="14.15" customHeight="1" x14ac:dyDescent="0.3"/>
    <row r="679" ht="14.15" customHeight="1" x14ac:dyDescent="0.3"/>
    <row r="680" ht="14.15" customHeight="1" x14ac:dyDescent="0.3"/>
    <row r="681" ht="14.15" customHeight="1" x14ac:dyDescent="0.3"/>
    <row r="683" ht="14.15" customHeight="1" x14ac:dyDescent="0.3"/>
    <row r="684" ht="14.15" customHeight="1" x14ac:dyDescent="0.3"/>
    <row r="685" ht="14.15" customHeight="1" x14ac:dyDescent="0.3"/>
    <row r="687" ht="14.5" customHeight="1" x14ac:dyDescent="0.3"/>
    <row r="689" ht="14.5" customHeight="1" x14ac:dyDescent="0.3"/>
    <row r="690" ht="14.5" customHeight="1" x14ac:dyDescent="0.3"/>
    <row r="692" ht="14.5" customHeight="1" x14ac:dyDescent="0.3"/>
    <row r="693" ht="14.15" customHeight="1" x14ac:dyDescent="0.3"/>
    <row r="695" ht="14.15" customHeight="1" x14ac:dyDescent="0.3"/>
    <row r="696" ht="14.15" customHeight="1" x14ac:dyDescent="0.3"/>
    <row r="697" ht="14.15" customHeight="1" x14ac:dyDescent="0.3"/>
    <row r="699" ht="14.15" customHeight="1" x14ac:dyDescent="0.3"/>
    <row r="700" ht="14.15" customHeight="1" x14ac:dyDescent="0.3"/>
    <row r="701" ht="14.15" customHeight="1" x14ac:dyDescent="0.3"/>
    <row r="703" ht="14.15" customHeight="1" x14ac:dyDescent="0.3"/>
    <row r="704" ht="14.15" customHeight="1" x14ac:dyDescent="0.3"/>
    <row r="705" ht="14.15" customHeight="1" x14ac:dyDescent="0.3"/>
    <row r="707" ht="14.15" customHeight="1" x14ac:dyDescent="0.3"/>
    <row r="708" ht="14.15" customHeight="1" x14ac:dyDescent="0.3"/>
    <row r="709" ht="14.15" customHeight="1" x14ac:dyDescent="0.3"/>
    <row r="711" ht="14.15" customHeight="1" x14ac:dyDescent="0.3"/>
    <row r="712" ht="14.15" customHeight="1" x14ac:dyDescent="0.3"/>
    <row r="713" ht="14.15" customHeight="1" x14ac:dyDescent="0.3"/>
    <row r="715" ht="14.5" customHeight="1" x14ac:dyDescent="0.3"/>
    <row r="717" ht="14.5" customHeight="1" x14ac:dyDescent="0.3"/>
    <row r="718" ht="14.5" customHeight="1" x14ac:dyDescent="0.3"/>
    <row r="720" ht="14.5" customHeight="1" x14ac:dyDescent="0.3"/>
    <row r="721" ht="14.15" customHeight="1" x14ac:dyDescent="0.3"/>
    <row r="723" ht="14.15" customHeight="1" x14ac:dyDescent="0.3"/>
    <row r="724" ht="14.15" customHeight="1" x14ac:dyDescent="0.3"/>
    <row r="725" ht="14.15" customHeight="1" x14ac:dyDescent="0.3"/>
    <row r="727" ht="14.15" customHeight="1" x14ac:dyDescent="0.3"/>
    <row r="728" ht="14.15" customHeight="1" x14ac:dyDescent="0.3"/>
    <row r="729" ht="14.15" customHeight="1" x14ac:dyDescent="0.3"/>
    <row r="731" ht="14.15" customHeight="1" x14ac:dyDescent="0.3"/>
    <row r="732" ht="14.15" customHeight="1" x14ac:dyDescent="0.3"/>
    <row r="733" ht="14.15" customHeight="1" x14ac:dyDescent="0.3"/>
    <row r="735" ht="14.15" customHeight="1" x14ac:dyDescent="0.3"/>
    <row r="736" ht="14.15" customHeight="1" x14ac:dyDescent="0.3"/>
    <row r="737" ht="14.15" customHeight="1" x14ac:dyDescent="0.3"/>
    <row r="739" ht="14.15" customHeight="1" x14ac:dyDescent="0.3"/>
    <row r="740" ht="14.15" customHeight="1" x14ac:dyDescent="0.3"/>
    <row r="741" ht="14.15" customHeight="1" x14ac:dyDescent="0.3"/>
    <row r="743" ht="14.5" customHeight="1" x14ac:dyDescent="0.3"/>
    <row r="745" ht="14.5" customHeight="1" x14ac:dyDescent="0.3"/>
    <row r="746" ht="14.5" customHeight="1" x14ac:dyDescent="0.3"/>
    <row r="748" ht="14.5" customHeight="1" x14ac:dyDescent="0.3"/>
    <row r="749" ht="14.15" customHeight="1" x14ac:dyDescent="0.3"/>
    <row r="751" ht="14.15" customHeight="1" x14ac:dyDescent="0.3"/>
    <row r="752" ht="14.15" customHeight="1" x14ac:dyDescent="0.3"/>
    <row r="753" ht="14.15" customHeight="1" x14ac:dyDescent="0.3"/>
    <row r="755" ht="14.15" customHeight="1" x14ac:dyDescent="0.3"/>
    <row r="756" ht="14.15" customHeight="1" x14ac:dyDescent="0.3"/>
    <row r="757" ht="14.15" customHeight="1" x14ac:dyDescent="0.3"/>
    <row r="759" ht="14.15" customHeight="1" x14ac:dyDescent="0.3"/>
    <row r="760" ht="14.15" customHeight="1" x14ac:dyDescent="0.3"/>
    <row r="761" ht="14.15" customHeight="1" x14ac:dyDescent="0.3"/>
    <row r="763" ht="14.15" customHeight="1" x14ac:dyDescent="0.3"/>
    <row r="764" ht="14.15" customHeight="1" x14ac:dyDescent="0.3"/>
    <row r="765" ht="14.15" customHeight="1" x14ac:dyDescent="0.3"/>
    <row r="767" ht="14.15" customHeight="1" x14ac:dyDescent="0.3"/>
    <row r="768" ht="14.15" customHeight="1" x14ac:dyDescent="0.3"/>
    <row r="769" ht="14.15" customHeight="1" x14ac:dyDescent="0.3"/>
    <row r="771" ht="14.5" customHeight="1" x14ac:dyDescent="0.3"/>
    <row r="773" ht="14.5" customHeight="1" x14ac:dyDescent="0.3"/>
    <row r="774" ht="14.5" customHeight="1" x14ac:dyDescent="0.3"/>
    <row r="776" ht="14.5" customHeight="1" x14ac:dyDescent="0.3"/>
    <row r="777" ht="14.15" customHeight="1" x14ac:dyDescent="0.3"/>
    <row r="779" ht="14.15" customHeight="1" x14ac:dyDescent="0.3"/>
    <row r="780" ht="14.15" customHeight="1" x14ac:dyDescent="0.3"/>
    <row r="781" ht="14.15" customHeight="1" x14ac:dyDescent="0.3"/>
    <row r="783" ht="14.15" customHeight="1" x14ac:dyDescent="0.3"/>
    <row r="784" ht="14.15" customHeight="1" x14ac:dyDescent="0.3"/>
    <row r="785" ht="14.15" customHeight="1" x14ac:dyDescent="0.3"/>
    <row r="787" ht="14.15" customHeight="1" x14ac:dyDescent="0.3"/>
    <row r="788" ht="14.15" customHeight="1" x14ac:dyDescent="0.3"/>
    <row r="789" ht="14.15" customHeight="1" x14ac:dyDescent="0.3"/>
    <row r="791" ht="14.15" customHeight="1" x14ac:dyDescent="0.3"/>
    <row r="792" ht="14.15" customHeight="1" x14ac:dyDescent="0.3"/>
    <row r="793" ht="14.15" customHeight="1" x14ac:dyDescent="0.3"/>
    <row r="795" ht="14.15" customHeight="1" x14ac:dyDescent="0.3"/>
    <row r="796" ht="14.15" customHeight="1" x14ac:dyDescent="0.3"/>
    <row r="797" ht="14.15" customHeight="1" x14ac:dyDescent="0.3"/>
    <row r="799" ht="14.5" customHeight="1" x14ac:dyDescent="0.3"/>
    <row r="801" ht="14.5" customHeight="1" x14ac:dyDescent="0.3"/>
    <row r="802" ht="14.5" customHeight="1" x14ac:dyDescent="0.3"/>
    <row r="804" ht="14.5" customHeight="1" x14ac:dyDescent="0.3"/>
    <row r="805" ht="14.15" customHeight="1" x14ac:dyDescent="0.3"/>
    <row r="807" ht="14.15" customHeight="1" x14ac:dyDescent="0.3"/>
    <row r="808" ht="14.15" customHeight="1" x14ac:dyDescent="0.3"/>
    <row r="809" ht="14.15" customHeight="1" x14ac:dyDescent="0.3"/>
    <row r="811" ht="14.15" customHeight="1" x14ac:dyDescent="0.3"/>
    <row r="812" ht="14.15" customHeight="1" x14ac:dyDescent="0.3"/>
    <row r="813" ht="14.15" customHeight="1" x14ac:dyDescent="0.3"/>
    <row r="815" ht="14.15" customHeight="1" x14ac:dyDescent="0.3"/>
    <row r="816" ht="14.15" customHeight="1" x14ac:dyDescent="0.3"/>
    <row r="817" ht="14.15" customHeight="1" x14ac:dyDescent="0.3"/>
    <row r="819" ht="14.15" customHeight="1" x14ac:dyDescent="0.3"/>
    <row r="820" ht="14.15" customHeight="1" x14ac:dyDescent="0.3"/>
    <row r="821" ht="14.15" customHeight="1" x14ac:dyDescent="0.3"/>
    <row r="823" ht="14.15" customHeight="1" x14ac:dyDescent="0.3"/>
    <row r="824" ht="14.15" customHeight="1" x14ac:dyDescent="0.3"/>
    <row r="825" ht="14.15" customHeight="1" x14ac:dyDescent="0.3"/>
    <row r="827" ht="14.5" customHeight="1" x14ac:dyDescent="0.3"/>
    <row r="829" ht="14.5" customHeight="1" x14ac:dyDescent="0.3"/>
    <row r="830" ht="14.5" customHeight="1" x14ac:dyDescent="0.3"/>
    <row r="832" ht="14.5" customHeight="1" x14ac:dyDescent="0.3"/>
    <row r="833" ht="14.15" customHeight="1" x14ac:dyDescent="0.3"/>
    <row r="835" ht="14.15" customHeight="1" x14ac:dyDescent="0.3"/>
    <row r="836" ht="14.15" customHeight="1" x14ac:dyDescent="0.3"/>
    <row r="837" ht="14.15" customHeight="1" x14ac:dyDescent="0.3"/>
    <row r="839" ht="14.15" customHeight="1" x14ac:dyDescent="0.3"/>
    <row r="840" ht="14.15" customHeight="1" x14ac:dyDescent="0.3"/>
    <row r="841" ht="14.15" customHeight="1" x14ac:dyDescent="0.3"/>
    <row r="843" ht="14.15" customHeight="1" x14ac:dyDescent="0.3"/>
    <row r="844" ht="14.15" customHeight="1" x14ac:dyDescent="0.3"/>
    <row r="845" ht="14.15" customHeight="1" x14ac:dyDescent="0.3"/>
    <row r="847" ht="14.15" customHeight="1" x14ac:dyDescent="0.3"/>
    <row r="848" ht="14.15" customHeight="1" x14ac:dyDescent="0.3"/>
    <row r="849" ht="14.15" customHeight="1" x14ac:dyDescent="0.3"/>
    <row r="851" ht="14.15" customHeight="1" x14ac:dyDescent="0.3"/>
    <row r="852" ht="14.15" customHeight="1" x14ac:dyDescent="0.3"/>
    <row r="853" ht="14.15" customHeight="1" x14ac:dyDescent="0.3"/>
    <row r="855" ht="14.5" customHeight="1" x14ac:dyDescent="0.3"/>
    <row r="857" ht="14.5" customHeight="1" x14ac:dyDescent="0.3"/>
    <row r="858" ht="14.5" customHeight="1" x14ac:dyDescent="0.3"/>
    <row r="860" ht="14.5" customHeight="1" x14ac:dyDescent="0.3"/>
    <row r="861" ht="14.15" customHeight="1" x14ac:dyDescent="0.3"/>
    <row r="863" ht="14.15" customHeight="1" x14ac:dyDescent="0.3"/>
    <row r="864" ht="14.15" customHeight="1" x14ac:dyDescent="0.3"/>
    <row r="865" ht="14.15" customHeight="1" x14ac:dyDescent="0.3"/>
    <row r="867" ht="14.15" customHeight="1" x14ac:dyDescent="0.3"/>
    <row r="868" ht="14.15" customHeight="1" x14ac:dyDescent="0.3"/>
    <row r="869" ht="14.15" customHeight="1" x14ac:dyDescent="0.3"/>
    <row r="871" ht="14.15" customHeight="1" x14ac:dyDescent="0.3"/>
    <row r="872" ht="14.15" customHeight="1" x14ac:dyDescent="0.3"/>
    <row r="873" ht="14.15" customHeight="1" x14ac:dyDescent="0.3"/>
    <row r="875" ht="14.15" customHeight="1" x14ac:dyDescent="0.3"/>
    <row r="876" ht="14.15" customHeight="1" x14ac:dyDescent="0.3"/>
    <row r="877" ht="14.15" customHeight="1" x14ac:dyDescent="0.3"/>
    <row r="879" ht="14.15" customHeight="1" x14ac:dyDescent="0.3"/>
    <row r="880" ht="14.15" customHeight="1" x14ac:dyDescent="0.3"/>
    <row r="881" ht="14.15" customHeight="1" x14ac:dyDescent="0.3"/>
    <row r="883" ht="14.5" customHeight="1" x14ac:dyDescent="0.3"/>
  </sheetData>
  <mergeCells count="49">
    <mergeCell ref="A48:G48"/>
    <mergeCell ref="A49:G49"/>
    <mergeCell ref="A38:A42"/>
    <mergeCell ref="B38:C38"/>
    <mergeCell ref="B39:C39"/>
    <mergeCell ref="B40:B41"/>
    <mergeCell ref="B42:C42"/>
    <mergeCell ref="A43:A47"/>
    <mergeCell ref="B43:C43"/>
    <mergeCell ref="B44:C44"/>
    <mergeCell ref="B45:B46"/>
    <mergeCell ref="B47:C47"/>
    <mergeCell ref="A28:A32"/>
    <mergeCell ref="B28:C28"/>
    <mergeCell ref="B29:C29"/>
    <mergeCell ref="B30:B31"/>
    <mergeCell ref="B32:C32"/>
    <mergeCell ref="A33:A37"/>
    <mergeCell ref="B33:C33"/>
    <mergeCell ref="B34:C34"/>
    <mergeCell ref="B35:B36"/>
    <mergeCell ref="B37:C37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1F497D"/>
  </sheetPr>
  <dimension ref="A1:M883"/>
  <sheetViews>
    <sheetView workbookViewId="0">
      <selection activeCell="K37" sqref="K37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8" s="77" customFormat="1" ht="15" customHeight="1" thickBot="1" x14ac:dyDescent="0.35">
      <c r="A1" s="290" t="s">
        <v>295</v>
      </c>
      <c r="B1" s="290"/>
      <c r="C1" s="290"/>
      <c r="D1" s="290"/>
      <c r="E1" s="290"/>
      <c r="F1" s="290"/>
      <c r="G1" s="292"/>
      <c r="H1" s="79"/>
    </row>
    <row r="2" spans="1:8" ht="75" customHeight="1" thickBot="1" x14ac:dyDescent="0.35">
      <c r="A2" s="67" t="s">
        <v>0</v>
      </c>
      <c r="B2" s="271"/>
      <c r="C2" s="272"/>
      <c r="D2" s="25" t="s">
        <v>100</v>
      </c>
      <c r="E2" s="25" t="s">
        <v>101</v>
      </c>
      <c r="F2" s="25" t="s">
        <v>102</v>
      </c>
      <c r="G2" s="26" t="s">
        <v>103</v>
      </c>
      <c r="H2" s="26" t="s">
        <v>4</v>
      </c>
    </row>
    <row r="3" spans="1:8" ht="16" customHeight="1" x14ac:dyDescent="0.3">
      <c r="A3" s="273" t="s">
        <v>12</v>
      </c>
      <c r="B3" s="273" t="s">
        <v>120</v>
      </c>
      <c r="C3" s="276"/>
      <c r="D3" s="83">
        <v>100848.51000000001</v>
      </c>
      <c r="E3" s="83">
        <v>75105.03</v>
      </c>
      <c r="F3" s="83">
        <v>19064.440000000002</v>
      </c>
      <c r="G3" s="83">
        <v>53865.170000000006</v>
      </c>
      <c r="H3" s="83">
        <v>248883.14999999997</v>
      </c>
    </row>
    <row r="4" spans="1:8" ht="16" customHeight="1" x14ac:dyDescent="0.3">
      <c r="A4" s="274"/>
      <c r="B4" s="277" t="s">
        <v>5</v>
      </c>
      <c r="C4" s="274"/>
      <c r="D4" s="117">
        <v>5.1604746869706342E-2</v>
      </c>
      <c r="E4" s="117">
        <v>5.3404487617725961E-2</v>
      </c>
      <c r="F4" s="117">
        <v>3.0196096661708798E-2</v>
      </c>
      <c r="G4" s="117">
        <v>1.9102254126962256E-2</v>
      </c>
      <c r="H4" s="117">
        <v>3.6537171236838868E-2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3.6091012148981721E-2</v>
      </c>
      <c r="E5" s="117">
        <v>3.6373411099580033E-2</v>
      </c>
      <c r="F5" s="117">
        <v>1.5852445741297221E-2</v>
      </c>
      <c r="G5" s="117">
        <v>1.2445858635582752E-2</v>
      </c>
      <c r="H5" s="117">
        <v>2.9527880104810573E-2</v>
      </c>
    </row>
    <row r="6" spans="1:8" ht="16" customHeight="1" x14ac:dyDescent="0.3">
      <c r="A6" s="274"/>
      <c r="B6" s="277"/>
      <c r="C6" s="69" t="s">
        <v>8</v>
      </c>
      <c r="D6" s="117">
        <v>7.3280094489165254E-2</v>
      </c>
      <c r="E6" s="117">
        <v>7.7766451618085916E-2</v>
      </c>
      <c r="F6" s="117">
        <v>5.6769557559351508E-2</v>
      </c>
      <c r="G6" s="117">
        <v>2.921336619536806E-2</v>
      </c>
      <c r="H6" s="117">
        <v>4.513293950263135E-2</v>
      </c>
    </row>
    <row r="7" spans="1:8" ht="16" customHeight="1" thickBot="1" x14ac:dyDescent="0.35">
      <c r="A7" s="275"/>
      <c r="B7" s="278" t="s">
        <v>9</v>
      </c>
      <c r="C7" s="275"/>
      <c r="D7" s="118">
        <v>1211</v>
      </c>
      <c r="E7" s="118">
        <v>994</v>
      </c>
      <c r="F7" s="118">
        <v>489</v>
      </c>
      <c r="G7" s="118">
        <v>2307</v>
      </c>
      <c r="H7" s="118">
        <v>5001</v>
      </c>
    </row>
    <row r="8" spans="1:8" ht="16" customHeight="1" x14ac:dyDescent="0.3">
      <c r="A8" s="273" t="s">
        <v>62</v>
      </c>
      <c r="B8" s="273" t="s">
        <v>120</v>
      </c>
      <c r="C8" s="276"/>
      <c r="D8" s="83">
        <v>278539.62</v>
      </c>
      <c r="E8" s="83">
        <v>186507.73000000007</v>
      </c>
      <c r="F8" s="83">
        <v>33264.53</v>
      </c>
      <c r="G8" s="83">
        <v>83805.48</v>
      </c>
      <c r="H8" s="83">
        <v>582117.36000000034</v>
      </c>
    </row>
    <row r="9" spans="1:8" ht="16" customHeight="1" x14ac:dyDescent="0.3">
      <c r="A9" s="274"/>
      <c r="B9" s="277" t="s">
        <v>5</v>
      </c>
      <c r="C9" s="274"/>
      <c r="D9" s="117">
        <v>0.14253028213589047</v>
      </c>
      <c r="E9" s="117">
        <v>0.1326189438629502</v>
      </c>
      <c r="F9" s="117">
        <v>5.2687567181953013E-2</v>
      </c>
      <c r="G9" s="117">
        <v>2.9720013437106979E-2</v>
      </c>
      <c r="H9" s="117">
        <v>8.5457459302715394E-2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0.11722372145773122</v>
      </c>
      <c r="E10" s="117">
        <v>0.10528162955777272</v>
      </c>
      <c r="F10" s="117">
        <v>3.2100764661080972E-2</v>
      </c>
      <c r="G10" s="117">
        <v>2.1418162907194824E-2</v>
      </c>
      <c r="H10" s="117">
        <v>7.4849980837595684E-2</v>
      </c>
    </row>
    <row r="11" spans="1:8" ht="16" customHeight="1" x14ac:dyDescent="0.3">
      <c r="A11" s="274"/>
      <c r="B11" s="277"/>
      <c r="C11" s="69" t="s">
        <v>8</v>
      </c>
      <c r="D11" s="117">
        <v>0.1722341813918698</v>
      </c>
      <c r="E11" s="117">
        <v>0.16573971570350696</v>
      </c>
      <c r="F11" s="117">
        <v>8.531333760427158E-2</v>
      </c>
      <c r="G11" s="117">
        <v>4.110456352240667E-2</v>
      </c>
      <c r="H11" s="117">
        <v>9.7409913536188247E-2</v>
      </c>
    </row>
    <row r="12" spans="1:8" ht="16" customHeight="1" thickBot="1" x14ac:dyDescent="0.35">
      <c r="A12" s="275"/>
      <c r="B12" s="278" t="s">
        <v>9</v>
      </c>
      <c r="C12" s="275"/>
      <c r="D12" s="118">
        <v>1211</v>
      </c>
      <c r="E12" s="118">
        <v>994</v>
      </c>
      <c r="F12" s="118">
        <v>489</v>
      </c>
      <c r="G12" s="118">
        <v>2307</v>
      </c>
      <c r="H12" s="118">
        <v>5001</v>
      </c>
    </row>
    <row r="13" spans="1:8" ht="16" customHeight="1" x14ac:dyDescent="0.3">
      <c r="A13" s="273" t="s">
        <v>63</v>
      </c>
      <c r="B13" s="273" t="s">
        <v>120</v>
      </c>
      <c r="C13" s="276"/>
      <c r="D13" s="83">
        <v>165007.12</v>
      </c>
      <c r="E13" s="83">
        <v>72548.859999999986</v>
      </c>
      <c r="F13" s="83">
        <v>21876.38</v>
      </c>
      <c r="G13" s="83">
        <v>42202.260000000009</v>
      </c>
      <c r="H13" s="83">
        <v>301634.61999999994</v>
      </c>
    </row>
    <row r="14" spans="1:8" ht="16" customHeight="1" x14ac:dyDescent="0.3">
      <c r="A14" s="274"/>
      <c r="B14" s="277" t="s">
        <v>5</v>
      </c>
      <c r="C14" s="274"/>
      <c r="D14" s="117">
        <v>8.4435066609305942E-2</v>
      </c>
      <c r="E14" s="117">
        <v>5.1586886997450551E-2</v>
      </c>
      <c r="F14" s="117">
        <v>3.4649918124438642E-2</v>
      </c>
      <c r="G14" s="117">
        <v>1.4966225768008051E-2</v>
      </c>
      <c r="H14" s="117">
        <v>4.4281325440869823E-2</v>
      </c>
    </row>
    <row r="15" spans="1:8" ht="16" customHeight="1" x14ac:dyDescent="0.3">
      <c r="A15" s="274"/>
      <c r="B15" s="277" t="s">
        <v>6</v>
      </c>
      <c r="C15" s="69" t="s">
        <v>7</v>
      </c>
      <c r="D15" s="117">
        <v>6.4944900809623105E-2</v>
      </c>
      <c r="E15" s="117">
        <v>3.7142563186759861E-2</v>
      </c>
      <c r="F15" s="117">
        <v>1.8545289551718351E-2</v>
      </c>
      <c r="G15" s="117">
        <v>9.8151947724491422E-3</v>
      </c>
      <c r="H15" s="117">
        <v>3.6952459582872035E-2</v>
      </c>
    </row>
    <row r="16" spans="1:8" ht="16" customHeight="1" x14ac:dyDescent="0.3">
      <c r="A16" s="274"/>
      <c r="B16" s="277"/>
      <c r="C16" s="69" t="s">
        <v>8</v>
      </c>
      <c r="D16" s="117">
        <v>0.10909188797688776</v>
      </c>
      <c r="E16" s="117">
        <v>7.1232878377137848E-2</v>
      </c>
      <c r="F16" s="117">
        <v>6.3830174835159362E-2</v>
      </c>
      <c r="G16" s="117">
        <v>2.2758394716006058E-2</v>
      </c>
      <c r="H16" s="117">
        <v>5.2983772355771966E-2</v>
      </c>
    </row>
    <row r="17" spans="1:8" ht="16" customHeight="1" thickBot="1" x14ac:dyDescent="0.35">
      <c r="A17" s="275"/>
      <c r="B17" s="278" t="s">
        <v>9</v>
      </c>
      <c r="C17" s="275"/>
      <c r="D17" s="118">
        <v>1211</v>
      </c>
      <c r="E17" s="118">
        <v>994</v>
      </c>
      <c r="F17" s="118">
        <v>489</v>
      </c>
      <c r="G17" s="118">
        <v>2307</v>
      </c>
      <c r="H17" s="118">
        <v>5001</v>
      </c>
    </row>
    <row r="18" spans="1:8" ht="16" customHeight="1" x14ac:dyDescent="0.3">
      <c r="A18" s="273" t="s">
        <v>64</v>
      </c>
      <c r="B18" s="273" t="s">
        <v>120</v>
      </c>
      <c r="C18" s="276"/>
      <c r="D18" s="83">
        <v>114692.97000000002</v>
      </c>
      <c r="E18" s="83">
        <v>113958.87000000001</v>
      </c>
      <c r="F18" s="83">
        <v>11388.150000000001</v>
      </c>
      <c r="G18" s="83">
        <v>41906.090000000011</v>
      </c>
      <c r="H18" s="83">
        <v>281946.08</v>
      </c>
    </row>
    <row r="19" spans="1:8" ht="16" customHeight="1" x14ac:dyDescent="0.3">
      <c r="A19" s="274"/>
      <c r="B19" s="277" t="s">
        <v>5</v>
      </c>
      <c r="C19" s="279"/>
      <c r="D19" s="117">
        <v>5.8689034519050637E-2</v>
      </c>
      <c r="E19" s="117">
        <v>8.1032056865499455E-2</v>
      </c>
      <c r="F19" s="117">
        <v>1.8037649057514357E-2</v>
      </c>
      <c r="G19" s="117">
        <v>1.4861194732094076E-2</v>
      </c>
      <c r="H19" s="117">
        <v>4.1390958787348484E-2</v>
      </c>
    </row>
    <row r="20" spans="1:8" ht="16" customHeight="1" x14ac:dyDescent="0.3">
      <c r="A20" s="274"/>
      <c r="B20" s="277" t="s">
        <v>6</v>
      </c>
      <c r="C20" s="69" t="s">
        <v>7</v>
      </c>
      <c r="D20" s="117">
        <v>4.2769448457245805E-2</v>
      </c>
      <c r="E20" s="117">
        <v>5.8314132189442786E-2</v>
      </c>
      <c r="F20" s="117">
        <v>7.8918086001243844E-3</v>
      </c>
      <c r="G20" s="117">
        <v>8.9700506887043282E-3</v>
      </c>
      <c r="H20" s="117">
        <v>3.3768857976314667E-2</v>
      </c>
    </row>
    <row r="21" spans="1:8" ht="16" customHeight="1" x14ac:dyDescent="0.3">
      <c r="A21" s="274"/>
      <c r="B21" s="277"/>
      <c r="C21" s="69" t="s">
        <v>8</v>
      </c>
      <c r="D21" s="117">
        <v>8.0038721725030459E-2</v>
      </c>
      <c r="E21" s="117">
        <v>0.11155197507941071</v>
      </c>
      <c r="F21" s="117">
        <v>4.0692154067323051E-2</v>
      </c>
      <c r="G21" s="117">
        <v>2.4525639352949925E-2</v>
      </c>
      <c r="H21" s="117">
        <v>5.0643301265899131E-2</v>
      </c>
    </row>
    <row r="22" spans="1:8" ht="16" customHeight="1" thickBot="1" x14ac:dyDescent="0.35">
      <c r="A22" s="275"/>
      <c r="B22" s="278" t="s">
        <v>9</v>
      </c>
      <c r="C22" s="275"/>
      <c r="D22" s="118">
        <v>1211</v>
      </c>
      <c r="E22" s="118">
        <v>994</v>
      </c>
      <c r="F22" s="118">
        <v>489</v>
      </c>
      <c r="G22" s="118">
        <v>2307</v>
      </c>
      <c r="H22" s="118">
        <v>5001</v>
      </c>
    </row>
    <row r="23" spans="1:8" ht="16" customHeight="1" x14ac:dyDescent="0.3">
      <c r="A23" s="273" t="s">
        <v>65</v>
      </c>
      <c r="B23" s="273" t="s">
        <v>120</v>
      </c>
      <c r="C23" s="276"/>
      <c r="D23" s="83">
        <v>55731.100000000006</v>
      </c>
      <c r="E23" s="83">
        <v>30240.32</v>
      </c>
      <c r="F23" s="83">
        <v>6520.3099999999995</v>
      </c>
      <c r="G23" s="83">
        <v>13176.220000000001</v>
      </c>
      <c r="H23" s="83">
        <v>105667.95000000001</v>
      </c>
    </row>
    <row r="24" spans="1:8" ht="16" customHeight="1" x14ac:dyDescent="0.3">
      <c r="A24" s="274"/>
      <c r="B24" s="277" t="s">
        <v>5</v>
      </c>
      <c r="C24" s="279"/>
      <c r="D24" s="117">
        <v>2.8517915716060528E-2</v>
      </c>
      <c r="E24" s="117">
        <v>2.1502804738857999E-2</v>
      </c>
      <c r="F24" s="117">
        <v>1.032749511783753E-2</v>
      </c>
      <c r="G24" s="117">
        <v>4.6726948577858847E-3</v>
      </c>
      <c r="H24" s="117">
        <v>1.5512532621817642E-2</v>
      </c>
    </row>
    <row r="25" spans="1:8" ht="16" customHeight="1" x14ac:dyDescent="0.3">
      <c r="A25" s="274"/>
      <c r="B25" s="277" t="s">
        <v>6</v>
      </c>
      <c r="C25" s="69" t="s">
        <v>7</v>
      </c>
      <c r="D25" s="117">
        <v>1.6988492645479854E-2</v>
      </c>
      <c r="E25" s="117">
        <v>1.2920972474959989E-2</v>
      </c>
      <c r="F25" s="117">
        <v>3.7038064217020526E-3</v>
      </c>
      <c r="G25" s="117">
        <v>2.3046618775076134E-3</v>
      </c>
      <c r="H25" s="117">
        <v>1.1166096023782858E-2</v>
      </c>
    </row>
    <row r="26" spans="1:8" ht="16" customHeight="1" x14ac:dyDescent="0.3">
      <c r="A26" s="274"/>
      <c r="B26" s="277"/>
      <c r="C26" s="69" t="s">
        <v>8</v>
      </c>
      <c r="D26" s="117">
        <v>4.7493864366129915E-2</v>
      </c>
      <c r="E26" s="117">
        <v>3.5579055021871746E-2</v>
      </c>
      <c r="F26" s="117">
        <v>2.8458279012748545E-2</v>
      </c>
      <c r="G26" s="117">
        <v>9.4508260673083853E-3</v>
      </c>
      <c r="H26" s="117">
        <v>2.1514022977880794E-2</v>
      </c>
    </row>
    <row r="27" spans="1:8" ht="16" customHeight="1" thickBot="1" x14ac:dyDescent="0.35">
      <c r="A27" s="275"/>
      <c r="B27" s="278" t="s">
        <v>9</v>
      </c>
      <c r="C27" s="275"/>
      <c r="D27" s="118">
        <v>1211</v>
      </c>
      <c r="E27" s="118">
        <v>994</v>
      </c>
      <c r="F27" s="118">
        <v>489</v>
      </c>
      <c r="G27" s="118">
        <v>2307</v>
      </c>
      <c r="H27" s="118">
        <v>5001</v>
      </c>
    </row>
    <row r="28" spans="1:8" ht="16" customHeight="1" x14ac:dyDescent="0.3">
      <c r="A28" s="273" t="s">
        <v>106</v>
      </c>
      <c r="B28" s="273" t="s">
        <v>120</v>
      </c>
      <c r="C28" s="276"/>
      <c r="D28" s="83">
        <v>46022.589999999989</v>
      </c>
      <c r="E28" s="83">
        <v>44864.71</v>
      </c>
      <c r="F28" s="83">
        <v>12544.130000000001</v>
      </c>
      <c r="G28" s="83">
        <v>40688.949999999997</v>
      </c>
      <c r="H28" s="83">
        <v>144120.38</v>
      </c>
    </row>
    <row r="29" spans="1:8" ht="16" customHeight="1" x14ac:dyDescent="0.3">
      <c r="A29" s="274"/>
      <c r="B29" s="277" t="s">
        <v>5</v>
      </c>
      <c r="C29" s="279"/>
      <c r="D29" s="82">
        <v>2.3550016824624119E-2</v>
      </c>
      <c r="E29" s="82">
        <v>3.1901682878868014E-2</v>
      </c>
      <c r="F29" s="82">
        <v>1.9868601543871274E-2</v>
      </c>
      <c r="G29" s="82">
        <v>1.442955926917636E-2</v>
      </c>
      <c r="H29" s="82">
        <v>2.115752312994389E-2</v>
      </c>
    </row>
    <row r="30" spans="1:8" ht="16" customHeight="1" x14ac:dyDescent="0.3">
      <c r="A30" s="274"/>
      <c r="B30" s="277" t="s">
        <v>6</v>
      </c>
      <c r="C30" s="69" t="s">
        <v>7</v>
      </c>
      <c r="D30" s="82">
        <v>1.4467197390362738E-2</v>
      </c>
      <c r="E30" s="82">
        <v>1.8367119431149506E-2</v>
      </c>
      <c r="F30" s="82">
        <v>8.7064348322942048E-3</v>
      </c>
      <c r="G30" s="82">
        <v>8.5721883202990803E-3</v>
      </c>
      <c r="H30" s="82">
        <v>1.5941628335069492E-2</v>
      </c>
    </row>
    <row r="31" spans="1:8" ht="16" customHeight="1" x14ac:dyDescent="0.3">
      <c r="A31" s="274"/>
      <c r="B31" s="277"/>
      <c r="C31" s="69" t="s">
        <v>8</v>
      </c>
      <c r="D31" s="82">
        <v>3.8114691370338613E-2</v>
      </c>
      <c r="E31" s="82">
        <v>5.4852436451721755E-2</v>
      </c>
      <c r="F31" s="82">
        <v>4.4696085310218209E-2</v>
      </c>
      <c r="G31" s="82">
        <v>2.4191607993773317E-2</v>
      </c>
      <c r="H31" s="82">
        <v>2.8031378734176268E-2</v>
      </c>
    </row>
    <row r="32" spans="1:8" ht="16" customHeight="1" thickBot="1" x14ac:dyDescent="0.35">
      <c r="A32" s="275"/>
      <c r="B32" s="278" t="s">
        <v>9</v>
      </c>
      <c r="C32" s="275"/>
      <c r="D32" s="118">
        <v>1211</v>
      </c>
      <c r="E32" s="118">
        <v>994</v>
      </c>
      <c r="F32" s="118">
        <v>489</v>
      </c>
      <c r="G32" s="118">
        <v>2307</v>
      </c>
      <c r="H32" s="118">
        <v>5001</v>
      </c>
    </row>
    <row r="33" spans="1:13" ht="16" customHeight="1" x14ac:dyDescent="0.3">
      <c r="A33" s="273" t="s">
        <v>13</v>
      </c>
      <c r="B33" s="273" t="s">
        <v>120</v>
      </c>
      <c r="C33" s="276"/>
      <c r="D33" s="83">
        <v>27318.089999999997</v>
      </c>
      <c r="E33" s="83">
        <v>21939.84</v>
      </c>
      <c r="F33" s="83">
        <v>5591.48</v>
      </c>
      <c r="G33" s="83">
        <v>19326.219999999998</v>
      </c>
      <c r="H33" s="83">
        <v>74175.62999999999</v>
      </c>
    </row>
    <row r="34" spans="1:13" ht="16" customHeight="1" x14ac:dyDescent="0.3">
      <c r="A34" s="274"/>
      <c r="B34" s="277" t="s">
        <v>5</v>
      </c>
      <c r="C34" s="279"/>
      <c r="D34" s="117">
        <v>1.3978819512691421E-2</v>
      </c>
      <c r="E34" s="117">
        <v>1.5600631723532881E-2</v>
      </c>
      <c r="F34" s="117">
        <v>8.8563246841770055E-3</v>
      </c>
      <c r="G34" s="117">
        <v>6.8536749397352763E-3</v>
      </c>
      <c r="H34" s="117">
        <v>1.0889317717613277E-2</v>
      </c>
    </row>
    <row r="35" spans="1:13" ht="16" customHeight="1" x14ac:dyDescent="0.3">
      <c r="A35" s="274"/>
      <c r="B35" s="277" t="s">
        <v>6</v>
      </c>
      <c r="C35" s="69" t="s">
        <v>7</v>
      </c>
      <c r="D35" s="117">
        <v>7.875756793195833E-3</v>
      </c>
      <c r="E35" s="117">
        <v>8.5921580637671052E-3</v>
      </c>
      <c r="F35" s="117">
        <v>2.7894377925803994E-3</v>
      </c>
      <c r="G35" s="117">
        <v>3.3274996154859402E-3</v>
      </c>
      <c r="H35" s="117">
        <v>7.7193207498881498E-3</v>
      </c>
    </row>
    <row r="36" spans="1:13" ht="16" customHeight="1" x14ac:dyDescent="0.3">
      <c r="A36" s="274"/>
      <c r="B36" s="277"/>
      <c r="C36" s="69" t="s">
        <v>8</v>
      </c>
      <c r="D36" s="117">
        <v>2.4693541092681816E-2</v>
      </c>
      <c r="E36" s="117">
        <v>2.8163398508253414E-2</v>
      </c>
      <c r="F36" s="117">
        <v>2.7751179468617673E-2</v>
      </c>
      <c r="G36" s="117">
        <v>1.4063835693017491E-2</v>
      </c>
      <c r="H36" s="117">
        <v>1.5340971742357785E-2</v>
      </c>
    </row>
    <row r="37" spans="1:13" ht="16" customHeight="1" thickBot="1" x14ac:dyDescent="0.35">
      <c r="A37" s="275"/>
      <c r="B37" s="278" t="s">
        <v>9</v>
      </c>
      <c r="C37" s="275"/>
      <c r="D37" s="118">
        <v>1211</v>
      </c>
      <c r="E37" s="118">
        <v>994</v>
      </c>
      <c r="F37" s="118">
        <v>489</v>
      </c>
      <c r="G37" s="118">
        <v>2307</v>
      </c>
      <c r="H37" s="118">
        <v>5001</v>
      </c>
    </row>
    <row r="38" spans="1:13" ht="16" customHeight="1" x14ac:dyDescent="0.3">
      <c r="A38" s="273" t="s">
        <v>14</v>
      </c>
      <c r="B38" s="273" t="s">
        <v>120</v>
      </c>
      <c r="C38" s="276"/>
      <c r="D38" s="83">
        <v>10937.61</v>
      </c>
      <c r="E38" s="83">
        <v>4241.8999999999996</v>
      </c>
      <c r="F38" s="83">
        <v>478.38</v>
      </c>
      <c r="G38" s="83">
        <v>16631.370000000003</v>
      </c>
      <c r="H38" s="83">
        <v>32289.26</v>
      </c>
    </row>
    <row r="39" spans="1:13" ht="16" customHeight="1" x14ac:dyDescent="0.3">
      <c r="A39" s="274"/>
      <c r="B39" s="277" t="s">
        <v>5</v>
      </c>
      <c r="C39" s="279"/>
      <c r="D39" s="117">
        <v>5.5968362389247871E-3</v>
      </c>
      <c r="E39" s="117">
        <v>3.0162626394747692E-3</v>
      </c>
      <c r="F39" s="117">
        <v>7.5770432916090122E-4</v>
      </c>
      <c r="G39" s="117">
        <v>5.8979978382976651E-3</v>
      </c>
      <c r="H39" s="117">
        <v>4.7402092979408686E-3</v>
      </c>
    </row>
    <row r="40" spans="1:13" ht="16" customHeight="1" x14ac:dyDescent="0.3">
      <c r="A40" s="274"/>
      <c r="B40" s="277" t="s">
        <v>6</v>
      </c>
      <c r="C40" s="69" t="s">
        <v>7</v>
      </c>
      <c r="D40" s="117">
        <v>2.1746075318944944E-3</v>
      </c>
      <c r="E40" s="117">
        <v>7.374879658975721E-4</v>
      </c>
      <c r="F40" s="117">
        <v>1.0631849204848569E-4</v>
      </c>
      <c r="G40" s="117">
        <v>2.6384767959725716E-3</v>
      </c>
      <c r="H40" s="117">
        <v>2.7189775833285339E-3</v>
      </c>
    </row>
    <row r="41" spans="1:13" ht="16" customHeight="1" x14ac:dyDescent="0.3">
      <c r="A41" s="274"/>
      <c r="B41" s="277"/>
      <c r="C41" s="69" t="s">
        <v>8</v>
      </c>
      <c r="D41" s="117">
        <v>1.43273729042999E-2</v>
      </c>
      <c r="E41" s="117">
        <v>1.2249937804959733E-2</v>
      </c>
      <c r="F41" s="117">
        <v>5.3784951459731481E-3</v>
      </c>
      <c r="G41" s="117">
        <v>1.3131249369423696E-2</v>
      </c>
      <c r="H41" s="117">
        <v>8.2515507727082237E-3</v>
      </c>
    </row>
    <row r="42" spans="1:13" ht="16" customHeight="1" thickBot="1" x14ac:dyDescent="0.35">
      <c r="A42" s="275"/>
      <c r="B42" s="278" t="s">
        <v>9</v>
      </c>
      <c r="C42" s="275"/>
      <c r="D42" s="118">
        <v>1211</v>
      </c>
      <c r="E42" s="118">
        <v>994</v>
      </c>
      <c r="F42" s="118">
        <v>489</v>
      </c>
      <c r="G42" s="118">
        <v>2307</v>
      </c>
      <c r="H42" s="118">
        <v>5001</v>
      </c>
    </row>
    <row r="43" spans="1:13" ht="16" customHeight="1" x14ac:dyDescent="0.3">
      <c r="A43" s="273" t="s">
        <v>118</v>
      </c>
      <c r="B43" s="273" t="s">
        <v>120</v>
      </c>
      <c r="C43" s="276"/>
      <c r="D43" s="83">
        <v>50237.919999999998</v>
      </c>
      <c r="E43" s="176"/>
      <c r="F43" s="176"/>
      <c r="G43" s="176"/>
      <c r="H43" s="83">
        <v>151802.29999999996</v>
      </c>
    </row>
    <row r="44" spans="1:13" ht="16" customHeight="1" x14ac:dyDescent="0.3">
      <c r="A44" s="274"/>
      <c r="B44" s="277" t="s">
        <v>5</v>
      </c>
      <c r="C44" s="279"/>
      <c r="D44" s="117">
        <v>0.49815232768436535</v>
      </c>
      <c r="E44" s="175"/>
      <c r="F44" s="175"/>
      <c r="G44" s="175"/>
      <c r="H44" s="117">
        <v>0.60993401923754176</v>
      </c>
    </row>
    <row r="45" spans="1:13" ht="16" customHeight="1" x14ac:dyDescent="0.3">
      <c r="A45" s="274"/>
      <c r="B45" s="277" t="s">
        <v>6</v>
      </c>
      <c r="C45" s="136" t="s">
        <v>7</v>
      </c>
      <c r="D45" s="117">
        <v>0.32343785752221493</v>
      </c>
      <c r="E45" s="175"/>
      <c r="F45" s="175"/>
      <c r="G45" s="175"/>
      <c r="H45" s="117">
        <v>0.49587886994543207</v>
      </c>
    </row>
    <row r="46" spans="1:13" ht="16" customHeight="1" x14ac:dyDescent="0.3">
      <c r="A46" s="274"/>
      <c r="B46" s="277"/>
      <c r="C46" s="136" t="s">
        <v>8</v>
      </c>
      <c r="D46" s="117">
        <v>0.67331917603885383</v>
      </c>
      <c r="E46" s="175"/>
      <c r="F46" s="175"/>
      <c r="G46" s="175"/>
      <c r="H46" s="117">
        <v>0.71311364855837656</v>
      </c>
    </row>
    <row r="47" spans="1:13" ht="16" customHeight="1" thickBot="1" x14ac:dyDescent="0.35">
      <c r="A47" s="275"/>
      <c r="B47" s="278" t="s">
        <v>9</v>
      </c>
      <c r="C47" s="275"/>
      <c r="D47" s="114">
        <v>54</v>
      </c>
      <c r="E47" s="174"/>
      <c r="F47" s="174"/>
      <c r="G47" s="174"/>
      <c r="H47" s="118">
        <v>137</v>
      </c>
      <c r="I47" s="114"/>
      <c r="J47" s="114"/>
      <c r="K47" s="114"/>
      <c r="L47" s="114"/>
      <c r="M47" s="114"/>
    </row>
    <row r="48" spans="1:13" ht="16" customHeight="1" x14ac:dyDescent="0.3">
      <c r="A48" s="284" t="s">
        <v>360</v>
      </c>
      <c r="B48" s="285"/>
      <c r="C48" s="285"/>
      <c r="D48" s="285"/>
      <c r="E48" s="285"/>
      <c r="F48" s="285"/>
      <c r="G48" s="285"/>
      <c r="H48" s="72"/>
    </row>
    <row r="49" spans="1:8" ht="16" customHeight="1" x14ac:dyDescent="0.3">
      <c r="A49" s="286" t="s">
        <v>10</v>
      </c>
      <c r="B49" s="287"/>
      <c r="C49" s="287"/>
      <c r="D49" s="287"/>
      <c r="E49" s="287"/>
      <c r="F49" s="287"/>
      <c r="G49" s="287"/>
      <c r="H49" s="72"/>
    </row>
    <row r="50" spans="1:8" ht="14.25" customHeight="1" x14ac:dyDescent="0.3">
      <c r="A50" s="198" t="str">
        <f>HYPERLINK("#'Index'!A1","Back To Index")</f>
        <v>Back To Index</v>
      </c>
      <c r="H50" s="72"/>
    </row>
    <row r="51" spans="1:8" ht="14.25" customHeight="1" x14ac:dyDescent="0.3">
      <c r="H51" s="72"/>
    </row>
    <row r="52" spans="1:8" ht="14.25" customHeight="1" x14ac:dyDescent="0.3">
      <c r="H52" s="72"/>
    </row>
    <row r="53" spans="1:8" ht="14.15" customHeight="1" x14ac:dyDescent="0.3">
      <c r="H53" s="72"/>
    </row>
    <row r="54" spans="1:8" ht="14.25" customHeight="1" x14ac:dyDescent="0.3">
      <c r="H54" s="72"/>
    </row>
    <row r="55" spans="1:8" ht="14.25" customHeight="1" x14ac:dyDescent="0.3">
      <c r="H55" s="72"/>
    </row>
    <row r="56" spans="1:8" ht="14.25" customHeight="1" x14ac:dyDescent="0.3">
      <c r="H56" s="72"/>
    </row>
    <row r="57" spans="1:8" ht="14.5" customHeight="1" x14ac:dyDescent="0.3">
      <c r="H57" s="72"/>
    </row>
    <row r="58" spans="1:8" ht="15" customHeight="1" x14ac:dyDescent="0.3">
      <c r="H58" s="72"/>
    </row>
    <row r="59" spans="1:8" x14ac:dyDescent="0.3">
      <c r="H59" s="72"/>
    </row>
    <row r="60" spans="1:8" ht="15" customHeight="1" x14ac:dyDescent="0.3">
      <c r="H60" s="72"/>
    </row>
    <row r="61" spans="1:8" ht="15" customHeight="1" x14ac:dyDescent="0.3">
      <c r="H61" s="72"/>
    </row>
    <row r="62" spans="1:8" ht="36.75" customHeight="1" x14ac:dyDescent="0.3">
      <c r="H62" s="72"/>
    </row>
    <row r="63" spans="1:8" ht="15" customHeight="1" x14ac:dyDescent="0.3">
      <c r="H63" s="72"/>
    </row>
    <row r="64" spans="1:8" ht="14.25" customHeight="1" x14ac:dyDescent="0.3">
      <c r="H64" s="72"/>
    </row>
    <row r="65" spans="8:8" ht="14.15" customHeight="1" x14ac:dyDescent="0.3">
      <c r="H65" s="72"/>
    </row>
    <row r="66" spans="8:8" ht="14.25" customHeight="1" x14ac:dyDescent="0.3">
      <c r="H66" s="72"/>
    </row>
    <row r="67" spans="8:8" ht="14.25" customHeight="1" x14ac:dyDescent="0.3">
      <c r="H67" s="72"/>
    </row>
    <row r="68" spans="8:8" ht="14.25" customHeight="1" x14ac:dyDescent="0.3">
      <c r="H68" s="72"/>
    </row>
    <row r="69" spans="8:8" ht="14.15" customHeight="1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25" customHeight="1" x14ac:dyDescent="0.3">
      <c r="H72" s="72"/>
    </row>
    <row r="73" spans="8:8" ht="14.15" customHeight="1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25" customHeight="1" x14ac:dyDescent="0.3">
      <c r="H76" s="72"/>
    </row>
    <row r="77" spans="8:8" ht="14.15" customHeight="1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25" customHeight="1" x14ac:dyDescent="0.3">
      <c r="H80" s="72"/>
    </row>
    <row r="81" spans="8:8" ht="14.15" customHeight="1" x14ac:dyDescent="0.3">
      <c r="H81" s="72"/>
    </row>
    <row r="82" spans="8:8" ht="14.25" customHeight="1" x14ac:dyDescent="0.3">
      <c r="H82" s="72"/>
    </row>
    <row r="83" spans="8:8" ht="14.25" customHeight="1" x14ac:dyDescent="0.3">
      <c r="H83" s="72"/>
    </row>
    <row r="84" spans="8:8" ht="14.25" customHeight="1" x14ac:dyDescent="0.3">
      <c r="H84" s="72"/>
    </row>
    <row r="85" spans="8:8" ht="14.5" customHeight="1" x14ac:dyDescent="0.3">
      <c r="H85" s="72"/>
    </row>
    <row r="86" spans="8:8" ht="15" customHeight="1" x14ac:dyDescent="0.3">
      <c r="H86" s="72"/>
    </row>
    <row r="88" spans="8:8" ht="14.5" customHeight="1" x14ac:dyDescent="0.3"/>
    <row r="89" spans="8:8" ht="14.15" customHeight="1" x14ac:dyDescent="0.3"/>
    <row r="91" spans="8:8" ht="14.15" customHeight="1" x14ac:dyDescent="0.3"/>
    <row r="92" spans="8:8" ht="14.15" customHeight="1" x14ac:dyDescent="0.3"/>
    <row r="93" spans="8:8" ht="14.15" customHeight="1" x14ac:dyDescent="0.3"/>
    <row r="95" spans="8:8" ht="14.15" customHeight="1" x14ac:dyDescent="0.3"/>
    <row r="96" spans="8:8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5" customHeight="1" x14ac:dyDescent="0.3"/>
    <row r="225" ht="14.5" customHeight="1" x14ac:dyDescent="0.3"/>
    <row r="226" ht="14.5" customHeight="1" x14ac:dyDescent="0.3"/>
    <row r="228" ht="14.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5" customHeight="1" x14ac:dyDescent="0.3"/>
    <row r="253" ht="14.5" customHeight="1" x14ac:dyDescent="0.3"/>
    <row r="254" ht="14.5" customHeight="1" x14ac:dyDescent="0.3"/>
    <row r="256" ht="14.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5" customHeight="1" x14ac:dyDescent="0.3"/>
    <row r="281" ht="14.5" customHeight="1" x14ac:dyDescent="0.3"/>
    <row r="282" ht="14.5" customHeight="1" x14ac:dyDescent="0.3"/>
    <row r="284" ht="14.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5" customHeight="1" x14ac:dyDescent="0.3"/>
    <row r="309" ht="14.5" customHeight="1" x14ac:dyDescent="0.3"/>
    <row r="310" ht="14.5" customHeight="1" x14ac:dyDescent="0.3"/>
    <row r="312" ht="14.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5" customHeight="1" x14ac:dyDescent="0.3"/>
    <row r="337" ht="14.5" customHeight="1" x14ac:dyDescent="0.3"/>
    <row r="338" ht="14.5" customHeight="1" x14ac:dyDescent="0.3"/>
    <row r="340" ht="14.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5" customHeight="1" x14ac:dyDescent="0.3"/>
    <row r="365" ht="14.5" customHeight="1" x14ac:dyDescent="0.3"/>
    <row r="366" ht="14.5" customHeight="1" x14ac:dyDescent="0.3"/>
    <row r="368" ht="14.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3" ht="14.5" customHeight="1" x14ac:dyDescent="0.3"/>
    <row r="394" ht="14.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5" customHeight="1" x14ac:dyDescent="0.3"/>
    <row r="421" ht="14.5" customHeight="1" x14ac:dyDescent="0.3"/>
    <row r="422" ht="14.5" customHeight="1" x14ac:dyDescent="0.3"/>
    <row r="424" ht="14.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5" customHeight="1" x14ac:dyDescent="0.3"/>
    <row r="449" ht="14.5" customHeight="1" x14ac:dyDescent="0.3"/>
    <row r="450" ht="14.5" customHeight="1" x14ac:dyDescent="0.3"/>
    <row r="452" ht="14.5" customHeight="1" x14ac:dyDescent="0.3"/>
    <row r="453" ht="14.1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5" customHeight="1" x14ac:dyDescent="0.3"/>
    <row r="477" ht="14.5" customHeight="1" x14ac:dyDescent="0.3"/>
    <row r="478" ht="14.5" customHeight="1" x14ac:dyDescent="0.3"/>
    <row r="480" ht="14.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5" customHeight="1" x14ac:dyDescent="0.3"/>
    <row r="505" ht="14.5" customHeight="1" x14ac:dyDescent="0.3"/>
    <row r="506" ht="14.5" customHeight="1" x14ac:dyDescent="0.3"/>
    <row r="508" ht="14.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15" customHeight="1" x14ac:dyDescent="0.3"/>
    <row r="516" ht="14.15" customHeight="1" x14ac:dyDescent="0.3"/>
    <row r="517" ht="14.15" customHeight="1" x14ac:dyDescent="0.3"/>
    <row r="519" ht="14.15" customHeight="1" x14ac:dyDescent="0.3"/>
    <row r="520" ht="14.1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5" customHeight="1" x14ac:dyDescent="0.3"/>
    <row r="533" ht="14.5" customHeight="1" x14ac:dyDescent="0.3"/>
    <row r="534" ht="14.5" customHeight="1" x14ac:dyDescent="0.3"/>
    <row r="536" ht="14.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15" customHeight="1" x14ac:dyDescent="0.3"/>
    <row r="552" ht="14.15" customHeight="1" x14ac:dyDescent="0.3"/>
    <row r="553" ht="14.15" customHeight="1" x14ac:dyDescent="0.3"/>
    <row r="555" ht="14.15" customHeight="1" x14ac:dyDescent="0.3"/>
    <row r="556" ht="14.15" customHeight="1" x14ac:dyDescent="0.3"/>
    <row r="557" ht="14.15" customHeight="1" x14ac:dyDescent="0.3"/>
    <row r="559" ht="14.15" customHeight="1" x14ac:dyDescent="0.3"/>
    <row r="560" ht="14.15" customHeight="1" x14ac:dyDescent="0.3"/>
    <row r="561" ht="14.15" customHeight="1" x14ac:dyDescent="0.3"/>
    <row r="563" ht="14.15" customHeight="1" x14ac:dyDescent="0.3"/>
    <row r="564" ht="14.15" customHeight="1" x14ac:dyDescent="0.3"/>
    <row r="565" ht="14.15" customHeight="1" x14ac:dyDescent="0.3"/>
    <row r="567" ht="14.15" customHeight="1" x14ac:dyDescent="0.3"/>
    <row r="568" ht="14.15" customHeight="1" x14ac:dyDescent="0.3"/>
    <row r="569" ht="14.15" customHeight="1" x14ac:dyDescent="0.3"/>
    <row r="571" ht="14.15" customHeight="1" x14ac:dyDescent="0.3"/>
    <row r="572" ht="14.15" customHeight="1" x14ac:dyDescent="0.3"/>
    <row r="573" ht="14.15" customHeight="1" x14ac:dyDescent="0.3"/>
    <row r="575" ht="14.5" customHeight="1" x14ac:dyDescent="0.3"/>
    <row r="577" ht="14.5" customHeight="1" x14ac:dyDescent="0.3"/>
    <row r="578" ht="14.5" customHeight="1" x14ac:dyDescent="0.3"/>
    <row r="580" ht="14.5" customHeight="1" x14ac:dyDescent="0.3"/>
    <row r="581" ht="14.15" customHeight="1" x14ac:dyDescent="0.3"/>
    <row r="583" ht="14.15" customHeight="1" x14ac:dyDescent="0.3"/>
    <row r="584" ht="14.15" customHeight="1" x14ac:dyDescent="0.3"/>
    <row r="585" ht="14.15" customHeight="1" x14ac:dyDescent="0.3"/>
    <row r="587" ht="14.15" customHeight="1" x14ac:dyDescent="0.3"/>
    <row r="588" ht="14.15" customHeight="1" x14ac:dyDescent="0.3"/>
    <row r="589" ht="14.15" customHeight="1" x14ac:dyDescent="0.3"/>
    <row r="591" ht="14.15" customHeight="1" x14ac:dyDescent="0.3"/>
    <row r="592" ht="14.15" customHeight="1" x14ac:dyDescent="0.3"/>
    <row r="593" ht="14.15" customHeight="1" x14ac:dyDescent="0.3"/>
    <row r="595" ht="14.15" customHeight="1" x14ac:dyDescent="0.3"/>
    <row r="596" ht="14.15" customHeight="1" x14ac:dyDescent="0.3"/>
    <row r="597" ht="14.15" customHeight="1" x14ac:dyDescent="0.3"/>
    <row r="599" ht="14.15" customHeight="1" x14ac:dyDescent="0.3"/>
    <row r="600" ht="14.15" customHeight="1" x14ac:dyDescent="0.3"/>
    <row r="601" ht="14.15" customHeight="1" x14ac:dyDescent="0.3"/>
    <row r="603" ht="14.5" customHeight="1" x14ac:dyDescent="0.3"/>
    <row r="605" ht="14.5" customHeight="1" x14ac:dyDescent="0.3"/>
    <row r="606" ht="14.5" customHeight="1" x14ac:dyDescent="0.3"/>
    <row r="608" ht="14.5" customHeight="1" x14ac:dyDescent="0.3"/>
    <row r="609" ht="14.15" customHeight="1" x14ac:dyDescent="0.3"/>
    <row r="611" ht="14.15" customHeight="1" x14ac:dyDescent="0.3"/>
    <row r="612" ht="14.15" customHeight="1" x14ac:dyDescent="0.3"/>
    <row r="613" ht="14.15" customHeight="1" x14ac:dyDescent="0.3"/>
    <row r="615" ht="14.15" customHeight="1" x14ac:dyDescent="0.3"/>
    <row r="616" ht="14.15" customHeight="1" x14ac:dyDescent="0.3"/>
    <row r="617" ht="14.15" customHeight="1" x14ac:dyDescent="0.3"/>
    <row r="619" ht="14.15" customHeight="1" x14ac:dyDescent="0.3"/>
    <row r="620" ht="14.15" customHeight="1" x14ac:dyDescent="0.3"/>
    <row r="621" ht="14.15" customHeight="1" x14ac:dyDescent="0.3"/>
    <row r="623" ht="14.15" customHeight="1" x14ac:dyDescent="0.3"/>
    <row r="624" ht="14.15" customHeight="1" x14ac:dyDescent="0.3"/>
    <row r="625" ht="14.15" customHeight="1" x14ac:dyDescent="0.3"/>
    <row r="627" ht="14.15" customHeight="1" x14ac:dyDescent="0.3"/>
    <row r="628" ht="14.15" customHeight="1" x14ac:dyDescent="0.3"/>
    <row r="629" ht="14.15" customHeight="1" x14ac:dyDescent="0.3"/>
    <row r="631" ht="14.5" customHeight="1" x14ac:dyDescent="0.3"/>
    <row r="633" ht="14.5" customHeight="1" x14ac:dyDescent="0.3"/>
    <row r="634" ht="14.5" customHeight="1" x14ac:dyDescent="0.3"/>
    <row r="636" ht="14.5" customHeight="1" x14ac:dyDescent="0.3"/>
    <row r="637" ht="14.15" customHeight="1" x14ac:dyDescent="0.3"/>
    <row r="639" ht="14.15" customHeight="1" x14ac:dyDescent="0.3"/>
    <row r="640" ht="14.15" customHeight="1" x14ac:dyDescent="0.3"/>
    <row r="641" ht="14.15" customHeight="1" x14ac:dyDescent="0.3"/>
    <row r="643" ht="14.15" customHeight="1" x14ac:dyDescent="0.3"/>
    <row r="644" ht="14.15" customHeight="1" x14ac:dyDescent="0.3"/>
    <row r="645" ht="14.15" customHeight="1" x14ac:dyDescent="0.3"/>
    <row r="647" ht="14.15" customHeight="1" x14ac:dyDescent="0.3"/>
    <row r="648" ht="14.15" customHeight="1" x14ac:dyDescent="0.3"/>
    <row r="649" ht="14.15" customHeight="1" x14ac:dyDescent="0.3"/>
    <row r="651" ht="14.15" customHeight="1" x14ac:dyDescent="0.3"/>
    <row r="652" ht="14.15" customHeight="1" x14ac:dyDescent="0.3"/>
    <row r="653" ht="14.15" customHeight="1" x14ac:dyDescent="0.3"/>
    <row r="655" ht="14.15" customHeight="1" x14ac:dyDescent="0.3"/>
    <row r="656" ht="14.15" customHeight="1" x14ac:dyDescent="0.3"/>
    <row r="657" ht="14.15" customHeight="1" x14ac:dyDescent="0.3"/>
    <row r="659" ht="14.5" customHeight="1" x14ac:dyDescent="0.3"/>
    <row r="661" ht="14.5" customHeight="1" x14ac:dyDescent="0.3"/>
    <row r="662" ht="14.5" customHeight="1" x14ac:dyDescent="0.3"/>
    <row r="664" ht="14.5" customHeight="1" x14ac:dyDescent="0.3"/>
    <row r="665" ht="14.15" customHeight="1" x14ac:dyDescent="0.3"/>
    <row r="667" ht="14.15" customHeight="1" x14ac:dyDescent="0.3"/>
    <row r="668" ht="14.15" customHeight="1" x14ac:dyDescent="0.3"/>
    <row r="669" ht="14.15" customHeight="1" x14ac:dyDescent="0.3"/>
    <row r="671" ht="14.15" customHeight="1" x14ac:dyDescent="0.3"/>
    <row r="672" ht="14.15" customHeight="1" x14ac:dyDescent="0.3"/>
    <row r="673" ht="14.15" customHeight="1" x14ac:dyDescent="0.3"/>
    <row r="675" ht="14.15" customHeight="1" x14ac:dyDescent="0.3"/>
    <row r="676" ht="14.15" customHeight="1" x14ac:dyDescent="0.3"/>
    <row r="677" ht="14.15" customHeight="1" x14ac:dyDescent="0.3"/>
    <row r="679" ht="14.15" customHeight="1" x14ac:dyDescent="0.3"/>
    <row r="680" ht="14.15" customHeight="1" x14ac:dyDescent="0.3"/>
    <row r="681" ht="14.15" customHeight="1" x14ac:dyDescent="0.3"/>
    <row r="683" ht="14.15" customHeight="1" x14ac:dyDescent="0.3"/>
    <row r="684" ht="14.15" customHeight="1" x14ac:dyDescent="0.3"/>
    <row r="685" ht="14.15" customHeight="1" x14ac:dyDescent="0.3"/>
    <row r="687" ht="14.5" customHeight="1" x14ac:dyDescent="0.3"/>
    <row r="689" ht="14.5" customHeight="1" x14ac:dyDescent="0.3"/>
    <row r="690" ht="14.5" customHeight="1" x14ac:dyDescent="0.3"/>
    <row r="692" ht="14.5" customHeight="1" x14ac:dyDescent="0.3"/>
    <row r="693" ht="14.15" customHeight="1" x14ac:dyDescent="0.3"/>
    <row r="695" ht="14.15" customHeight="1" x14ac:dyDescent="0.3"/>
    <row r="696" ht="14.15" customHeight="1" x14ac:dyDescent="0.3"/>
    <row r="697" ht="14.15" customHeight="1" x14ac:dyDescent="0.3"/>
    <row r="699" ht="14.15" customHeight="1" x14ac:dyDescent="0.3"/>
    <row r="700" ht="14.15" customHeight="1" x14ac:dyDescent="0.3"/>
    <row r="701" ht="14.15" customHeight="1" x14ac:dyDescent="0.3"/>
    <row r="703" ht="14.15" customHeight="1" x14ac:dyDescent="0.3"/>
    <row r="704" ht="14.15" customHeight="1" x14ac:dyDescent="0.3"/>
    <row r="705" ht="14.15" customHeight="1" x14ac:dyDescent="0.3"/>
    <row r="707" ht="14.15" customHeight="1" x14ac:dyDescent="0.3"/>
    <row r="708" ht="14.15" customHeight="1" x14ac:dyDescent="0.3"/>
    <row r="709" ht="14.15" customHeight="1" x14ac:dyDescent="0.3"/>
    <row r="711" ht="14.15" customHeight="1" x14ac:dyDescent="0.3"/>
    <row r="712" ht="14.15" customHeight="1" x14ac:dyDescent="0.3"/>
    <row r="713" ht="14.15" customHeight="1" x14ac:dyDescent="0.3"/>
    <row r="715" ht="14.5" customHeight="1" x14ac:dyDescent="0.3"/>
    <row r="717" ht="14.5" customHeight="1" x14ac:dyDescent="0.3"/>
    <row r="718" ht="14.5" customHeight="1" x14ac:dyDescent="0.3"/>
    <row r="720" ht="14.5" customHeight="1" x14ac:dyDescent="0.3"/>
    <row r="721" ht="14.15" customHeight="1" x14ac:dyDescent="0.3"/>
    <row r="723" ht="14.15" customHeight="1" x14ac:dyDescent="0.3"/>
    <row r="724" ht="14.15" customHeight="1" x14ac:dyDescent="0.3"/>
    <row r="725" ht="14.15" customHeight="1" x14ac:dyDescent="0.3"/>
    <row r="727" ht="14.15" customHeight="1" x14ac:dyDescent="0.3"/>
    <row r="728" ht="14.15" customHeight="1" x14ac:dyDescent="0.3"/>
    <row r="729" ht="14.15" customHeight="1" x14ac:dyDescent="0.3"/>
    <row r="731" ht="14.15" customHeight="1" x14ac:dyDescent="0.3"/>
    <row r="732" ht="14.15" customHeight="1" x14ac:dyDescent="0.3"/>
    <row r="733" ht="14.15" customHeight="1" x14ac:dyDescent="0.3"/>
    <row r="735" ht="14.15" customHeight="1" x14ac:dyDescent="0.3"/>
    <row r="736" ht="14.15" customHeight="1" x14ac:dyDescent="0.3"/>
    <row r="737" ht="14.15" customHeight="1" x14ac:dyDescent="0.3"/>
    <row r="739" ht="14.15" customHeight="1" x14ac:dyDescent="0.3"/>
    <row r="740" ht="14.15" customHeight="1" x14ac:dyDescent="0.3"/>
    <row r="741" ht="14.15" customHeight="1" x14ac:dyDescent="0.3"/>
    <row r="743" ht="14.5" customHeight="1" x14ac:dyDescent="0.3"/>
    <row r="745" ht="14.5" customHeight="1" x14ac:dyDescent="0.3"/>
    <row r="746" ht="14.5" customHeight="1" x14ac:dyDescent="0.3"/>
    <row r="748" ht="14.5" customHeight="1" x14ac:dyDescent="0.3"/>
    <row r="749" ht="14.15" customHeight="1" x14ac:dyDescent="0.3"/>
    <row r="751" ht="14.15" customHeight="1" x14ac:dyDescent="0.3"/>
    <row r="752" ht="14.15" customHeight="1" x14ac:dyDescent="0.3"/>
    <row r="753" ht="14.15" customHeight="1" x14ac:dyDescent="0.3"/>
    <row r="755" ht="14.15" customHeight="1" x14ac:dyDescent="0.3"/>
    <row r="756" ht="14.15" customHeight="1" x14ac:dyDescent="0.3"/>
    <row r="757" ht="14.15" customHeight="1" x14ac:dyDescent="0.3"/>
    <row r="759" ht="14.15" customHeight="1" x14ac:dyDescent="0.3"/>
    <row r="760" ht="14.15" customHeight="1" x14ac:dyDescent="0.3"/>
    <row r="761" ht="14.15" customHeight="1" x14ac:dyDescent="0.3"/>
    <row r="763" ht="14.15" customHeight="1" x14ac:dyDescent="0.3"/>
    <row r="764" ht="14.15" customHeight="1" x14ac:dyDescent="0.3"/>
    <row r="765" ht="14.15" customHeight="1" x14ac:dyDescent="0.3"/>
    <row r="767" ht="14.15" customHeight="1" x14ac:dyDescent="0.3"/>
    <row r="768" ht="14.15" customHeight="1" x14ac:dyDescent="0.3"/>
    <row r="769" ht="14.15" customHeight="1" x14ac:dyDescent="0.3"/>
    <row r="771" ht="14.5" customHeight="1" x14ac:dyDescent="0.3"/>
    <row r="773" ht="14.5" customHeight="1" x14ac:dyDescent="0.3"/>
    <row r="774" ht="14.5" customHeight="1" x14ac:dyDescent="0.3"/>
    <row r="776" ht="14.5" customHeight="1" x14ac:dyDescent="0.3"/>
    <row r="777" ht="14.15" customHeight="1" x14ac:dyDescent="0.3"/>
    <row r="779" ht="14.15" customHeight="1" x14ac:dyDescent="0.3"/>
    <row r="780" ht="14.15" customHeight="1" x14ac:dyDescent="0.3"/>
    <row r="781" ht="14.15" customHeight="1" x14ac:dyDescent="0.3"/>
    <row r="783" ht="14.15" customHeight="1" x14ac:dyDescent="0.3"/>
    <row r="784" ht="14.15" customHeight="1" x14ac:dyDescent="0.3"/>
    <row r="785" ht="14.15" customHeight="1" x14ac:dyDescent="0.3"/>
    <row r="787" ht="14.15" customHeight="1" x14ac:dyDescent="0.3"/>
    <row r="788" ht="14.15" customHeight="1" x14ac:dyDescent="0.3"/>
    <row r="789" ht="14.15" customHeight="1" x14ac:dyDescent="0.3"/>
    <row r="791" ht="14.15" customHeight="1" x14ac:dyDescent="0.3"/>
    <row r="792" ht="14.15" customHeight="1" x14ac:dyDescent="0.3"/>
    <row r="793" ht="14.15" customHeight="1" x14ac:dyDescent="0.3"/>
    <row r="795" ht="14.15" customHeight="1" x14ac:dyDescent="0.3"/>
    <row r="796" ht="14.15" customHeight="1" x14ac:dyDescent="0.3"/>
    <row r="797" ht="14.15" customHeight="1" x14ac:dyDescent="0.3"/>
    <row r="799" ht="14.5" customHeight="1" x14ac:dyDescent="0.3"/>
    <row r="801" ht="14.5" customHeight="1" x14ac:dyDescent="0.3"/>
    <row r="802" ht="14.5" customHeight="1" x14ac:dyDescent="0.3"/>
    <row r="804" ht="14.5" customHeight="1" x14ac:dyDescent="0.3"/>
    <row r="805" ht="14.15" customHeight="1" x14ac:dyDescent="0.3"/>
    <row r="807" ht="14.15" customHeight="1" x14ac:dyDescent="0.3"/>
    <row r="808" ht="14.15" customHeight="1" x14ac:dyDescent="0.3"/>
    <row r="809" ht="14.15" customHeight="1" x14ac:dyDescent="0.3"/>
    <row r="811" ht="14.15" customHeight="1" x14ac:dyDescent="0.3"/>
    <row r="812" ht="14.15" customHeight="1" x14ac:dyDescent="0.3"/>
    <row r="813" ht="14.15" customHeight="1" x14ac:dyDescent="0.3"/>
    <row r="815" ht="14.15" customHeight="1" x14ac:dyDescent="0.3"/>
    <row r="816" ht="14.15" customHeight="1" x14ac:dyDescent="0.3"/>
    <row r="817" ht="14.15" customHeight="1" x14ac:dyDescent="0.3"/>
    <row r="819" ht="14.15" customHeight="1" x14ac:dyDescent="0.3"/>
    <row r="820" ht="14.15" customHeight="1" x14ac:dyDescent="0.3"/>
    <row r="821" ht="14.15" customHeight="1" x14ac:dyDescent="0.3"/>
    <row r="823" ht="14.15" customHeight="1" x14ac:dyDescent="0.3"/>
    <row r="824" ht="14.15" customHeight="1" x14ac:dyDescent="0.3"/>
    <row r="825" ht="14.15" customHeight="1" x14ac:dyDescent="0.3"/>
    <row r="827" ht="14.5" customHeight="1" x14ac:dyDescent="0.3"/>
    <row r="829" ht="14.5" customHeight="1" x14ac:dyDescent="0.3"/>
    <row r="830" ht="14.5" customHeight="1" x14ac:dyDescent="0.3"/>
    <row r="832" ht="14.5" customHeight="1" x14ac:dyDescent="0.3"/>
    <row r="833" ht="14.15" customHeight="1" x14ac:dyDescent="0.3"/>
    <row r="835" ht="14.15" customHeight="1" x14ac:dyDescent="0.3"/>
    <row r="836" ht="14.15" customHeight="1" x14ac:dyDescent="0.3"/>
    <row r="837" ht="14.15" customHeight="1" x14ac:dyDescent="0.3"/>
    <row r="839" ht="14.15" customHeight="1" x14ac:dyDescent="0.3"/>
    <row r="840" ht="14.15" customHeight="1" x14ac:dyDescent="0.3"/>
    <row r="841" ht="14.15" customHeight="1" x14ac:dyDescent="0.3"/>
    <row r="843" ht="14.15" customHeight="1" x14ac:dyDescent="0.3"/>
    <row r="844" ht="14.15" customHeight="1" x14ac:dyDescent="0.3"/>
    <row r="845" ht="14.15" customHeight="1" x14ac:dyDescent="0.3"/>
    <row r="847" ht="14.15" customHeight="1" x14ac:dyDescent="0.3"/>
    <row r="848" ht="14.15" customHeight="1" x14ac:dyDescent="0.3"/>
    <row r="849" ht="14.15" customHeight="1" x14ac:dyDescent="0.3"/>
    <row r="851" ht="14.15" customHeight="1" x14ac:dyDescent="0.3"/>
    <row r="852" ht="14.15" customHeight="1" x14ac:dyDescent="0.3"/>
    <row r="853" ht="14.15" customHeight="1" x14ac:dyDescent="0.3"/>
    <row r="855" ht="14.5" customHeight="1" x14ac:dyDescent="0.3"/>
    <row r="857" ht="14.5" customHeight="1" x14ac:dyDescent="0.3"/>
    <row r="858" ht="14.5" customHeight="1" x14ac:dyDescent="0.3"/>
    <row r="860" ht="14.5" customHeight="1" x14ac:dyDescent="0.3"/>
    <row r="861" ht="14.15" customHeight="1" x14ac:dyDescent="0.3"/>
    <row r="863" ht="14.15" customHeight="1" x14ac:dyDescent="0.3"/>
    <row r="864" ht="14.15" customHeight="1" x14ac:dyDescent="0.3"/>
    <row r="865" ht="14.15" customHeight="1" x14ac:dyDescent="0.3"/>
    <row r="867" ht="14.15" customHeight="1" x14ac:dyDescent="0.3"/>
    <row r="868" ht="14.15" customHeight="1" x14ac:dyDescent="0.3"/>
    <row r="869" ht="14.15" customHeight="1" x14ac:dyDescent="0.3"/>
    <row r="871" ht="14.15" customHeight="1" x14ac:dyDescent="0.3"/>
    <row r="872" ht="14.15" customHeight="1" x14ac:dyDescent="0.3"/>
    <row r="873" ht="14.15" customHeight="1" x14ac:dyDescent="0.3"/>
    <row r="875" ht="14.15" customHeight="1" x14ac:dyDescent="0.3"/>
    <row r="876" ht="14.15" customHeight="1" x14ac:dyDescent="0.3"/>
    <row r="877" ht="14.15" customHeight="1" x14ac:dyDescent="0.3"/>
    <row r="879" ht="14.15" customHeight="1" x14ac:dyDescent="0.3"/>
    <row r="880" ht="14.15" customHeight="1" x14ac:dyDescent="0.3"/>
    <row r="881" ht="14.15" customHeight="1" x14ac:dyDescent="0.3"/>
    <row r="883" ht="14.5" customHeight="1" x14ac:dyDescent="0.3"/>
  </sheetData>
  <mergeCells count="49">
    <mergeCell ref="A48:G48"/>
    <mergeCell ref="A49:G49"/>
    <mergeCell ref="A38:A42"/>
    <mergeCell ref="B38:C38"/>
    <mergeCell ref="B39:C39"/>
    <mergeCell ref="B40:B41"/>
    <mergeCell ref="B42:C42"/>
    <mergeCell ref="A43:A47"/>
    <mergeCell ref="B43:C43"/>
    <mergeCell ref="B44:C44"/>
    <mergeCell ref="B45:B46"/>
    <mergeCell ref="B47:C47"/>
    <mergeCell ref="A28:A32"/>
    <mergeCell ref="B28:C28"/>
    <mergeCell ref="B29:C29"/>
    <mergeCell ref="B30:B31"/>
    <mergeCell ref="B32:C32"/>
    <mergeCell ref="A33:A37"/>
    <mergeCell ref="B33:C33"/>
    <mergeCell ref="B34:C34"/>
    <mergeCell ref="B35:B36"/>
    <mergeCell ref="B37:C37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4" enableFormatConditionsCalculation="0">
    <tabColor rgb="FF1F497D"/>
  </sheetPr>
  <dimension ref="A1:V883"/>
  <sheetViews>
    <sheetView workbookViewId="0">
      <selection activeCell="N36" sqref="N36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12" s="93" customFormat="1" ht="15" customHeight="1" thickBot="1" x14ac:dyDescent="0.35">
      <c r="A1" s="290" t="s">
        <v>296</v>
      </c>
      <c r="B1" s="290"/>
      <c r="C1" s="290"/>
      <c r="D1" s="290"/>
      <c r="E1" s="290"/>
      <c r="F1" s="290"/>
      <c r="G1" s="292"/>
      <c r="H1" s="79"/>
    </row>
    <row r="2" spans="1:12" ht="54" customHeight="1" thickBot="1" x14ac:dyDescent="0.35">
      <c r="A2" s="195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</row>
    <row r="3" spans="1:12" ht="16" customHeight="1" x14ac:dyDescent="0.3">
      <c r="A3" s="273" t="s">
        <v>12</v>
      </c>
      <c r="B3" s="273" t="s">
        <v>120</v>
      </c>
      <c r="C3" s="276"/>
      <c r="D3" s="83">
        <v>25821.67</v>
      </c>
      <c r="E3" s="83">
        <v>32277.73</v>
      </c>
      <c r="F3" s="83">
        <v>59577.899999999987</v>
      </c>
      <c r="G3" s="83">
        <v>17386.109999999997</v>
      </c>
      <c r="H3" s="83">
        <v>53630.17</v>
      </c>
      <c r="I3" s="83">
        <v>31249.039999999994</v>
      </c>
      <c r="J3" s="83">
        <v>15069.350000000002</v>
      </c>
      <c r="K3" s="83">
        <v>13871.18</v>
      </c>
      <c r="L3" s="83">
        <v>248883.14999999997</v>
      </c>
    </row>
    <row r="4" spans="1:12" ht="16" customHeight="1" x14ac:dyDescent="0.3">
      <c r="A4" s="274"/>
      <c r="B4" s="277" t="s">
        <v>5</v>
      </c>
      <c r="C4" s="274"/>
      <c r="D4" s="117">
        <v>3.1775654172504823E-2</v>
      </c>
      <c r="E4" s="117">
        <v>4.175149112653094E-2</v>
      </c>
      <c r="F4" s="117">
        <v>3.9759458144504552E-2</v>
      </c>
      <c r="G4" s="117">
        <v>2.605290041976431E-2</v>
      </c>
      <c r="H4" s="117">
        <v>3.2640701029715592E-2</v>
      </c>
      <c r="I4" s="117">
        <v>3.7815932018491656E-2</v>
      </c>
      <c r="J4" s="117">
        <v>4.3284463344003772E-2</v>
      </c>
      <c r="K4" s="117">
        <v>5.7147146492672801E-2</v>
      </c>
      <c r="L4" s="117">
        <v>3.6537171236838868E-2</v>
      </c>
    </row>
    <row r="5" spans="1:12" ht="16" customHeight="1" x14ac:dyDescent="0.3">
      <c r="A5" s="274"/>
      <c r="B5" s="277" t="s">
        <v>6</v>
      </c>
      <c r="C5" s="194" t="s">
        <v>7</v>
      </c>
      <c r="D5" s="117">
        <v>1.800908757797174E-2</v>
      </c>
      <c r="E5" s="117">
        <v>2.4668133607163013E-2</v>
      </c>
      <c r="F5" s="117">
        <v>2.3840506489294734E-2</v>
      </c>
      <c r="G5" s="117">
        <v>1.1022401577489033E-2</v>
      </c>
      <c r="H5" s="117">
        <v>2.0437437134905603E-2</v>
      </c>
      <c r="I5" s="117">
        <v>2.0414819691324998E-2</v>
      </c>
      <c r="J5" s="117">
        <v>2.1977012564642573E-2</v>
      </c>
      <c r="K5" s="117">
        <v>2.9661827522771723E-2</v>
      </c>
      <c r="L5" s="117">
        <v>2.9527880104810573E-2</v>
      </c>
    </row>
    <row r="6" spans="1:12" ht="16" customHeight="1" x14ac:dyDescent="0.3">
      <c r="A6" s="274"/>
      <c r="B6" s="277"/>
      <c r="C6" s="194" t="s">
        <v>8</v>
      </c>
      <c r="D6" s="117">
        <v>5.5471248915803503E-2</v>
      </c>
      <c r="E6" s="117">
        <v>6.9818646935988493E-2</v>
      </c>
      <c r="F6" s="117">
        <v>6.5593667691634577E-2</v>
      </c>
      <c r="G6" s="117">
        <v>6.0329175430316538E-2</v>
      </c>
      <c r="H6" s="117">
        <v>5.1745658507854377E-2</v>
      </c>
      <c r="I6" s="117">
        <v>6.9004517803829213E-2</v>
      </c>
      <c r="J6" s="117">
        <v>8.3486753546536091E-2</v>
      </c>
      <c r="K6" s="117">
        <v>0.10728506571623068</v>
      </c>
      <c r="L6" s="117">
        <v>4.513293950263135E-2</v>
      </c>
    </row>
    <row r="7" spans="1:12" ht="16" customHeight="1" thickBot="1" x14ac:dyDescent="0.35">
      <c r="A7" s="275"/>
      <c r="B7" s="278" t="s">
        <v>9</v>
      </c>
      <c r="C7" s="275"/>
      <c r="D7" s="114">
        <v>608</v>
      </c>
      <c r="E7" s="114">
        <v>565</v>
      </c>
      <c r="F7" s="114">
        <v>1130</v>
      </c>
      <c r="G7" s="114">
        <v>524</v>
      </c>
      <c r="H7" s="114">
        <v>1040</v>
      </c>
      <c r="I7" s="114">
        <v>583</v>
      </c>
      <c r="J7" s="114">
        <v>257</v>
      </c>
      <c r="K7" s="114">
        <v>294</v>
      </c>
      <c r="L7" s="114">
        <v>5001</v>
      </c>
    </row>
    <row r="8" spans="1:12" ht="16" customHeight="1" x14ac:dyDescent="0.3">
      <c r="A8" s="273" t="s">
        <v>62</v>
      </c>
      <c r="B8" s="273" t="s">
        <v>120</v>
      </c>
      <c r="C8" s="276"/>
      <c r="D8" s="83">
        <v>57792.219999999987</v>
      </c>
      <c r="E8" s="83">
        <v>78763.53</v>
      </c>
      <c r="F8" s="83">
        <v>121328.14999999998</v>
      </c>
      <c r="G8" s="83">
        <v>50651.5</v>
      </c>
      <c r="H8" s="83">
        <v>157647.66999999995</v>
      </c>
      <c r="I8" s="83">
        <v>47134.719999999994</v>
      </c>
      <c r="J8" s="83">
        <v>41572.699999999997</v>
      </c>
      <c r="K8" s="83">
        <v>27226.869999999995</v>
      </c>
      <c r="L8" s="83">
        <v>582117.36000000034</v>
      </c>
    </row>
    <row r="9" spans="1:12" ht="16" customHeight="1" x14ac:dyDescent="0.3">
      <c r="A9" s="274"/>
      <c r="B9" s="277" t="s">
        <v>5</v>
      </c>
      <c r="C9" s="274"/>
      <c r="D9" s="117">
        <v>7.1118002692363264E-2</v>
      </c>
      <c r="E9" s="117">
        <v>0.10188122968651311</v>
      </c>
      <c r="F9" s="117">
        <v>8.0968639406141671E-2</v>
      </c>
      <c r="G9" s="117">
        <v>7.5900732573973922E-2</v>
      </c>
      <c r="H9" s="117">
        <v>9.594842724722423E-2</v>
      </c>
      <c r="I9" s="117">
        <v>5.7039940018337808E-2</v>
      </c>
      <c r="J9" s="117">
        <v>0.11941138863064862</v>
      </c>
      <c r="K9" s="117">
        <v>0.11217055278836842</v>
      </c>
      <c r="L9" s="117">
        <v>8.5457459302715394E-2</v>
      </c>
    </row>
    <row r="10" spans="1:12" ht="16" customHeight="1" x14ac:dyDescent="0.3">
      <c r="A10" s="274"/>
      <c r="B10" s="277" t="s">
        <v>6</v>
      </c>
      <c r="C10" s="194" t="s">
        <v>7</v>
      </c>
      <c r="D10" s="117">
        <v>4.9438661198555979E-2</v>
      </c>
      <c r="E10" s="117">
        <v>7.0191140769428534E-2</v>
      </c>
      <c r="F10" s="117">
        <v>5.8414880973001147E-2</v>
      </c>
      <c r="G10" s="117">
        <v>4.8330548150780001E-2</v>
      </c>
      <c r="H10" s="117">
        <v>7.3872864906917815E-2</v>
      </c>
      <c r="I10" s="117">
        <v>3.647670032469337E-2</v>
      </c>
      <c r="J10" s="117">
        <v>7.4638695593521251E-2</v>
      </c>
      <c r="K10" s="117">
        <v>7.1267164701552532E-2</v>
      </c>
      <c r="L10" s="117">
        <v>7.4849980837595684E-2</v>
      </c>
    </row>
    <row r="11" spans="1:12" ht="16" customHeight="1" x14ac:dyDescent="0.3">
      <c r="A11" s="274"/>
      <c r="B11" s="277"/>
      <c r="C11" s="194" t="s">
        <v>8</v>
      </c>
      <c r="D11" s="117">
        <v>0.1012909346060764</v>
      </c>
      <c r="E11" s="117">
        <v>0.14563783002698419</v>
      </c>
      <c r="F11" s="117">
        <v>0.11120190462271601</v>
      </c>
      <c r="G11" s="117">
        <v>0.11726047857691883</v>
      </c>
      <c r="H11" s="117">
        <v>0.12373946350261496</v>
      </c>
      <c r="I11" s="117">
        <v>8.8135062472933859E-2</v>
      </c>
      <c r="J11" s="117">
        <v>0.18565306677041454</v>
      </c>
      <c r="K11" s="117">
        <v>0.17219744753805263</v>
      </c>
      <c r="L11" s="117">
        <v>9.7409913536188247E-2</v>
      </c>
    </row>
    <row r="12" spans="1:12" ht="16" customHeight="1" thickBot="1" x14ac:dyDescent="0.35">
      <c r="A12" s="275"/>
      <c r="B12" s="278" t="s">
        <v>9</v>
      </c>
      <c r="C12" s="275"/>
      <c r="D12" s="114">
        <v>608</v>
      </c>
      <c r="E12" s="114">
        <v>565</v>
      </c>
      <c r="F12" s="114">
        <v>1130</v>
      </c>
      <c r="G12" s="114">
        <v>524</v>
      </c>
      <c r="H12" s="114">
        <v>1040</v>
      </c>
      <c r="I12" s="114">
        <v>583</v>
      </c>
      <c r="J12" s="114">
        <v>257</v>
      </c>
      <c r="K12" s="114">
        <v>294</v>
      </c>
      <c r="L12" s="114">
        <v>5001</v>
      </c>
    </row>
    <row r="13" spans="1:12" ht="16" customHeight="1" x14ac:dyDescent="0.3">
      <c r="A13" s="273" t="s">
        <v>63</v>
      </c>
      <c r="B13" s="273" t="s">
        <v>120</v>
      </c>
      <c r="C13" s="276"/>
      <c r="D13" s="83">
        <v>26302.460000000003</v>
      </c>
      <c r="E13" s="83">
        <v>44917.81</v>
      </c>
      <c r="F13" s="83">
        <v>65515.999999999985</v>
      </c>
      <c r="G13" s="83">
        <v>25906.06</v>
      </c>
      <c r="H13" s="83">
        <v>84210.859999999971</v>
      </c>
      <c r="I13" s="83">
        <v>24773.23</v>
      </c>
      <c r="J13" s="83">
        <v>18285.010000000002</v>
      </c>
      <c r="K13" s="83">
        <v>11723.189999999999</v>
      </c>
      <c r="L13" s="83">
        <v>301634.61999999994</v>
      </c>
    </row>
    <row r="14" spans="1:12" ht="16" customHeight="1" x14ac:dyDescent="0.3">
      <c r="A14" s="274"/>
      <c r="B14" s="277" t="s">
        <v>5</v>
      </c>
      <c r="C14" s="274"/>
      <c r="D14" s="117">
        <v>3.2367305168338897E-2</v>
      </c>
      <c r="E14" s="117">
        <v>5.8101531478149254E-2</v>
      </c>
      <c r="F14" s="117">
        <v>4.3722263789011694E-2</v>
      </c>
      <c r="G14" s="117">
        <v>3.8819954633235357E-2</v>
      </c>
      <c r="H14" s="117">
        <v>5.1252895612958801E-2</v>
      </c>
      <c r="I14" s="117">
        <v>2.9979249972429817E-2</v>
      </c>
      <c r="J14" s="117">
        <v>5.2520967731835969E-2</v>
      </c>
      <c r="K14" s="117">
        <v>4.8297755222802732E-2</v>
      </c>
      <c r="L14" s="117">
        <v>4.4281325440869823E-2</v>
      </c>
    </row>
    <row r="15" spans="1:12" ht="16" customHeight="1" x14ac:dyDescent="0.3">
      <c r="A15" s="274"/>
      <c r="B15" s="277" t="s">
        <v>6</v>
      </c>
      <c r="C15" s="194" t="s">
        <v>7</v>
      </c>
      <c r="D15" s="117">
        <v>1.9057705042105907E-2</v>
      </c>
      <c r="E15" s="117">
        <v>3.3464288780760208E-2</v>
      </c>
      <c r="F15" s="117">
        <v>2.8948216819207929E-2</v>
      </c>
      <c r="G15" s="117">
        <v>2.0714582112042433E-2</v>
      </c>
      <c r="H15" s="117">
        <v>3.6859930658154252E-2</v>
      </c>
      <c r="I15" s="117">
        <v>1.5986131161413387E-2</v>
      </c>
      <c r="J15" s="117">
        <v>2.8045234007735752E-2</v>
      </c>
      <c r="K15" s="117">
        <v>2.4156807154057446E-2</v>
      </c>
      <c r="L15" s="117">
        <v>3.6952459582872035E-2</v>
      </c>
    </row>
    <row r="16" spans="1:12" ht="16" customHeight="1" x14ac:dyDescent="0.3">
      <c r="A16" s="274"/>
      <c r="B16" s="277"/>
      <c r="C16" s="194" t="s">
        <v>8</v>
      </c>
      <c r="D16" s="117">
        <v>5.4456104520133844E-2</v>
      </c>
      <c r="E16" s="117">
        <v>9.9019078154104226E-2</v>
      </c>
      <c r="F16" s="117">
        <v>6.5527597325683931E-2</v>
      </c>
      <c r="G16" s="117">
        <v>7.1593231287478812E-2</v>
      </c>
      <c r="H16" s="117">
        <v>7.0852546610188388E-2</v>
      </c>
      <c r="I16" s="117">
        <v>5.5529736674379923E-2</v>
      </c>
      <c r="J16" s="117">
        <v>9.6242145091744835E-2</v>
      </c>
      <c r="K16" s="117">
        <v>9.4234117479692306E-2</v>
      </c>
      <c r="L16" s="117">
        <v>5.2983772355771966E-2</v>
      </c>
    </row>
    <row r="17" spans="1:13" ht="16" customHeight="1" thickBot="1" x14ac:dyDescent="0.35">
      <c r="A17" s="275"/>
      <c r="B17" s="278" t="s">
        <v>9</v>
      </c>
      <c r="C17" s="275"/>
      <c r="D17" s="114">
        <v>608</v>
      </c>
      <c r="E17" s="114">
        <v>565</v>
      </c>
      <c r="F17" s="114">
        <v>1130</v>
      </c>
      <c r="G17" s="114">
        <v>524</v>
      </c>
      <c r="H17" s="114">
        <v>1040</v>
      </c>
      <c r="I17" s="114">
        <v>583</v>
      </c>
      <c r="J17" s="114">
        <v>257</v>
      </c>
      <c r="K17" s="114">
        <v>294</v>
      </c>
      <c r="L17" s="114">
        <v>5001</v>
      </c>
    </row>
    <row r="18" spans="1:13" ht="16" customHeight="1" x14ac:dyDescent="0.3">
      <c r="A18" s="273" t="s">
        <v>64</v>
      </c>
      <c r="B18" s="273" t="s">
        <v>120</v>
      </c>
      <c r="C18" s="276"/>
      <c r="D18" s="83">
        <v>32591.11</v>
      </c>
      <c r="E18" s="83">
        <v>34615.49</v>
      </c>
      <c r="F18" s="83">
        <v>55495.469999999994</v>
      </c>
      <c r="G18" s="83">
        <v>22058.48</v>
      </c>
      <c r="H18" s="83">
        <v>73436.809999999983</v>
      </c>
      <c r="I18" s="83">
        <v>24957.35</v>
      </c>
      <c r="J18" s="83">
        <v>23287.690000000002</v>
      </c>
      <c r="K18" s="83">
        <v>15503.68</v>
      </c>
      <c r="L18" s="83">
        <v>281946.08</v>
      </c>
      <c r="M18" s="239"/>
    </row>
    <row r="19" spans="1:13" ht="16" customHeight="1" x14ac:dyDescent="0.3">
      <c r="A19" s="274"/>
      <c r="B19" s="277" t="s">
        <v>5</v>
      </c>
      <c r="C19" s="279"/>
      <c r="D19" s="117">
        <v>4.0105997809516729E-2</v>
      </c>
      <c r="E19" s="117">
        <v>4.4775401602762041E-2</v>
      </c>
      <c r="F19" s="117">
        <v>3.7035038440002215E-2</v>
      </c>
      <c r="G19" s="117">
        <v>3.305439703598808E-2</v>
      </c>
      <c r="H19" s="117">
        <v>4.4695531634265331E-2</v>
      </c>
      <c r="I19" s="117">
        <v>3.0202062238126447E-2</v>
      </c>
      <c r="J19" s="117">
        <v>6.6890420898812697E-2</v>
      </c>
      <c r="K19" s="117">
        <v>6.3872797565565548E-2</v>
      </c>
      <c r="L19" s="117">
        <v>4.1390958787348484E-2</v>
      </c>
    </row>
    <row r="20" spans="1:13" ht="16" customHeight="1" x14ac:dyDescent="0.3">
      <c r="A20" s="274"/>
      <c r="B20" s="277" t="s">
        <v>6</v>
      </c>
      <c r="C20" s="194" t="s">
        <v>7</v>
      </c>
      <c r="D20" s="117">
        <v>2.4356639507850834E-2</v>
      </c>
      <c r="E20" s="117">
        <v>2.7230143337335502E-2</v>
      </c>
      <c r="F20" s="117">
        <v>2.1432166560661509E-2</v>
      </c>
      <c r="G20" s="117">
        <v>1.6065475190572245E-2</v>
      </c>
      <c r="H20" s="117">
        <v>2.8984557353781196E-2</v>
      </c>
      <c r="I20" s="117">
        <v>1.6567337437365864E-2</v>
      </c>
      <c r="J20" s="117">
        <v>3.3007549912379662E-2</v>
      </c>
      <c r="K20" s="117">
        <v>3.4296853138356426E-2</v>
      </c>
      <c r="L20" s="117">
        <v>3.3768857976314667E-2</v>
      </c>
    </row>
    <row r="21" spans="1:13" ht="16" customHeight="1" x14ac:dyDescent="0.3">
      <c r="A21" s="274"/>
      <c r="B21" s="277"/>
      <c r="C21" s="194" t="s">
        <v>8</v>
      </c>
      <c r="D21" s="117">
        <v>6.5356925320534637E-2</v>
      </c>
      <c r="E21" s="117">
        <v>7.2779829241088334E-2</v>
      </c>
      <c r="F21" s="117">
        <v>6.3262642666508884E-2</v>
      </c>
      <c r="G21" s="117">
        <v>6.6789276277272172E-2</v>
      </c>
      <c r="H21" s="117">
        <v>6.8323367571573215E-2</v>
      </c>
      <c r="I21" s="117">
        <v>5.4436867344915811E-2</v>
      </c>
      <c r="J21" s="117">
        <v>0.13084826221931076</v>
      </c>
      <c r="K21" s="117">
        <v>0.11589279772165559</v>
      </c>
      <c r="L21" s="117">
        <v>5.0643301265899131E-2</v>
      </c>
    </row>
    <row r="22" spans="1:13" ht="16" customHeight="1" thickBot="1" x14ac:dyDescent="0.35">
      <c r="A22" s="275"/>
      <c r="B22" s="278" t="s">
        <v>9</v>
      </c>
      <c r="C22" s="275"/>
      <c r="D22" s="114">
        <v>608</v>
      </c>
      <c r="E22" s="114">
        <v>565</v>
      </c>
      <c r="F22" s="114">
        <v>1130</v>
      </c>
      <c r="G22" s="114">
        <v>524</v>
      </c>
      <c r="H22" s="114">
        <v>1040</v>
      </c>
      <c r="I22" s="114">
        <v>583</v>
      </c>
      <c r="J22" s="114">
        <v>257</v>
      </c>
      <c r="K22" s="114">
        <v>294</v>
      </c>
      <c r="L22" s="114">
        <v>5001</v>
      </c>
    </row>
    <row r="23" spans="1:13" ht="16" customHeight="1" x14ac:dyDescent="0.3">
      <c r="A23" s="273" t="s">
        <v>65</v>
      </c>
      <c r="B23" s="273" t="s">
        <v>120</v>
      </c>
      <c r="C23" s="276"/>
      <c r="D23" s="83">
        <v>11837.73</v>
      </c>
      <c r="E23" s="83">
        <v>16664.099999999999</v>
      </c>
      <c r="F23" s="83">
        <v>23853.179999999997</v>
      </c>
      <c r="G23" s="83">
        <v>4531.4399999999996</v>
      </c>
      <c r="H23" s="83">
        <v>23099.010000000002</v>
      </c>
      <c r="I23" s="83">
        <v>11275.340000000002</v>
      </c>
      <c r="J23" s="83">
        <v>5219.51</v>
      </c>
      <c r="K23" s="83">
        <v>9187.64</v>
      </c>
      <c r="L23" s="83">
        <v>105667.95000000001</v>
      </c>
    </row>
    <row r="24" spans="1:13" ht="16" customHeight="1" x14ac:dyDescent="0.3">
      <c r="A24" s="274"/>
      <c r="B24" s="277" t="s">
        <v>5</v>
      </c>
      <c r="C24" s="279"/>
      <c r="D24" s="117">
        <v>1.4567284558569813E-2</v>
      </c>
      <c r="E24" s="117">
        <v>2.1555141061085289E-2</v>
      </c>
      <c r="F24" s="117">
        <v>1.5918478358977618E-2</v>
      </c>
      <c r="G24" s="117">
        <v>6.7903145141803957E-3</v>
      </c>
      <c r="H24" s="117">
        <v>1.4058651678568452E-2</v>
      </c>
      <c r="I24" s="117">
        <v>1.36448188784481E-2</v>
      </c>
      <c r="J24" s="117">
        <v>1.4992265045848763E-2</v>
      </c>
      <c r="K24" s="117">
        <v>3.7851675848914156E-2</v>
      </c>
      <c r="L24" s="117">
        <v>1.5512532621817642E-2</v>
      </c>
    </row>
    <row r="25" spans="1:13" ht="16" customHeight="1" x14ac:dyDescent="0.3">
      <c r="A25" s="274"/>
      <c r="B25" s="277" t="s">
        <v>6</v>
      </c>
      <c r="C25" s="194" t="s">
        <v>7</v>
      </c>
      <c r="D25" s="117">
        <v>6.8585318384379703E-3</v>
      </c>
      <c r="E25" s="117">
        <v>1.0295822436239742E-2</v>
      </c>
      <c r="F25" s="117">
        <v>5.9231224614412483E-3</v>
      </c>
      <c r="G25" s="117">
        <v>1.3711088024507079E-3</v>
      </c>
      <c r="H25" s="117">
        <v>7.4655012337032671E-3</v>
      </c>
      <c r="I25" s="117">
        <v>7.0849417733641149E-3</v>
      </c>
      <c r="J25" s="117">
        <v>4.7390780921616254E-3</v>
      </c>
      <c r="K25" s="117">
        <v>1.538973620522323E-2</v>
      </c>
      <c r="L25" s="117">
        <v>1.1166096023782858E-2</v>
      </c>
    </row>
    <row r="26" spans="1:13" ht="16" customHeight="1" x14ac:dyDescent="0.3">
      <c r="A26" s="274"/>
      <c r="B26" s="277"/>
      <c r="C26" s="194" t="s">
        <v>8</v>
      </c>
      <c r="D26" s="117">
        <v>3.0672812917162666E-2</v>
      </c>
      <c r="E26" s="117">
        <v>4.4572905021631561E-2</v>
      </c>
      <c r="F26" s="117">
        <v>4.2067352786494254E-2</v>
      </c>
      <c r="G26" s="117">
        <v>3.2922395093501387E-2</v>
      </c>
      <c r="H26" s="117">
        <v>2.6320128924540477E-2</v>
      </c>
      <c r="I26" s="117">
        <v>2.6118651473227675E-2</v>
      </c>
      <c r="J26" s="117">
        <v>4.6394556708955169E-2</v>
      </c>
      <c r="K26" s="117">
        <v>9.0097777448181648E-2</v>
      </c>
      <c r="L26" s="117">
        <v>2.1514022977880794E-2</v>
      </c>
    </row>
    <row r="27" spans="1:13" ht="16" customHeight="1" thickBot="1" x14ac:dyDescent="0.35">
      <c r="A27" s="275"/>
      <c r="B27" s="278" t="s">
        <v>9</v>
      </c>
      <c r="C27" s="275"/>
      <c r="D27" s="114">
        <v>608</v>
      </c>
      <c r="E27" s="114">
        <v>565</v>
      </c>
      <c r="F27" s="114">
        <v>1130</v>
      </c>
      <c r="G27" s="114">
        <v>524</v>
      </c>
      <c r="H27" s="114">
        <v>1040</v>
      </c>
      <c r="I27" s="114">
        <v>583</v>
      </c>
      <c r="J27" s="114">
        <v>257</v>
      </c>
      <c r="K27" s="114">
        <v>294</v>
      </c>
      <c r="L27" s="114">
        <v>5001</v>
      </c>
    </row>
    <row r="28" spans="1:13" ht="16" customHeight="1" x14ac:dyDescent="0.3">
      <c r="A28" s="273" t="s">
        <v>106</v>
      </c>
      <c r="B28" s="273" t="s">
        <v>120</v>
      </c>
      <c r="C28" s="276"/>
      <c r="D28" s="83">
        <v>13983.940000000002</v>
      </c>
      <c r="E28" s="83">
        <v>15613.630000000001</v>
      </c>
      <c r="F28" s="83">
        <v>35724.719999999994</v>
      </c>
      <c r="G28" s="83">
        <v>12854.67</v>
      </c>
      <c r="H28" s="83">
        <v>30531.159999999996</v>
      </c>
      <c r="I28" s="83">
        <v>20878.879999999997</v>
      </c>
      <c r="J28" s="83">
        <v>9849.840000000002</v>
      </c>
      <c r="K28" s="83">
        <v>4683.54</v>
      </c>
      <c r="L28" s="83">
        <v>144120.38</v>
      </c>
    </row>
    <row r="29" spans="1:13" ht="16" customHeight="1" x14ac:dyDescent="0.3">
      <c r="A29" s="274"/>
      <c r="B29" s="277" t="s">
        <v>5</v>
      </c>
      <c r="C29" s="279"/>
      <c r="D29" s="82">
        <v>1.7208369613935005E-2</v>
      </c>
      <c r="E29" s="82">
        <v>2.0196350065445668E-2</v>
      </c>
      <c r="F29" s="82">
        <v>2.3840979785526916E-2</v>
      </c>
      <c r="G29" s="82">
        <v>1.9262585905583947E-2</v>
      </c>
      <c r="H29" s="82">
        <v>1.8582049351147167E-2</v>
      </c>
      <c r="I29" s="82">
        <v>2.5266514001781974E-2</v>
      </c>
      <c r="J29" s="82">
        <v>2.8292198298155002E-2</v>
      </c>
      <c r="K29" s="82">
        <v>1.9295470643758725E-2</v>
      </c>
      <c r="L29" s="82">
        <v>2.115752312994389E-2</v>
      </c>
    </row>
    <row r="30" spans="1:13" ht="16" customHeight="1" x14ac:dyDescent="0.3">
      <c r="A30" s="274"/>
      <c r="B30" s="277" t="s">
        <v>6</v>
      </c>
      <c r="C30" s="194" t="s">
        <v>7</v>
      </c>
      <c r="D30" s="82">
        <v>7.4413332515466581E-3</v>
      </c>
      <c r="E30" s="82">
        <v>9.4373434257836279E-3</v>
      </c>
      <c r="F30" s="82">
        <v>1.3665105188531668E-2</v>
      </c>
      <c r="G30" s="82">
        <v>6.9218780035191583E-3</v>
      </c>
      <c r="H30" s="82">
        <v>9.4593292084408157E-3</v>
      </c>
      <c r="I30" s="82">
        <v>1.0671033375478671E-2</v>
      </c>
      <c r="J30" s="82">
        <v>1.2180658724842509E-2</v>
      </c>
      <c r="K30" s="82">
        <v>8.3389809285479618E-3</v>
      </c>
      <c r="L30" s="82">
        <v>1.5941628335069492E-2</v>
      </c>
    </row>
    <row r="31" spans="1:13" ht="16" customHeight="1" x14ac:dyDescent="0.3">
      <c r="A31" s="274"/>
      <c r="B31" s="277"/>
      <c r="C31" s="194" t="s">
        <v>8</v>
      </c>
      <c r="D31" s="82">
        <v>3.9287589641616688E-2</v>
      </c>
      <c r="E31" s="82">
        <v>4.2692475530599988E-2</v>
      </c>
      <c r="F31" s="82">
        <v>4.1277318503614609E-2</v>
      </c>
      <c r="G31" s="82">
        <v>5.2443112187216256E-2</v>
      </c>
      <c r="H31" s="82">
        <v>3.6181490851729267E-2</v>
      </c>
      <c r="I31" s="82">
        <v>5.8641894806493011E-2</v>
      </c>
      <c r="J31" s="82">
        <v>6.432693862017938E-2</v>
      </c>
      <c r="K31" s="82">
        <v>4.4008704995591105E-2</v>
      </c>
      <c r="L31" s="82">
        <v>2.8031378734176268E-2</v>
      </c>
    </row>
    <row r="32" spans="1:13" ht="16" customHeight="1" thickBot="1" x14ac:dyDescent="0.35">
      <c r="A32" s="275"/>
      <c r="B32" s="278" t="s">
        <v>9</v>
      </c>
      <c r="C32" s="275"/>
      <c r="D32" s="114">
        <v>608</v>
      </c>
      <c r="E32" s="114">
        <v>565</v>
      </c>
      <c r="F32" s="114">
        <v>1130</v>
      </c>
      <c r="G32" s="114">
        <v>524</v>
      </c>
      <c r="H32" s="114">
        <v>1040</v>
      </c>
      <c r="I32" s="114">
        <v>583</v>
      </c>
      <c r="J32" s="114">
        <v>257</v>
      </c>
      <c r="K32" s="114">
        <v>294</v>
      </c>
      <c r="L32" s="114">
        <v>5001</v>
      </c>
    </row>
    <row r="33" spans="1:22" ht="16" customHeight="1" x14ac:dyDescent="0.3">
      <c r="A33" s="273" t="s">
        <v>13</v>
      </c>
      <c r="B33" s="273" t="s">
        <v>120</v>
      </c>
      <c r="C33" s="276"/>
      <c r="D33" s="83">
        <v>8027.2400000000007</v>
      </c>
      <c r="E33" s="83">
        <v>19183.599999999999</v>
      </c>
      <c r="F33" s="83">
        <v>13100.840000000002</v>
      </c>
      <c r="G33" s="83">
        <v>478.38</v>
      </c>
      <c r="H33" s="83">
        <v>10007.51</v>
      </c>
      <c r="I33" s="83">
        <v>10761.340000000002</v>
      </c>
      <c r="J33" s="83">
        <v>3090.6</v>
      </c>
      <c r="K33" s="83">
        <v>9526.1200000000008</v>
      </c>
      <c r="L33" s="83">
        <v>74175.62999999999</v>
      </c>
    </row>
    <row r="34" spans="1:22" ht="16" customHeight="1" x14ac:dyDescent="0.3">
      <c r="A34" s="274"/>
      <c r="B34" s="277" t="s">
        <v>5</v>
      </c>
      <c r="C34" s="279"/>
      <c r="D34" s="117">
        <v>9.8781683059111849E-3</v>
      </c>
      <c r="E34" s="117">
        <v>2.4814133620143636E-2</v>
      </c>
      <c r="F34" s="117">
        <v>8.7428778059960351E-3</v>
      </c>
      <c r="G34" s="117">
        <v>7.1684732828717029E-4</v>
      </c>
      <c r="H34" s="117">
        <v>6.0908280164297278E-3</v>
      </c>
      <c r="I34" s="117">
        <v>1.3022803320290004E-2</v>
      </c>
      <c r="J34" s="117">
        <v>8.877288165115153E-3</v>
      </c>
      <c r="K34" s="117">
        <v>3.9246161836756513E-2</v>
      </c>
      <c r="L34" s="117">
        <v>1.0889317717613277E-2</v>
      </c>
    </row>
    <row r="35" spans="1:22" ht="16" customHeight="1" x14ac:dyDescent="0.3">
      <c r="A35" s="274"/>
      <c r="B35" s="277" t="s">
        <v>6</v>
      </c>
      <c r="C35" s="194" t="s">
        <v>7</v>
      </c>
      <c r="D35" s="117">
        <v>3.8562887385395965E-3</v>
      </c>
      <c r="E35" s="117">
        <v>1.2268492957413564E-2</v>
      </c>
      <c r="F35" s="117">
        <v>3.7599515551778929E-3</v>
      </c>
      <c r="G35" s="117">
        <v>1.0064537060347107E-4</v>
      </c>
      <c r="H35" s="117">
        <v>2.3515196811769823E-3</v>
      </c>
      <c r="I35" s="117">
        <v>4.8954801586288703E-3</v>
      </c>
      <c r="J35" s="117">
        <v>2.1887590173610273E-3</v>
      </c>
      <c r="K35" s="117">
        <v>1.6433073519392917E-2</v>
      </c>
      <c r="L35" s="117">
        <v>7.7193207498881498E-3</v>
      </c>
    </row>
    <row r="36" spans="1:22" ht="16" customHeight="1" x14ac:dyDescent="0.3">
      <c r="A36" s="274"/>
      <c r="B36" s="277"/>
      <c r="C36" s="194" t="s">
        <v>8</v>
      </c>
      <c r="D36" s="117">
        <v>2.5067024366671572E-2</v>
      </c>
      <c r="E36" s="117">
        <v>4.9545309313664375E-2</v>
      </c>
      <c r="F36" s="117">
        <v>2.0195624948403604E-2</v>
      </c>
      <c r="G36" s="117">
        <v>5.0865579198753411E-3</v>
      </c>
      <c r="H36" s="117">
        <v>1.5682788417507122E-2</v>
      </c>
      <c r="I36" s="117">
        <v>3.4179412112668214E-2</v>
      </c>
      <c r="J36" s="117">
        <v>3.5282267181485714E-2</v>
      </c>
      <c r="K36" s="117">
        <v>9.0805478852180113E-2</v>
      </c>
      <c r="L36" s="117">
        <v>1.5340971742357785E-2</v>
      </c>
    </row>
    <row r="37" spans="1:22" ht="16" customHeight="1" thickBot="1" x14ac:dyDescent="0.35">
      <c r="A37" s="275"/>
      <c r="B37" s="278" t="s">
        <v>9</v>
      </c>
      <c r="C37" s="275"/>
      <c r="D37" s="114">
        <v>608</v>
      </c>
      <c r="E37" s="114">
        <v>565</v>
      </c>
      <c r="F37" s="114">
        <v>1130</v>
      </c>
      <c r="G37" s="114">
        <v>524</v>
      </c>
      <c r="H37" s="114">
        <v>1040</v>
      </c>
      <c r="I37" s="114">
        <v>583</v>
      </c>
      <c r="J37" s="114">
        <v>257</v>
      </c>
      <c r="K37" s="114">
        <v>294</v>
      </c>
      <c r="L37" s="114">
        <v>5001</v>
      </c>
    </row>
    <row r="38" spans="1:22" ht="16" customHeight="1" x14ac:dyDescent="0.3">
      <c r="A38" s="273" t="s">
        <v>14</v>
      </c>
      <c r="B38" s="273" t="s">
        <v>120</v>
      </c>
      <c r="C38" s="276"/>
      <c r="D38" s="83">
        <v>6109.4800000000005</v>
      </c>
      <c r="E38" s="83">
        <v>5781.46</v>
      </c>
      <c r="F38" s="83">
        <v>4036.94</v>
      </c>
      <c r="G38" s="83">
        <v>478.38</v>
      </c>
      <c r="H38" s="83">
        <v>1619.6599999999999</v>
      </c>
      <c r="I38" s="83">
        <v>7916.46</v>
      </c>
      <c r="J38" s="83">
        <v>3090.6</v>
      </c>
      <c r="K38" s="83">
        <v>3256.28</v>
      </c>
      <c r="L38" s="83">
        <v>32289.26</v>
      </c>
    </row>
    <row r="39" spans="1:22" ht="16" customHeight="1" x14ac:dyDescent="0.3">
      <c r="A39" s="274"/>
      <c r="B39" s="277" t="s">
        <v>5</v>
      </c>
      <c r="C39" s="279"/>
      <c r="D39" s="117">
        <v>7.518209459490219E-3</v>
      </c>
      <c r="E39" s="117">
        <v>7.478362818215332E-3</v>
      </c>
      <c r="F39" s="117">
        <v>2.6940618410832913E-3</v>
      </c>
      <c r="G39" s="117">
        <v>7.1684732828717029E-4</v>
      </c>
      <c r="H39" s="117">
        <v>9.8576673968755178E-4</v>
      </c>
      <c r="I39" s="117">
        <v>9.5800803220549655E-3</v>
      </c>
      <c r="J39" s="117">
        <v>8.877288165115153E-3</v>
      </c>
      <c r="K39" s="117">
        <v>1.3415377075429818E-2</v>
      </c>
      <c r="L39" s="117">
        <v>4.7402092979408686E-3</v>
      </c>
    </row>
    <row r="40" spans="1:22" ht="16" customHeight="1" x14ac:dyDescent="0.3">
      <c r="A40" s="274"/>
      <c r="B40" s="277" t="s">
        <v>6</v>
      </c>
      <c r="C40" s="194" t="s">
        <v>7</v>
      </c>
      <c r="D40" s="117">
        <v>2.3657696795412941E-3</v>
      </c>
      <c r="E40" s="117">
        <v>1.8484145463096224E-3</v>
      </c>
      <c r="F40" s="117">
        <v>3.7947851506344831E-4</v>
      </c>
      <c r="G40" s="117">
        <v>1.0064537060347107E-4</v>
      </c>
      <c r="H40" s="117">
        <v>2.3237334146700877E-4</v>
      </c>
      <c r="I40" s="117">
        <v>2.8190128605931506E-3</v>
      </c>
      <c r="J40" s="117">
        <v>2.1887590173610273E-3</v>
      </c>
      <c r="K40" s="117">
        <v>2.7918415425338726E-3</v>
      </c>
      <c r="L40" s="117">
        <v>2.7189775833285339E-3</v>
      </c>
    </row>
    <row r="41" spans="1:22" ht="16" customHeight="1" x14ac:dyDescent="0.3">
      <c r="A41" s="274"/>
      <c r="B41" s="277"/>
      <c r="C41" s="194" t="s">
        <v>8</v>
      </c>
      <c r="D41" s="117">
        <v>2.3626458632582673E-2</v>
      </c>
      <c r="E41" s="117">
        <v>2.9745141939446548E-2</v>
      </c>
      <c r="F41" s="117">
        <v>1.8859811481372904E-2</v>
      </c>
      <c r="G41" s="117">
        <v>5.0865579198753411E-3</v>
      </c>
      <c r="H41" s="117">
        <v>4.1715960358246719E-3</v>
      </c>
      <c r="I41" s="117">
        <v>3.2035815822882001E-2</v>
      </c>
      <c r="J41" s="117">
        <v>3.5282267181485714E-2</v>
      </c>
      <c r="K41" s="117">
        <v>6.1952250529539558E-2</v>
      </c>
      <c r="L41" s="117">
        <v>8.2515507727082237E-3</v>
      </c>
    </row>
    <row r="42" spans="1:22" ht="16" customHeight="1" thickBot="1" x14ac:dyDescent="0.35">
      <c r="A42" s="275"/>
      <c r="B42" s="278" t="s">
        <v>9</v>
      </c>
      <c r="C42" s="275"/>
      <c r="D42" s="114">
        <v>608</v>
      </c>
      <c r="E42" s="114">
        <v>565</v>
      </c>
      <c r="F42" s="114">
        <v>1130</v>
      </c>
      <c r="G42" s="114">
        <v>524</v>
      </c>
      <c r="H42" s="114">
        <v>1040</v>
      </c>
      <c r="I42" s="114">
        <v>583</v>
      </c>
      <c r="J42" s="114">
        <v>257</v>
      </c>
      <c r="K42" s="114">
        <v>294</v>
      </c>
      <c r="L42" s="114">
        <v>5001</v>
      </c>
    </row>
    <row r="43" spans="1:22" ht="16" customHeight="1" x14ac:dyDescent="0.3">
      <c r="A43" s="273" t="s">
        <v>118</v>
      </c>
      <c r="B43" s="273" t="s">
        <v>120</v>
      </c>
      <c r="C43" s="276"/>
      <c r="D43" s="176"/>
      <c r="E43" s="176"/>
      <c r="F43" s="176"/>
      <c r="G43" s="176"/>
      <c r="H43" s="176"/>
      <c r="I43" s="176"/>
      <c r="J43" s="176"/>
      <c r="K43" s="176"/>
      <c r="L43" s="83">
        <v>151802.29999999996</v>
      </c>
    </row>
    <row r="44" spans="1:22" ht="16" customHeight="1" x14ac:dyDescent="0.3">
      <c r="A44" s="274"/>
      <c r="B44" s="277" t="s">
        <v>5</v>
      </c>
      <c r="C44" s="279"/>
      <c r="D44" s="175"/>
      <c r="E44" s="175"/>
      <c r="F44" s="175"/>
      <c r="G44" s="175"/>
      <c r="H44" s="175"/>
      <c r="I44" s="175"/>
      <c r="J44" s="175"/>
      <c r="K44" s="175"/>
      <c r="L44" s="117">
        <v>0.60993401923754176</v>
      </c>
    </row>
    <row r="45" spans="1:22" ht="16" customHeight="1" x14ac:dyDescent="0.3">
      <c r="A45" s="274"/>
      <c r="B45" s="277" t="s">
        <v>6</v>
      </c>
      <c r="C45" s="194" t="s">
        <v>7</v>
      </c>
      <c r="D45" s="175"/>
      <c r="E45" s="175"/>
      <c r="F45" s="175"/>
      <c r="G45" s="175"/>
      <c r="H45" s="175"/>
      <c r="I45" s="175"/>
      <c r="J45" s="175"/>
      <c r="K45" s="175"/>
      <c r="L45" s="117">
        <v>0.49587886994543207</v>
      </c>
    </row>
    <row r="46" spans="1:22" ht="16" customHeight="1" x14ac:dyDescent="0.3">
      <c r="A46" s="274"/>
      <c r="B46" s="277"/>
      <c r="C46" s="194" t="s">
        <v>8</v>
      </c>
      <c r="D46" s="175"/>
      <c r="E46" s="175"/>
      <c r="F46" s="175"/>
      <c r="G46" s="175"/>
      <c r="H46" s="175"/>
      <c r="I46" s="175"/>
      <c r="J46" s="175"/>
      <c r="K46" s="175"/>
      <c r="L46" s="117">
        <v>0.71311364855837656</v>
      </c>
    </row>
    <row r="47" spans="1:22" ht="16" customHeight="1" thickBot="1" x14ac:dyDescent="0.35">
      <c r="A47" s="275"/>
      <c r="B47" s="278" t="s">
        <v>9</v>
      </c>
      <c r="C47" s="275"/>
      <c r="D47" s="174"/>
      <c r="E47" s="174"/>
      <c r="F47" s="174"/>
      <c r="G47" s="174"/>
      <c r="H47" s="177"/>
      <c r="I47" s="177"/>
      <c r="J47" s="177"/>
      <c r="K47" s="177"/>
      <c r="L47" s="118">
        <v>137</v>
      </c>
      <c r="M47" s="114"/>
      <c r="N47" s="114"/>
      <c r="O47" s="114"/>
      <c r="P47" s="114"/>
      <c r="Q47" s="114"/>
      <c r="R47" s="114"/>
      <c r="S47" s="114"/>
      <c r="T47" s="114"/>
      <c r="U47" s="114"/>
      <c r="V47" s="73"/>
    </row>
    <row r="48" spans="1:22" ht="16" customHeight="1" x14ac:dyDescent="0.3">
      <c r="A48" s="284" t="s">
        <v>360</v>
      </c>
      <c r="B48" s="285"/>
      <c r="C48" s="285"/>
      <c r="D48" s="285"/>
      <c r="E48" s="285"/>
      <c r="F48" s="285"/>
      <c r="G48" s="285"/>
      <c r="H48" s="72"/>
      <c r="Q48" s="73"/>
      <c r="R48" s="73"/>
      <c r="S48" s="73"/>
      <c r="T48" s="73"/>
      <c r="U48" s="73"/>
      <c r="V48" s="73"/>
    </row>
    <row r="49" spans="1:22" ht="16" customHeight="1" x14ac:dyDescent="0.3">
      <c r="A49" s="286" t="s">
        <v>10</v>
      </c>
      <c r="B49" s="287"/>
      <c r="C49" s="287"/>
      <c r="D49" s="287"/>
      <c r="E49" s="287"/>
      <c r="F49" s="287"/>
      <c r="G49" s="287"/>
      <c r="H49" s="72"/>
      <c r="Q49" s="73"/>
      <c r="R49" s="73"/>
      <c r="S49" s="73"/>
      <c r="T49" s="73"/>
      <c r="U49" s="73"/>
      <c r="V49" s="73"/>
    </row>
    <row r="50" spans="1:22" ht="14.25" customHeight="1" x14ac:dyDescent="0.3">
      <c r="A50" s="198" t="str">
        <f>HYPERLINK("#'Index'!A1","Back To Index")</f>
        <v>Back To Index</v>
      </c>
      <c r="H50" s="72"/>
    </row>
    <row r="51" spans="1:22" ht="14.25" customHeight="1" x14ac:dyDescent="0.3">
      <c r="H51" s="72"/>
    </row>
    <row r="52" spans="1:22" ht="14.25" customHeight="1" x14ac:dyDescent="0.3">
      <c r="H52" s="72"/>
    </row>
    <row r="53" spans="1:22" ht="14.15" customHeight="1" x14ac:dyDescent="0.3">
      <c r="H53" s="72"/>
    </row>
    <row r="54" spans="1:22" ht="14.25" customHeight="1" x14ac:dyDescent="0.3">
      <c r="H54" s="72"/>
    </row>
    <row r="55" spans="1:22" ht="14.25" customHeight="1" x14ac:dyDescent="0.3">
      <c r="H55" s="72"/>
    </row>
    <row r="56" spans="1:22" ht="14.25" customHeight="1" x14ac:dyDescent="0.3">
      <c r="H56" s="72"/>
    </row>
    <row r="57" spans="1:22" ht="14.5" customHeight="1" x14ac:dyDescent="0.3">
      <c r="H57" s="72"/>
    </row>
    <row r="58" spans="1:22" ht="15" customHeight="1" x14ac:dyDescent="0.3">
      <c r="H58" s="72"/>
    </row>
    <row r="59" spans="1:22" x14ac:dyDescent="0.3">
      <c r="H59" s="72"/>
    </row>
    <row r="60" spans="1:22" ht="15" customHeight="1" x14ac:dyDescent="0.3">
      <c r="H60" s="72"/>
    </row>
    <row r="61" spans="1:22" ht="15" customHeight="1" x14ac:dyDescent="0.3">
      <c r="H61" s="72"/>
    </row>
    <row r="62" spans="1:22" ht="36.75" customHeight="1" x14ac:dyDescent="0.3">
      <c r="H62" s="72"/>
    </row>
    <row r="63" spans="1:22" ht="15" customHeight="1" x14ac:dyDescent="0.3">
      <c r="H63" s="72"/>
    </row>
    <row r="64" spans="1:22" ht="14.25" customHeight="1" x14ac:dyDescent="0.3">
      <c r="H64" s="72"/>
    </row>
    <row r="65" spans="8:8" ht="14.15" customHeight="1" x14ac:dyDescent="0.3">
      <c r="H65" s="72"/>
    </row>
    <row r="66" spans="8:8" ht="14.25" customHeight="1" x14ac:dyDescent="0.3">
      <c r="H66" s="72"/>
    </row>
    <row r="67" spans="8:8" ht="14.25" customHeight="1" x14ac:dyDescent="0.3">
      <c r="H67" s="72"/>
    </row>
    <row r="68" spans="8:8" ht="14.25" customHeight="1" x14ac:dyDescent="0.3">
      <c r="H68" s="72"/>
    </row>
    <row r="69" spans="8:8" ht="14.15" customHeight="1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25" customHeight="1" x14ac:dyDescent="0.3">
      <c r="H72" s="72"/>
    </row>
    <row r="73" spans="8:8" ht="14.15" customHeight="1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25" customHeight="1" x14ac:dyDescent="0.3">
      <c r="H76" s="72"/>
    </row>
    <row r="77" spans="8:8" ht="14.15" customHeight="1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25" customHeight="1" x14ac:dyDescent="0.3">
      <c r="H80" s="72"/>
    </row>
    <row r="81" spans="8:8" ht="14.15" customHeight="1" x14ac:dyDescent="0.3">
      <c r="H81" s="72"/>
    </row>
    <row r="82" spans="8:8" ht="14.25" customHeight="1" x14ac:dyDescent="0.3">
      <c r="H82" s="72"/>
    </row>
    <row r="83" spans="8:8" ht="14.25" customHeight="1" x14ac:dyDescent="0.3">
      <c r="H83" s="72"/>
    </row>
    <row r="84" spans="8:8" ht="14.25" customHeight="1" x14ac:dyDescent="0.3">
      <c r="H84" s="72"/>
    </row>
    <row r="85" spans="8:8" ht="14.5" customHeight="1" x14ac:dyDescent="0.3">
      <c r="H85" s="72"/>
    </row>
    <row r="86" spans="8:8" ht="15" customHeight="1" x14ac:dyDescent="0.3">
      <c r="H86" s="72"/>
    </row>
    <row r="88" spans="8:8" ht="14.5" customHeight="1" x14ac:dyDescent="0.3"/>
    <row r="89" spans="8:8" ht="14.15" customHeight="1" x14ac:dyDescent="0.3"/>
    <row r="91" spans="8:8" ht="14.15" customHeight="1" x14ac:dyDescent="0.3"/>
    <row r="92" spans="8:8" ht="14.15" customHeight="1" x14ac:dyDescent="0.3"/>
    <row r="93" spans="8:8" ht="14.15" customHeight="1" x14ac:dyDescent="0.3"/>
    <row r="95" spans="8:8" ht="14.15" customHeight="1" x14ac:dyDescent="0.3"/>
    <row r="96" spans="8:8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5" customHeight="1" x14ac:dyDescent="0.3"/>
    <row r="225" ht="14.5" customHeight="1" x14ac:dyDescent="0.3"/>
    <row r="228" ht="14.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5" customHeight="1" x14ac:dyDescent="0.3"/>
    <row r="253" ht="14.5" customHeight="1" x14ac:dyDescent="0.3"/>
    <row r="256" ht="14.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5" customHeight="1" x14ac:dyDescent="0.3"/>
    <row r="281" ht="14.5" customHeight="1" x14ac:dyDescent="0.3"/>
    <row r="282" ht="14.5" customHeight="1" x14ac:dyDescent="0.3"/>
    <row r="284" ht="14.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5" customHeight="1" x14ac:dyDescent="0.3"/>
    <row r="309" ht="14.5" customHeight="1" x14ac:dyDescent="0.3"/>
    <row r="310" ht="14.5" customHeight="1" x14ac:dyDescent="0.3"/>
    <row r="312" ht="14.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5" customHeight="1" x14ac:dyDescent="0.3"/>
    <row r="337" ht="14.5" customHeight="1" x14ac:dyDescent="0.3"/>
    <row r="338" ht="14.5" customHeight="1" x14ac:dyDescent="0.3"/>
    <row r="340" ht="14.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5" customHeight="1" x14ac:dyDescent="0.3"/>
    <row r="365" ht="14.5" customHeight="1" x14ac:dyDescent="0.3"/>
    <row r="366" ht="14.5" customHeight="1" x14ac:dyDescent="0.3"/>
    <row r="368" ht="14.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3" ht="14.5" customHeight="1" x14ac:dyDescent="0.3"/>
    <row r="394" ht="14.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5" customHeight="1" x14ac:dyDescent="0.3"/>
    <row r="421" ht="14.5" customHeight="1" x14ac:dyDescent="0.3"/>
    <row r="422" ht="14.5" customHeight="1" x14ac:dyDescent="0.3"/>
    <row r="424" ht="14.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5" customHeight="1" x14ac:dyDescent="0.3"/>
    <row r="449" ht="14.5" customHeight="1" x14ac:dyDescent="0.3"/>
    <row r="450" ht="14.5" customHeight="1" x14ac:dyDescent="0.3"/>
    <row r="452" ht="14.5" customHeight="1" x14ac:dyDescent="0.3"/>
    <row r="453" ht="14.1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5" customHeight="1" x14ac:dyDescent="0.3"/>
    <row r="477" ht="14.5" customHeight="1" x14ac:dyDescent="0.3"/>
    <row r="478" ht="14.5" customHeight="1" x14ac:dyDescent="0.3"/>
    <row r="480" ht="14.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5" customHeight="1" x14ac:dyDescent="0.3"/>
    <row r="505" ht="14.5" customHeight="1" x14ac:dyDescent="0.3"/>
    <row r="506" ht="14.5" customHeight="1" x14ac:dyDescent="0.3"/>
    <row r="508" ht="14.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15" customHeight="1" x14ac:dyDescent="0.3"/>
    <row r="516" ht="14.15" customHeight="1" x14ac:dyDescent="0.3"/>
    <row r="517" ht="14.15" customHeight="1" x14ac:dyDescent="0.3"/>
    <row r="519" ht="14.15" customHeight="1" x14ac:dyDescent="0.3"/>
    <row r="520" ht="14.1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5" customHeight="1" x14ac:dyDescent="0.3"/>
    <row r="533" ht="14.5" customHeight="1" x14ac:dyDescent="0.3"/>
    <row r="534" ht="14.5" customHeight="1" x14ac:dyDescent="0.3"/>
    <row r="536" ht="14.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15" customHeight="1" x14ac:dyDescent="0.3"/>
    <row r="552" ht="14.15" customHeight="1" x14ac:dyDescent="0.3"/>
    <row r="553" ht="14.15" customHeight="1" x14ac:dyDescent="0.3"/>
    <row r="555" ht="14.15" customHeight="1" x14ac:dyDescent="0.3"/>
    <row r="556" ht="14.15" customHeight="1" x14ac:dyDescent="0.3"/>
    <row r="557" ht="14.15" customHeight="1" x14ac:dyDescent="0.3"/>
    <row r="559" ht="14.15" customHeight="1" x14ac:dyDescent="0.3"/>
    <row r="560" ht="14.15" customHeight="1" x14ac:dyDescent="0.3"/>
    <row r="561" ht="14.15" customHeight="1" x14ac:dyDescent="0.3"/>
    <row r="563" ht="14.15" customHeight="1" x14ac:dyDescent="0.3"/>
    <row r="564" ht="14.15" customHeight="1" x14ac:dyDescent="0.3"/>
    <row r="565" ht="14.15" customHeight="1" x14ac:dyDescent="0.3"/>
    <row r="567" ht="14.15" customHeight="1" x14ac:dyDescent="0.3"/>
    <row r="568" ht="14.15" customHeight="1" x14ac:dyDescent="0.3"/>
    <row r="569" ht="14.15" customHeight="1" x14ac:dyDescent="0.3"/>
    <row r="571" ht="14.15" customHeight="1" x14ac:dyDescent="0.3"/>
    <row r="572" ht="14.15" customHeight="1" x14ac:dyDescent="0.3"/>
    <row r="573" ht="14.15" customHeight="1" x14ac:dyDescent="0.3"/>
    <row r="575" ht="14.5" customHeight="1" x14ac:dyDescent="0.3"/>
    <row r="577" ht="14.5" customHeight="1" x14ac:dyDescent="0.3"/>
    <row r="578" ht="14.5" customHeight="1" x14ac:dyDescent="0.3"/>
    <row r="580" ht="14.5" customHeight="1" x14ac:dyDescent="0.3"/>
    <row r="581" ht="14.15" customHeight="1" x14ac:dyDescent="0.3"/>
    <row r="583" ht="14.15" customHeight="1" x14ac:dyDescent="0.3"/>
    <row r="584" ht="14.15" customHeight="1" x14ac:dyDescent="0.3"/>
    <row r="585" ht="14.15" customHeight="1" x14ac:dyDescent="0.3"/>
    <row r="587" ht="14.15" customHeight="1" x14ac:dyDescent="0.3"/>
    <row r="588" ht="14.15" customHeight="1" x14ac:dyDescent="0.3"/>
    <row r="589" ht="14.15" customHeight="1" x14ac:dyDescent="0.3"/>
    <row r="591" ht="14.15" customHeight="1" x14ac:dyDescent="0.3"/>
    <row r="592" ht="14.15" customHeight="1" x14ac:dyDescent="0.3"/>
    <row r="593" ht="14.15" customHeight="1" x14ac:dyDescent="0.3"/>
    <row r="595" ht="14.15" customHeight="1" x14ac:dyDescent="0.3"/>
    <row r="596" ht="14.15" customHeight="1" x14ac:dyDescent="0.3"/>
    <row r="597" ht="14.15" customHeight="1" x14ac:dyDescent="0.3"/>
    <row r="599" ht="14.15" customHeight="1" x14ac:dyDescent="0.3"/>
    <row r="600" ht="14.15" customHeight="1" x14ac:dyDescent="0.3"/>
    <row r="601" ht="14.15" customHeight="1" x14ac:dyDescent="0.3"/>
    <row r="603" ht="14.5" customHeight="1" x14ac:dyDescent="0.3"/>
    <row r="605" ht="14.5" customHeight="1" x14ac:dyDescent="0.3"/>
    <row r="606" ht="14.5" customHeight="1" x14ac:dyDescent="0.3"/>
    <row r="608" ht="14.5" customHeight="1" x14ac:dyDescent="0.3"/>
    <row r="609" ht="14.15" customHeight="1" x14ac:dyDescent="0.3"/>
    <row r="611" ht="14.15" customHeight="1" x14ac:dyDescent="0.3"/>
    <row r="612" ht="14.15" customHeight="1" x14ac:dyDescent="0.3"/>
    <row r="613" ht="14.15" customHeight="1" x14ac:dyDescent="0.3"/>
    <row r="615" ht="14.15" customHeight="1" x14ac:dyDescent="0.3"/>
    <row r="616" ht="14.15" customHeight="1" x14ac:dyDescent="0.3"/>
    <row r="617" ht="14.15" customHeight="1" x14ac:dyDescent="0.3"/>
    <row r="619" ht="14.15" customHeight="1" x14ac:dyDescent="0.3"/>
    <row r="620" ht="14.15" customHeight="1" x14ac:dyDescent="0.3"/>
    <row r="621" ht="14.15" customHeight="1" x14ac:dyDescent="0.3"/>
    <row r="623" ht="14.15" customHeight="1" x14ac:dyDescent="0.3"/>
    <row r="624" ht="14.15" customHeight="1" x14ac:dyDescent="0.3"/>
    <row r="625" ht="14.15" customHeight="1" x14ac:dyDescent="0.3"/>
    <row r="627" ht="14.15" customHeight="1" x14ac:dyDescent="0.3"/>
    <row r="628" ht="14.15" customHeight="1" x14ac:dyDescent="0.3"/>
    <row r="629" ht="14.15" customHeight="1" x14ac:dyDescent="0.3"/>
    <row r="631" ht="14.5" customHeight="1" x14ac:dyDescent="0.3"/>
    <row r="633" ht="14.5" customHeight="1" x14ac:dyDescent="0.3"/>
    <row r="634" ht="14.5" customHeight="1" x14ac:dyDescent="0.3"/>
    <row r="636" ht="14.5" customHeight="1" x14ac:dyDescent="0.3"/>
    <row r="637" ht="14.15" customHeight="1" x14ac:dyDescent="0.3"/>
    <row r="639" ht="14.15" customHeight="1" x14ac:dyDescent="0.3"/>
    <row r="640" ht="14.15" customHeight="1" x14ac:dyDescent="0.3"/>
    <row r="641" ht="14.15" customHeight="1" x14ac:dyDescent="0.3"/>
    <row r="643" ht="14.15" customHeight="1" x14ac:dyDescent="0.3"/>
    <row r="644" ht="14.15" customHeight="1" x14ac:dyDescent="0.3"/>
    <row r="645" ht="14.15" customHeight="1" x14ac:dyDescent="0.3"/>
    <row r="647" ht="14.15" customHeight="1" x14ac:dyDescent="0.3"/>
    <row r="648" ht="14.15" customHeight="1" x14ac:dyDescent="0.3"/>
    <row r="649" ht="14.15" customHeight="1" x14ac:dyDescent="0.3"/>
    <row r="651" ht="14.15" customHeight="1" x14ac:dyDescent="0.3"/>
    <row r="652" ht="14.15" customHeight="1" x14ac:dyDescent="0.3"/>
    <row r="653" ht="14.15" customHeight="1" x14ac:dyDescent="0.3"/>
    <row r="655" ht="14.15" customHeight="1" x14ac:dyDescent="0.3"/>
    <row r="656" ht="14.15" customHeight="1" x14ac:dyDescent="0.3"/>
    <row r="657" ht="14.15" customHeight="1" x14ac:dyDescent="0.3"/>
    <row r="659" ht="14.5" customHeight="1" x14ac:dyDescent="0.3"/>
    <row r="661" ht="14.5" customHeight="1" x14ac:dyDescent="0.3"/>
    <row r="662" ht="14.5" customHeight="1" x14ac:dyDescent="0.3"/>
    <row r="664" ht="14.5" customHeight="1" x14ac:dyDescent="0.3"/>
    <row r="665" ht="14.15" customHeight="1" x14ac:dyDescent="0.3"/>
    <row r="667" ht="14.15" customHeight="1" x14ac:dyDescent="0.3"/>
    <row r="668" ht="14.15" customHeight="1" x14ac:dyDescent="0.3"/>
    <row r="669" ht="14.15" customHeight="1" x14ac:dyDescent="0.3"/>
    <row r="671" ht="14.15" customHeight="1" x14ac:dyDescent="0.3"/>
    <row r="672" ht="14.15" customHeight="1" x14ac:dyDescent="0.3"/>
    <row r="673" ht="14.15" customHeight="1" x14ac:dyDescent="0.3"/>
    <row r="675" ht="14.15" customHeight="1" x14ac:dyDescent="0.3"/>
    <row r="676" ht="14.15" customHeight="1" x14ac:dyDescent="0.3"/>
    <row r="677" ht="14.15" customHeight="1" x14ac:dyDescent="0.3"/>
    <row r="679" ht="14.15" customHeight="1" x14ac:dyDescent="0.3"/>
    <row r="680" ht="14.15" customHeight="1" x14ac:dyDescent="0.3"/>
    <row r="681" ht="14.15" customHeight="1" x14ac:dyDescent="0.3"/>
    <row r="683" ht="14.15" customHeight="1" x14ac:dyDescent="0.3"/>
    <row r="684" ht="14.15" customHeight="1" x14ac:dyDescent="0.3"/>
    <row r="685" ht="14.15" customHeight="1" x14ac:dyDescent="0.3"/>
    <row r="687" ht="14.5" customHeight="1" x14ac:dyDescent="0.3"/>
    <row r="689" ht="14.5" customHeight="1" x14ac:dyDescent="0.3"/>
    <row r="690" ht="14.5" customHeight="1" x14ac:dyDescent="0.3"/>
    <row r="692" ht="14.5" customHeight="1" x14ac:dyDescent="0.3"/>
    <row r="693" ht="14.15" customHeight="1" x14ac:dyDescent="0.3"/>
    <row r="695" ht="14.15" customHeight="1" x14ac:dyDescent="0.3"/>
    <row r="696" ht="14.15" customHeight="1" x14ac:dyDescent="0.3"/>
    <row r="697" ht="14.15" customHeight="1" x14ac:dyDescent="0.3"/>
    <row r="699" ht="14.15" customHeight="1" x14ac:dyDescent="0.3"/>
    <row r="700" ht="14.15" customHeight="1" x14ac:dyDescent="0.3"/>
    <row r="701" ht="14.15" customHeight="1" x14ac:dyDescent="0.3"/>
    <row r="703" ht="14.15" customHeight="1" x14ac:dyDescent="0.3"/>
    <row r="704" ht="14.15" customHeight="1" x14ac:dyDescent="0.3"/>
    <row r="705" ht="14.15" customHeight="1" x14ac:dyDescent="0.3"/>
    <row r="707" ht="14.15" customHeight="1" x14ac:dyDescent="0.3"/>
    <row r="708" ht="14.15" customHeight="1" x14ac:dyDescent="0.3"/>
    <row r="709" ht="14.15" customHeight="1" x14ac:dyDescent="0.3"/>
    <row r="711" ht="14.15" customHeight="1" x14ac:dyDescent="0.3"/>
    <row r="712" ht="14.15" customHeight="1" x14ac:dyDescent="0.3"/>
    <row r="713" ht="14.15" customHeight="1" x14ac:dyDescent="0.3"/>
    <row r="715" ht="14.5" customHeight="1" x14ac:dyDescent="0.3"/>
    <row r="717" ht="14.5" customHeight="1" x14ac:dyDescent="0.3"/>
    <row r="720" ht="14.5" customHeight="1" x14ac:dyDescent="0.3"/>
    <row r="721" ht="14.15" customHeight="1" x14ac:dyDescent="0.3"/>
    <row r="723" ht="14.15" customHeight="1" x14ac:dyDescent="0.3"/>
    <row r="724" ht="14.15" customHeight="1" x14ac:dyDescent="0.3"/>
    <row r="725" ht="14.15" customHeight="1" x14ac:dyDescent="0.3"/>
    <row r="727" ht="14.15" customHeight="1" x14ac:dyDescent="0.3"/>
    <row r="728" ht="14.15" customHeight="1" x14ac:dyDescent="0.3"/>
    <row r="729" ht="14.15" customHeight="1" x14ac:dyDescent="0.3"/>
    <row r="731" ht="14.15" customHeight="1" x14ac:dyDescent="0.3"/>
    <row r="732" ht="14.15" customHeight="1" x14ac:dyDescent="0.3"/>
    <row r="733" ht="14.15" customHeight="1" x14ac:dyDescent="0.3"/>
    <row r="735" ht="14.15" customHeight="1" x14ac:dyDescent="0.3"/>
    <row r="736" ht="14.15" customHeight="1" x14ac:dyDescent="0.3"/>
    <row r="737" ht="14.15" customHeight="1" x14ac:dyDescent="0.3"/>
    <row r="739" ht="14.15" customHeight="1" x14ac:dyDescent="0.3"/>
    <row r="740" ht="14.15" customHeight="1" x14ac:dyDescent="0.3"/>
    <row r="741" ht="14.15" customHeight="1" x14ac:dyDescent="0.3"/>
    <row r="743" ht="14.5" customHeight="1" x14ac:dyDescent="0.3"/>
    <row r="745" ht="14.5" customHeight="1" x14ac:dyDescent="0.3"/>
    <row r="746" ht="14.5" customHeight="1" x14ac:dyDescent="0.3"/>
    <row r="748" ht="14.5" customHeight="1" x14ac:dyDescent="0.3"/>
    <row r="749" ht="14.15" customHeight="1" x14ac:dyDescent="0.3"/>
    <row r="751" ht="14.15" customHeight="1" x14ac:dyDescent="0.3"/>
    <row r="752" ht="14.15" customHeight="1" x14ac:dyDescent="0.3"/>
    <row r="753" ht="14.15" customHeight="1" x14ac:dyDescent="0.3"/>
    <row r="755" ht="14.15" customHeight="1" x14ac:dyDescent="0.3"/>
    <row r="756" ht="14.15" customHeight="1" x14ac:dyDescent="0.3"/>
    <row r="757" ht="14.15" customHeight="1" x14ac:dyDescent="0.3"/>
    <row r="759" ht="14.15" customHeight="1" x14ac:dyDescent="0.3"/>
    <row r="760" ht="14.15" customHeight="1" x14ac:dyDescent="0.3"/>
    <row r="761" ht="14.15" customHeight="1" x14ac:dyDescent="0.3"/>
    <row r="763" ht="14.15" customHeight="1" x14ac:dyDescent="0.3"/>
    <row r="764" ht="14.15" customHeight="1" x14ac:dyDescent="0.3"/>
    <row r="765" ht="14.15" customHeight="1" x14ac:dyDescent="0.3"/>
    <row r="767" ht="14.15" customHeight="1" x14ac:dyDescent="0.3"/>
    <row r="768" ht="14.15" customHeight="1" x14ac:dyDescent="0.3"/>
    <row r="769" ht="14.15" customHeight="1" x14ac:dyDescent="0.3"/>
    <row r="771" ht="14.5" customHeight="1" x14ac:dyDescent="0.3"/>
    <row r="773" ht="14.5" customHeight="1" x14ac:dyDescent="0.3"/>
    <row r="774" ht="14.5" customHeight="1" x14ac:dyDescent="0.3"/>
    <row r="776" ht="14.5" customHeight="1" x14ac:dyDescent="0.3"/>
    <row r="777" ht="14.15" customHeight="1" x14ac:dyDescent="0.3"/>
    <row r="779" ht="14.15" customHeight="1" x14ac:dyDescent="0.3"/>
    <row r="780" ht="14.15" customHeight="1" x14ac:dyDescent="0.3"/>
    <row r="781" ht="14.15" customHeight="1" x14ac:dyDescent="0.3"/>
    <row r="783" ht="14.15" customHeight="1" x14ac:dyDescent="0.3"/>
    <row r="784" ht="14.15" customHeight="1" x14ac:dyDescent="0.3"/>
    <row r="785" ht="14.15" customHeight="1" x14ac:dyDescent="0.3"/>
    <row r="787" ht="14.15" customHeight="1" x14ac:dyDescent="0.3"/>
    <row r="788" ht="14.15" customHeight="1" x14ac:dyDescent="0.3"/>
    <row r="789" ht="14.15" customHeight="1" x14ac:dyDescent="0.3"/>
    <row r="791" ht="14.15" customHeight="1" x14ac:dyDescent="0.3"/>
    <row r="792" ht="14.15" customHeight="1" x14ac:dyDescent="0.3"/>
    <row r="793" ht="14.15" customHeight="1" x14ac:dyDescent="0.3"/>
    <row r="795" ht="14.15" customHeight="1" x14ac:dyDescent="0.3"/>
    <row r="796" ht="14.15" customHeight="1" x14ac:dyDescent="0.3"/>
    <row r="797" ht="14.15" customHeight="1" x14ac:dyDescent="0.3"/>
    <row r="799" ht="14.5" customHeight="1" x14ac:dyDescent="0.3"/>
    <row r="801" ht="14.5" customHeight="1" x14ac:dyDescent="0.3"/>
    <row r="804" ht="14.5" customHeight="1" x14ac:dyDescent="0.3"/>
    <row r="805" ht="14.15" customHeight="1" x14ac:dyDescent="0.3"/>
    <row r="807" ht="14.15" customHeight="1" x14ac:dyDescent="0.3"/>
    <row r="808" ht="14.15" customHeight="1" x14ac:dyDescent="0.3"/>
    <row r="809" ht="14.15" customHeight="1" x14ac:dyDescent="0.3"/>
    <row r="811" ht="14.15" customHeight="1" x14ac:dyDescent="0.3"/>
    <row r="812" ht="14.15" customHeight="1" x14ac:dyDescent="0.3"/>
    <row r="813" ht="14.15" customHeight="1" x14ac:dyDescent="0.3"/>
    <row r="815" ht="14.15" customHeight="1" x14ac:dyDescent="0.3"/>
    <row r="816" ht="14.15" customHeight="1" x14ac:dyDescent="0.3"/>
    <row r="817" ht="14.15" customHeight="1" x14ac:dyDescent="0.3"/>
    <row r="819" ht="14.15" customHeight="1" x14ac:dyDescent="0.3"/>
    <row r="820" ht="14.15" customHeight="1" x14ac:dyDescent="0.3"/>
    <row r="821" ht="14.15" customHeight="1" x14ac:dyDescent="0.3"/>
    <row r="823" ht="14.15" customHeight="1" x14ac:dyDescent="0.3"/>
    <row r="824" ht="14.15" customHeight="1" x14ac:dyDescent="0.3"/>
    <row r="825" ht="14.15" customHeight="1" x14ac:dyDescent="0.3"/>
    <row r="827" ht="14.5" customHeight="1" x14ac:dyDescent="0.3"/>
    <row r="829" ht="14.5" customHeight="1" x14ac:dyDescent="0.3"/>
    <row r="832" ht="14.5" customHeight="1" x14ac:dyDescent="0.3"/>
    <row r="833" ht="14.15" customHeight="1" x14ac:dyDescent="0.3"/>
    <row r="835" ht="14.15" customHeight="1" x14ac:dyDescent="0.3"/>
    <row r="836" ht="14.15" customHeight="1" x14ac:dyDescent="0.3"/>
    <row r="837" ht="14.15" customHeight="1" x14ac:dyDescent="0.3"/>
    <row r="839" ht="14.15" customHeight="1" x14ac:dyDescent="0.3"/>
    <row r="840" ht="14.15" customHeight="1" x14ac:dyDescent="0.3"/>
    <row r="841" ht="14.15" customHeight="1" x14ac:dyDescent="0.3"/>
    <row r="843" ht="14.15" customHeight="1" x14ac:dyDescent="0.3"/>
    <row r="844" ht="14.15" customHeight="1" x14ac:dyDescent="0.3"/>
    <row r="845" ht="14.15" customHeight="1" x14ac:dyDescent="0.3"/>
    <row r="847" ht="14.15" customHeight="1" x14ac:dyDescent="0.3"/>
    <row r="848" ht="14.15" customHeight="1" x14ac:dyDescent="0.3"/>
    <row r="849" ht="14.15" customHeight="1" x14ac:dyDescent="0.3"/>
    <row r="851" ht="14.15" customHeight="1" x14ac:dyDescent="0.3"/>
    <row r="852" ht="14.15" customHeight="1" x14ac:dyDescent="0.3"/>
    <row r="853" ht="14.15" customHeight="1" x14ac:dyDescent="0.3"/>
    <row r="855" ht="14.5" customHeight="1" x14ac:dyDescent="0.3"/>
    <row r="857" ht="14.5" customHeight="1" x14ac:dyDescent="0.3"/>
    <row r="858" ht="14.5" customHeight="1" x14ac:dyDescent="0.3"/>
    <row r="860" ht="14.5" customHeight="1" x14ac:dyDescent="0.3"/>
    <row r="861" ht="14.15" customHeight="1" x14ac:dyDescent="0.3"/>
    <row r="863" ht="14.15" customHeight="1" x14ac:dyDescent="0.3"/>
    <row r="864" ht="14.15" customHeight="1" x14ac:dyDescent="0.3"/>
    <row r="865" ht="14.15" customHeight="1" x14ac:dyDescent="0.3"/>
    <row r="867" ht="14.15" customHeight="1" x14ac:dyDescent="0.3"/>
    <row r="868" ht="14.15" customHeight="1" x14ac:dyDescent="0.3"/>
    <row r="869" ht="14.15" customHeight="1" x14ac:dyDescent="0.3"/>
    <row r="871" ht="14.15" customHeight="1" x14ac:dyDescent="0.3"/>
    <row r="872" ht="14.15" customHeight="1" x14ac:dyDescent="0.3"/>
    <row r="873" ht="14.15" customHeight="1" x14ac:dyDescent="0.3"/>
    <row r="875" ht="14.15" customHeight="1" x14ac:dyDescent="0.3"/>
    <row r="876" ht="14.15" customHeight="1" x14ac:dyDescent="0.3"/>
    <row r="877" ht="14.15" customHeight="1" x14ac:dyDescent="0.3"/>
    <row r="879" ht="14.15" customHeight="1" x14ac:dyDescent="0.3"/>
    <row r="880" ht="14.15" customHeight="1" x14ac:dyDescent="0.3"/>
    <row r="881" ht="14.15" customHeight="1" x14ac:dyDescent="0.3"/>
    <row r="883" ht="14.5" customHeight="1" x14ac:dyDescent="0.3"/>
  </sheetData>
  <mergeCells count="49">
    <mergeCell ref="A48:G48"/>
    <mergeCell ref="A49:G49"/>
    <mergeCell ref="A38:A42"/>
    <mergeCell ref="B38:C38"/>
    <mergeCell ref="B39:C39"/>
    <mergeCell ref="B40:B41"/>
    <mergeCell ref="B42:C42"/>
    <mergeCell ref="A43:A47"/>
    <mergeCell ref="B43:C43"/>
    <mergeCell ref="B44:C44"/>
    <mergeCell ref="B45:B46"/>
    <mergeCell ref="B47:C47"/>
    <mergeCell ref="A28:A32"/>
    <mergeCell ref="B28:C28"/>
    <mergeCell ref="B29:C29"/>
    <mergeCell ref="B30:B31"/>
    <mergeCell ref="B32:C32"/>
    <mergeCell ref="A33:A37"/>
    <mergeCell ref="B33:C33"/>
    <mergeCell ref="B34:C34"/>
    <mergeCell ref="B35:B36"/>
    <mergeCell ref="B37:C37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1F497D"/>
  </sheetPr>
  <dimension ref="A1:K881"/>
  <sheetViews>
    <sheetView topLeftCell="A16" workbookViewId="0">
      <selection activeCell="J22" sqref="J22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11" s="77" customFormat="1" ht="30.75" customHeight="1" thickBot="1" x14ac:dyDescent="0.35">
      <c r="A1" s="290" t="s">
        <v>297</v>
      </c>
      <c r="B1" s="290"/>
      <c r="C1" s="290"/>
      <c r="D1" s="290"/>
      <c r="E1" s="290"/>
      <c r="F1" s="290"/>
      <c r="G1" s="292"/>
    </row>
    <row r="2" spans="1:11" ht="54" customHeight="1" thickBot="1" x14ac:dyDescent="0.35">
      <c r="A2" s="67" t="s">
        <v>0</v>
      </c>
      <c r="B2" s="271"/>
      <c r="C2" s="272"/>
      <c r="D2" s="68" t="s">
        <v>46</v>
      </c>
      <c r="E2" s="68" t="s">
        <v>21</v>
      </c>
      <c r="F2" s="68" t="s">
        <v>22</v>
      </c>
      <c r="G2" s="68" t="s">
        <v>4</v>
      </c>
    </row>
    <row r="3" spans="1:11" ht="16" customHeight="1" x14ac:dyDescent="0.3">
      <c r="A3" s="273" t="s">
        <v>154</v>
      </c>
      <c r="B3" s="273" t="s">
        <v>120</v>
      </c>
      <c r="C3" s="276"/>
      <c r="D3" s="83">
        <v>96297.510000000024</v>
      </c>
      <c r="E3" s="83">
        <v>561269.53999999969</v>
      </c>
      <c r="F3" s="83">
        <v>934588.98000000289</v>
      </c>
      <c r="G3" s="83">
        <v>1592156.0299999954</v>
      </c>
    </row>
    <row r="4" spans="1:11" ht="16" customHeight="1" x14ac:dyDescent="0.3">
      <c r="A4" s="274"/>
      <c r="B4" s="277" t="s">
        <v>5</v>
      </c>
      <c r="C4" s="274"/>
      <c r="D4" s="117">
        <v>6.5634126778885832E-2</v>
      </c>
      <c r="E4" s="117">
        <v>0.13893147029743239</v>
      </c>
      <c r="F4" s="117">
        <v>0.8851887638045397</v>
      </c>
      <c r="G4" s="117">
        <v>0.24259960416500462</v>
      </c>
    </row>
    <row r="5" spans="1:11" ht="16" customHeight="1" x14ac:dyDescent="0.3">
      <c r="A5" s="274"/>
      <c r="B5" s="277" t="s">
        <v>6</v>
      </c>
      <c r="C5" s="69" t="s">
        <v>7</v>
      </c>
      <c r="D5" s="117">
        <v>4.4240856182158644E-2</v>
      </c>
      <c r="E5" s="117">
        <v>0.12332555943047811</v>
      </c>
      <c r="F5" s="117">
        <v>0.86263461034553457</v>
      </c>
      <c r="G5" s="117">
        <v>0.22844630897561957</v>
      </c>
    </row>
    <row r="6" spans="1:11" ht="16" customHeight="1" x14ac:dyDescent="0.3">
      <c r="A6" s="274"/>
      <c r="B6" s="277"/>
      <c r="C6" s="69" t="s">
        <v>8</v>
      </c>
      <c r="D6" s="117">
        <v>9.6329745527986732E-2</v>
      </c>
      <c r="E6" s="117">
        <v>0.15616042122956833</v>
      </c>
      <c r="F6" s="117">
        <v>0.90444991459727897</v>
      </c>
      <c r="G6" s="117">
        <v>0.25733730008001082</v>
      </c>
    </row>
    <row r="7" spans="1:11" ht="16" customHeight="1" thickBot="1" x14ac:dyDescent="0.35">
      <c r="A7" s="275"/>
      <c r="B7" s="278" t="s">
        <v>9</v>
      </c>
      <c r="C7" s="275"/>
      <c r="D7" s="114">
        <v>553</v>
      </c>
      <c r="E7" s="114">
        <v>2814</v>
      </c>
      <c r="F7" s="114">
        <v>1497</v>
      </c>
      <c r="G7" s="114">
        <v>4864</v>
      </c>
    </row>
    <row r="8" spans="1:11" s="116" customFormat="1" ht="16" customHeight="1" x14ac:dyDescent="0.3">
      <c r="A8" s="273" t="s">
        <v>99</v>
      </c>
      <c r="B8" s="273" t="s">
        <v>120</v>
      </c>
      <c r="C8" s="276"/>
      <c r="D8" s="83">
        <v>876745.31000000017</v>
      </c>
      <c r="E8" s="83">
        <v>2284009.4699999993</v>
      </c>
      <c r="F8" s="83">
        <v>337093.55</v>
      </c>
      <c r="G8" s="83">
        <v>3497848.3299999931</v>
      </c>
    </row>
    <row r="9" spans="1:11" s="116" customFormat="1" ht="16" customHeight="1" x14ac:dyDescent="0.3">
      <c r="A9" s="274"/>
      <c r="B9" s="277" t="s">
        <v>5</v>
      </c>
      <c r="C9" s="274"/>
      <c r="D9" s="117">
        <v>0.59756906309761881</v>
      </c>
      <c r="E9" s="117">
        <v>0.56536257756007802</v>
      </c>
      <c r="F9" s="117">
        <v>0.31927556305123866</v>
      </c>
      <c r="G9" s="117">
        <v>0.53297327918748283</v>
      </c>
    </row>
    <row r="10" spans="1:11" s="116" customFormat="1" ht="16" customHeight="1" x14ac:dyDescent="0.3">
      <c r="A10" s="274"/>
      <c r="B10" s="277" t="s">
        <v>6</v>
      </c>
      <c r="C10" s="208" t="s">
        <v>7</v>
      </c>
      <c r="D10" s="117">
        <v>0.54758615358524365</v>
      </c>
      <c r="E10" s="117">
        <v>0.54101485402896388</v>
      </c>
      <c r="F10" s="117">
        <v>0.29083544430605995</v>
      </c>
      <c r="G10" s="117">
        <v>0.51379493955808075</v>
      </c>
    </row>
    <row r="11" spans="1:11" s="116" customFormat="1" ht="16" customHeight="1" x14ac:dyDescent="0.3">
      <c r="A11" s="274"/>
      <c r="B11" s="277"/>
      <c r="C11" s="208" t="s">
        <v>8</v>
      </c>
      <c r="D11" s="117">
        <v>0.64560374748612892</v>
      </c>
      <c r="E11" s="117">
        <v>0.58939896282032722</v>
      </c>
      <c r="F11" s="117">
        <v>0.34912761942899029</v>
      </c>
      <c r="G11" s="117">
        <v>0.55205466478298104</v>
      </c>
    </row>
    <row r="12" spans="1:11" s="116" customFormat="1" ht="16" customHeight="1" thickBot="1" x14ac:dyDescent="0.35">
      <c r="A12" s="275"/>
      <c r="B12" s="278" t="s">
        <v>9</v>
      </c>
      <c r="C12" s="275"/>
      <c r="D12" s="114">
        <v>553</v>
      </c>
      <c r="E12" s="114">
        <v>2814</v>
      </c>
      <c r="F12" s="114">
        <v>1497</v>
      </c>
      <c r="G12" s="114">
        <v>4864</v>
      </c>
      <c r="H12" s="114"/>
      <c r="I12" s="114"/>
      <c r="J12" s="114"/>
      <c r="K12" s="114"/>
    </row>
    <row r="13" spans="1:11" ht="16" customHeight="1" x14ac:dyDescent="0.3">
      <c r="A13" s="293" t="s">
        <v>123</v>
      </c>
      <c r="B13" s="273" t="s">
        <v>120</v>
      </c>
      <c r="C13" s="276"/>
      <c r="D13" s="83">
        <v>588841.82000000007</v>
      </c>
      <c r="E13" s="83">
        <v>1455552.0999999992</v>
      </c>
      <c r="F13" s="83">
        <v>216326.98000000013</v>
      </c>
      <c r="G13" s="83">
        <v>2260720.8999999939</v>
      </c>
    </row>
    <row r="14" spans="1:11" ht="16" customHeight="1" x14ac:dyDescent="0.3">
      <c r="A14" s="294"/>
      <c r="B14" s="277" t="s">
        <v>5</v>
      </c>
      <c r="C14" s="274"/>
      <c r="D14" s="117">
        <v>0.40134078925394706</v>
      </c>
      <c r="E14" s="117">
        <v>0.36029390325994742</v>
      </c>
      <c r="F14" s="117">
        <v>0.20489243517911898</v>
      </c>
      <c r="G14" s="117">
        <v>0.34447000490746743</v>
      </c>
    </row>
    <row r="15" spans="1:11" ht="16" customHeight="1" x14ac:dyDescent="0.3">
      <c r="A15" s="294"/>
      <c r="B15" s="277" t="s">
        <v>6</v>
      </c>
      <c r="C15" s="69" t="s">
        <v>7</v>
      </c>
      <c r="D15" s="117">
        <v>0.35325488409971073</v>
      </c>
      <c r="E15" s="117">
        <v>0.33703110377461842</v>
      </c>
      <c r="F15" s="117">
        <v>0.17964437308266823</v>
      </c>
      <c r="G15" s="117">
        <v>0.32588322588209678</v>
      </c>
    </row>
    <row r="16" spans="1:11" ht="16" customHeight="1" x14ac:dyDescent="0.3">
      <c r="A16" s="294"/>
      <c r="B16" s="277"/>
      <c r="C16" s="69" t="s">
        <v>8</v>
      </c>
      <c r="D16" s="117">
        <v>0.4514037031176123</v>
      </c>
      <c r="E16" s="117">
        <v>0.38423178332659769</v>
      </c>
      <c r="F16" s="117">
        <v>0.23268250081325867</v>
      </c>
      <c r="G16" s="117">
        <v>0.3635451807904776</v>
      </c>
    </row>
    <row r="17" spans="1:7" ht="16" customHeight="1" thickBot="1" x14ac:dyDescent="0.35">
      <c r="A17" s="295"/>
      <c r="B17" s="278" t="s">
        <v>9</v>
      </c>
      <c r="C17" s="275"/>
      <c r="D17" s="114">
        <v>553</v>
      </c>
      <c r="E17" s="114">
        <v>2814</v>
      </c>
      <c r="F17" s="114">
        <v>1497</v>
      </c>
      <c r="G17" s="114">
        <v>4864</v>
      </c>
    </row>
    <row r="18" spans="1:7" ht="16" customHeight="1" x14ac:dyDescent="0.3">
      <c r="A18" s="293" t="s">
        <v>124</v>
      </c>
      <c r="B18" s="273" t="s">
        <v>120</v>
      </c>
      <c r="C18" s="276"/>
      <c r="D18" s="83">
        <v>228083.43000000002</v>
      </c>
      <c r="E18" s="83">
        <v>655980.9</v>
      </c>
      <c r="F18" s="83">
        <v>419921.90000000008</v>
      </c>
      <c r="G18" s="83">
        <v>1303986.2299999993</v>
      </c>
    </row>
    <row r="19" spans="1:7" ht="16" customHeight="1" x14ac:dyDescent="0.3">
      <c r="A19" s="294"/>
      <c r="B19" s="277" t="s">
        <v>5</v>
      </c>
      <c r="C19" s="279"/>
      <c r="D19" s="117">
        <v>0.15545632239902288</v>
      </c>
      <c r="E19" s="117">
        <v>0.16237544429015871</v>
      </c>
      <c r="F19" s="117">
        <v>0.39772579766075644</v>
      </c>
      <c r="G19" s="117">
        <v>0.19869066679012445</v>
      </c>
    </row>
    <row r="20" spans="1:7" ht="16" customHeight="1" x14ac:dyDescent="0.3">
      <c r="A20" s="294"/>
      <c r="B20" s="277" t="s">
        <v>6</v>
      </c>
      <c r="C20" s="69" t="s">
        <v>7</v>
      </c>
      <c r="D20" s="117">
        <v>0.12328712950026585</v>
      </c>
      <c r="E20" s="117">
        <v>0.14499881998422215</v>
      </c>
      <c r="F20" s="117">
        <v>0.36757363772513524</v>
      </c>
      <c r="G20" s="117">
        <v>0.18439081393388265</v>
      </c>
    </row>
    <row r="21" spans="1:7" ht="16" customHeight="1" x14ac:dyDescent="0.3">
      <c r="A21" s="294"/>
      <c r="B21" s="277"/>
      <c r="C21" s="69" t="s">
        <v>8</v>
      </c>
      <c r="D21" s="117">
        <v>0.19416044948270098</v>
      </c>
      <c r="E21" s="117">
        <v>0.181392685553453</v>
      </c>
      <c r="F21" s="117">
        <v>0.42867482018745312</v>
      </c>
      <c r="G21" s="117">
        <v>0.21380878510770962</v>
      </c>
    </row>
    <row r="22" spans="1:7" ht="16" customHeight="1" thickBot="1" x14ac:dyDescent="0.35">
      <c r="A22" s="295"/>
      <c r="B22" s="278" t="s">
        <v>9</v>
      </c>
      <c r="C22" s="275"/>
      <c r="D22" s="114">
        <v>553</v>
      </c>
      <c r="E22" s="114">
        <v>2814</v>
      </c>
      <c r="F22" s="114">
        <v>1497</v>
      </c>
      <c r="G22" s="114">
        <v>4864</v>
      </c>
    </row>
    <row r="23" spans="1:7" ht="16" customHeight="1" x14ac:dyDescent="0.3">
      <c r="A23" s="273" t="s">
        <v>68</v>
      </c>
      <c r="B23" s="273" t="s">
        <v>120</v>
      </c>
      <c r="C23" s="276"/>
      <c r="D23" s="83">
        <v>4154.3899999999994</v>
      </c>
      <c r="E23" s="83">
        <v>90006.020000000019</v>
      </c>
      <c r="F23" s="83">
        <v>10266.640000000001</v>
      </c>
      <c r="G23" s="83">
        <v>104427.05000000003</v>
      </c>
    </row>
    <row r="24" spans="1:7" ht="16" customHeight="1" x14ac:dyDescent="0.3">
      <c r="A24" s="274"/>
      <c r="B24" s="277" t="s">
        <v>5</v>
      </c>
      <c r="C24" s="279"/>
      <c r="D24" s="117">
        <v>2.8315348958548921E-3</v>
      </c>
      <c r="E24" s="117">
        <v>2.2279257652606826E-2</v>
      </c>
      <c r="F24" s="117">
        <v>9.723969107817013E-3</v>
      </c>
      <c r="G24" s="117">
        <v>1.5911732592011868E-2</v>
      </c>
    </row>
    <row r="25" spans="1:7" ht="16" customHeight="1" x14ac:dyDescent="0.3">
      <c r="A25" s="274"/>
      <c r="B25" s="277" t="s">
        <v>6</v>
      </c>
      <c r="C25" s="69" t="s">
        <v>7</v>
      </c>
      <c r="D25" s="117">
        <v>9.036388890881628E-4</v>
      </c>
      <c r="E25" s="117">
        <v>1.5472428858900635E-2</v>
      </c>
      <c r="F25" s="117">
        <v>4.6551122937117662E-3</v>
      </c>
      <c r="G25" s="117">
        <v>1.1479284252695707E-2</v>
      </c>
    </row>
    <row r="26" spans="1:7" ht="16" customHeight="1" x14ac:dyDescent="0.3">
      <c r="A26" s="274"/>
      <c r="B26" s="277"/>
      <c r="C26" s="69" t="s">
        <v>8</v>
      </c>
      <c r="D26" s="117">
        <v>8.8361823358335187E-3</v>
      </c>
      <c r="E26" s="117">
        <v>3.1983352797898261E-2</v>
      </c>
      <c r="F26" s="117">
        <v>2.0200186865077022E-2</v>
      </c>
      <c r="G26" s="117">
        <v>2.2017543552994016E-2</v>
      </c>
    </row>
    <row r="27" spans="1:7" ht="16" customHeight="1" thickBot="1" x14ac:dyDescent="0.35">
      <c r="A27" s="275"/>
      <c r="B27" s="278" t="s">
        <v>9</v>
      </c>
      <c r="C27" s="275"/>
      <c r="D27" s="114">
        <v>553</v>
      </c>
      <c r="E27" s="114">
        <v>2814</v>
      </c>
      <c r="F27" s="114">
        <v>1497</v>
      </c>
      <c r="G27" s="114">
        <v>4864</v>
      </c>
    </row>
    <row r="28" spans="1:7" ht="16" customHeight="1" x14ac:dyDescent="0.3">
      <c r="A28" s="284" t="s">
        <v>360</v>
      </c>
      <c r="B28" s="285"/>
      <c r="C28" s="285"/>
      <c r="D28" s="285"/>
      <c r="E28" s="285"/>
      <c r="F28" s="285"/>
      <c r="G28" s="285"/>
    </row>
    <row r="29" spans="1:7" ht="14.25" customHeight="1" x14ac:dyDescent="0.3">
      <c r="A29" s="84" t="s">
        <v>374</v>
      </c>
    </row>
    <row r="30" spans="1:7" ht="14.5" customHeight="1" x14ac:dyDescent="0.3">
      <c r="A30" s="84" t="s">
        <v>10</v>
      </c>
    </row>
    <row r="31" spans="1:7" ht="14.25" customHeight="1" x14ac:dyDescent="0.3">
      <c r="A31" s="198" t="str">
        <f>HYPERLINK("#'Index'!A1","Back To Index")</f>
        <v>Back To Index</v>
      </c>
    </row>
    <row r="32" spans="1:7" ht="14.25" customHeight="1" x14ac:dyDescent="0.3"/>
    <row r="33" ht="14.25" customHeight="1" x14ac:dyDescent="0.3"/>
    <row r="34" ht="14.15" customHeight="1" x14ac:dyDescent="0.3"/>
    <row r="35" ht="15" customHeight="1" x14ac:dyDescent="0.3"/>
    <row r="37" ht="15" customHeight="1" x14ac:dyDescent="0.3"/>
    <row r="38" ht="15" customHeight="1" x14ac:dyDescent="0.3"/>
    <row r="39" ht="36.75" customHeight="1" x14ac:dyDescent="0.3"/>
    <row r="40" ht="15" customHeight="1" x14ac:dyDescent="0.3"/>
    <row r="41" ht="14.25" customHeight="1" x14ac:dyDescent="0.3"/>
    <row r="42" ht="14.1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4.25" customHeight="1" x14ac:dyDescent="0.3"/>
    <row r="52" ht="14.25" customHeight="1" x14ac:dyDescent="0.3"/>
    <row r="53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5" customHeight="1" x14ac:dyDescent="0.3"/>
    <row r="59" ht="14.25" customHeight="1" x14ac:dyDescent="0.3"/>
    <row r="60" ht="14.25" customHeight="1" x14ac:dyDescent="0.3"/>
    <row r="61" ht="14.25" customHeight="1" x14ac:dyDescent="0.3"/>
    <row r="62" ht="14.15" customHeight="1" x14ac:dyDescent="0.3"/>
    <row r="63" ht="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15" customHeight="1" x14ac:dyDescent="0.3"/>
    <row r="78" ht="14.15" customHeight="1" x14ac:dyDescent="0.3"/>
    <row r="79" ht="14.15" customHeight="1" x14ac:dyDescent="0.3"/>
    <row r="81" ht="14.5" customHeight="1" x14ac:dyDescent="0.3"/>
    <row r="83" ht="14.5" customHeight="1" x14ac:dyDescent="0.3"/>
    <row r="84" ht="14.5" customHeight="1" x14ac:dyDescent="0.3"/>
    <row r="86" ht="14.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5" customHeight="1" x14ac:dyDescent="0.3"/>
    <row r="111" ht="14.5" customHeight="1" x14ac:dyDescent="0.3"/>
    <row r="112" ht="14.5" customHeight="1" x14ac:dyDescent="0.3"/>
    <row r="114" ht="14.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5" customHeight="1" x14ac:dyDescent="0.3"/>
    <row r="139" ht="14.5" customHeight="1" x14ac:dyDescent="0.3"/>
    <row r="140" ht="14.5" customHeight="1" x14ac:dyDescent="0.3"/>
    <row r="142" ht="14.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7" ht="14.5" customHeight="1" x14ac:dyDescent="0.3"/>
    <row r="168" ht="14.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5" customHeight="1" x14ac:dyDescent="0.3"/>
    <row r="195" ht="14.5" customHeight="1" x14ac:dyDescent="0.3"/>
    <row r="196" ht="14.5" customHeight="1" x14ac:dyDescent="0.3"/>
    <row r="198" ht="14.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5" customHeight="1" x14ac:dyDescent="0.3"/>
    <row r="223" ht="14.5" customHeight="1" x14ac:dyDescent="0.3"/>
    <row r="226" ht="14.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5" customHeight="1" x14ac:dyDescent="0.3"/>
    <row r="251" ht="14.5" customHeight="1" x14ac:dyDescent="0.3"/>
    <row r="254" ht="14.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5" customHeight="1" x14ac:dyDescent="0.3"/>
    <row r="279" ht="14.5" customHeight="1" x14ac:dyDescent="0.3"/>
    <row r="280" ht="14.5" customHeight="1" x14ac:dyDescent="0.3"/>
    <row r="282" ht="14.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5" customHeight="1" x14ac:dyDescent="0.3"/>
    <row r="307" ht="14.5" customHeight="1" x14ac:dyDescent="0.3"/>
    <row r="308" ht="14.5" customHeight="1" x14ac:dyDescent="0.3"/>
    <row r="310" ht="14.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5" customHeight="1" x14ac:dyDescent="0.3"/>
    <row r="335" ht="14.5" customHeight="1" x14ac:dyDescent="0.3"/>
    <row r="336" ht="14.5" customHeight="1" x14ac:dyDescent="0.3"/>
    <row r="338" ht="14.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5" customHeight="1" x14ac:dyDescent="0.3"/>
    <row r="363" ht="14.5" customHeight="1" x14ac:dyDescent="0.3"/>
    <row r="364" ht="14.5" customHeight="1" x14ac:dyDescent="0.3"/>
    <row r="366" ht="14.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5" customHeight="1" x14ac:dyDescent="0.3"/>
    <row r="391" ht="14.5" customHeight="1" x14ac:dyDescent="0.3"/>
    <row r="392" ht="14.5" customHeight="1" x14ac:dyDescent="0.3"/>
    <row r="394" ht="14.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15" customHeight="1" x14ac:dyDescent="0.3"/>
    <row r="414" ht="14.15" customHeight="1" x14ac:dyDescent="0.3"/>
    <row r="415" ht="14.15" customHeight="1" x14ac:dyDescent="0.3"/>
    <row r="417" ht="14.5" customHeight="1" x14ac:dyDescent="0.3"/>
    <row r="419" ht="14.5" customHeight="1" x14ac:dyDescent="0.3"/>
    <row r="420" ht="14.5" customHeight="1" x14ac:dyDescent="0.3"/>
    <row r="422" ht="14.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15" customHeight="1" x14ac:dyDescent="0.3"/>
    <row r="442" ht="14.15" customHeight="1" x14ac:dyDescent="0.3"/>
    <row r="443" ht="14.15" customHeight="1" x14ac:dyDescent="0.3"/>
    <row r="445" ht="14.5" customHeight="1" x14ac:dyDescent="0.3"/>
    <row r="447" ht="14.5" customHeight="1" x14ac:dyDescent="0.3"/>
    <row r="448" ht="14.5" customHeight="1" x14ac:dyDescent="0.3"/>
    <row r="450" ht="14.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15" customHeight="1" x14ac:dyDescent="0.3"/>
    <row r="458" ht="14.15" customHeight="1" x14ac:dyDescent="0.3"/>
    <row r="459" ht="14.15" customHeight="1" x14ac:dyDescent="0.3"/>
    <row r="461" ht="14.15" customHeight="1" x14ac:dyDescent="0.3"/>
    <row r="462" ht="14.1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5" customHeight="1" x14ac:dyDescent="0.3"/>
    <row r="475" ht="14.5" customHeight="1" x14ac:dyDescent="0.3"/>
    <row r="476" ht="14.5" customHeight="1" x14ac:dyDescent="0.3"/>
    <row r="478" ht="14.5" customHeight="1" x14ac:dyDescent="0.3"/>
    <row r="479" ht="14.15" customHeight="1" x14ac:dyDescent="0.3"/>
    <row r="481" ht="14.15" customHeight="1" x14ac:dyDescent="0.3"/>
    <row r="482" ht="14.1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15" customHeight="1" x14ac:dyDescent="0.3"/>
    <row r="494" ht="14.15" customHeight="1" x14ac:dyDescent="0.3"/>
    <row r="495" ht="14.15" customHeight="1" x14ac:dyDescent="0.3"/>
    <row r="497" ht="14.15" customHeight="1" x14ac:dyDescent="0.3"/>
    <row r="498" ht="14.15" customHeight="1" x14ac:dyDescent="0.3"/>
    <row r="499" ht="14.15" customHeight="1" x14ac:dyDescent="0.3"/>
    <row r="501" ht="14.5" customHeight="1" x14ac:dyDescent="0.3"/>
    <row r="503" ht="14.5" customHeight="1" x14ac:dyDescent="0.3"/>
    <row r="504" ht="14.5" customHeight="1" x14ac:dyDescent="0.3"/>
    <row r="506" ht="14.5" customHeight="1" x14ac:dyDescent="0.3"/>
    <row r="507" ht="14.15" customHeight="1" x14ac:dyDescent="0.3"/>
    <row r="509" ht="14.15" customHeight="1" x14ac:dyDescent="0.3"/>
    <row r="510" ht="14.15" customHeight="1" x14ac:dyDescent="0.3"/>
    <row r="511" ht="14.15" customHeight="1" x14ac:dyDescent="0.3"/>
    <row r="513" ht="14.15" customHeight="1" x14ac:dyDescent="0.3"/>
    <row r="514" ht="14.15" customHeight="1" x14ac:dyDescent="0.3"/>
    <row r="515" ht="14.15" customHeight="1" x14ac:dyDescent="0.3"/>
    <row r="517" ht="14.15" customHeight="1" x14ac:dyDescent="0.3"/>
    <row r="518" ht="14.15" customHeight="1" x14ac:dyDescent="0.3"/>
    <row r="519" ht="14.15" customHeight="1" x14ac:dyDescent="0.3"/>
    <row r="521" ht="14.15" customHeight="1" x14ac:dyDescent="0.3"/>
    <row r="522" ht="14.15" customHeight="1" x14ac:dyDescent="0.3"/>
    <row r="523" ht="14.15" customHeight="1" x14ac:dyDescent="0.3"/>
    <row r="525" ht="14.15" customHeight="1" x14ac:dyDescent="0.3"/>
    <row r="526" ht="14.15" customHeight="1" x14ac:dyDescent="0.3"/>
    <row r="527" ht="14.15" customHeight="1" x14ac:dyDescent="0.3"/>
    <row r="529" ht="14.5" customHeight="1" x14ac:dyDescent="0.3"/>
    <row r="531" ht="14.5" customHeight="1" x14ac:dyDescent="0.3"/>
    <row r="532" ht="14.5" customHeight="1" x14ac:dyDescent="0.3"/>
    <row r="534" ht="14.5" customHeight="1" x14ac:dyDescent="0.3"/>
    <row r="535" ht="14.15" customHeight="1" x14ac:dyDescent="0.3"/>
    <row r="537" ht="14.15" customHeight="1" x14ac:dyDescent="0.3"/>
    <row r="538" ht="14.15" customHeight="1" x14ac:dyDescent="0.3"/>
    <row r="539" ht="14.15" customHeight="1" x14ac:dyDescent="0.3"/>
    <row r="541" ht="14.15" customHeight="1" x14ac:dyDescent="0.3"/>
    <row r="542" ht="14.15" customHeight="1" x14ac:dyDescent="0.3"/>
    <row r="543" ht="14.15" customHeight="1" x14ac:dyDescent="0.3"/>
    <row r="545" ht="14.15" customHeight="1" x14ac:dyDescent="0.3"/>
    <row r="546" ht="14.15" customHeight="1" x14ac:dyDescent="0.3"/>
    <row r="547" ht="14.15" customHeight="1" x14ac:dyDescent="0.3"/>
    <row r="549" ht="14.15" customHeight="1" x14ac:dyDescent="0.3"/>
    <row r="550" ht="14.15" customHeight="1" x14ac:dyDescent="0.3"/>
    <row r="551" ht="14.15" customHeight="1" x14ac:dyDescent="0.3"/>
    <row r="553" ht="14.15" customHeight="1" x14ac:dyDescent="0.3"/>
    <row r="554" ht="14.15" customHeight="1" x14ac:dyDescent="0.3"/>
    <row r="555" ht="14.15" customHeight="1" x14ac:dyDescent="0.3"/>
    <row r="557" ht="14.15" customHeight="1" x14ac:dyDescent="0.3"/>
    <row r="558" ht="14.15" customHeight="1" x14ac:dyDescent="0.3"/>
    <row r="559" ht="14.15" customHeight="1" x14ac:dyDescent="0.3"/>
    <row r="561" ht="14.15" customHeight="1" x14ac:dyDescent="0.3"/>
    <row r="562" ht="14.15" customHeight="1" x14ac:dyDescent="0.3"/>
    <row r="563" ht="14.15" customHeight="1" x14ac:dyDescent="0.3"/>
    <row r="565" ht="14.15" customHeight="1" x14ac:dyDescent="0.3"/>
    <row r="566" ht="14.15" customHeight="1" x14ac:dyDescent="0.3"/>
    <row r="567" ht="14.15" customHeight="1" x14ac:dyDescent="0.3"/>
    <row r="569" ht="14.15" customHeight="1" x14ac:dyDescent="0.3"/>
    <row r="570" ht="14.15" customHeight="1" x14ac:dyDescent="0.3"/>
    <row r="571" ht="14.15" customHeight="1" x14ac:dyDescent="0.3"/>
    <row r="573" ht="14.5" customHeight="1" x14ac:dyDescent="0.3"/>
    <row r="575" ht="14.5" customHeight="1" x14ac:dyDescent="0.3"/>
    <row r="576" ht="14.5" customHeight="1" x14ac:dyDescent="0.3"/>
    <row r="578" ht="14.5" customHeight="1" x14ac:dyDescent="0.3"/>
    <row r="579" ht="14.15" customHeight="1" x14ac:dyDescent="0.3"/>
    <row r="581" ht="14.15" customHeight="1" x14ac:dyDescent="0.3"/>
    <row r="582" ht="14.15" customHeight="1" x14ac:dyDescent="0.3"/>
    <row r="583" ht="14.15" customHeight="1" x14ac:dyDescent="0.3"/>
    <row r="585" ht="14.15" customHeight="1" x14ac:dyDescent="0.3"/>
    <row r="586" ht="14.15" customHeight="1" x14ac:dyDescent="0.3"/>
    <row r="587" ht="14.15" customHeight="1" x14ac:dyDescent="0.3"/>
    <row r="589" ht="14.15" customHeight="1" x14ac:dyDescent="0.3"/>
    <row r="590" ht="14.15" customHeight="1" x14ac:dyDescent="0.3"/>
    <row r="591" ht="14.15" customHeight="1" x14ac:dyDescent="0.3"/>
    <row r="593" ht="14.15" customHeight="1" x14ac:dyDescent="0.3"/>
    <row r="594" ht="14.15" customHeight="1" x14ac:dyDescent="0.3"/>
    <row r="595" ht="14.15" customHeight="1" x14ac:dyDescent="0.3"/>
    <row r="597" ht="14.15" customHeight="1" x14ac:dyDescent="0.3"/>
    <row r="598" ht="14.15" customHeight="1" x14ac:dyDescent="0.3"/>
    <row r="599" ht="14.15" customHeight="1" x14ac:dyDescent="0.3"/>
    <row r="601" ht="14.5" customHeight="1" x14ac:dyDescent="0.3"/>
    <row r="603" ht="14.5" customHeight="1" x14ac:dyDescent="0.3"/>
    <row r="604" ht="14.5" customHeight="1" x14ac:dyDescent="0.3"/>
    <row r="606" ht="14.5" customHeight="1" x14ac:dyDescent="0.3"/>
    <row r="607" ht="14.15" customHeight="1" x14ac:dyDescent="0.3"/>
    <row r="609" ht="14.15" customHeight="1" x14ac:dyDescent="0.3"/>
    <row r="610" ht="14.15" customHeight="1" x14ac:dyDescent="0.3"/>
    <row r="611" ht="14.15" customHeight="1" x14ac:dyDescent="0.3"/>
    <row r="613" ht="14.15" customHeight="1" x14ac:dyDescent="0.3"/>
    <row r="614" ht="14.15" customHeight="1" x14ac:dyDescent="0.3"/>
    <row r="615" ht="14.15" customHeight="1" x14ac:dyDescent="0.3"/>
    <row r="617" ht="14.15" customHeight="1" x14ac:dyDescent="0.3"/>
    <row r="618" ht="14.15" customHeight="1" x14ac:dyDescent="0.3"/>
    <row r="619" ht="14.15" customHeight="1" x14ac:dyDescent="0.3"/>
    <row r="621" ht="14.15" customHeight="1" x14ac:dyDescent="0.3"/>
    <row r="622" ht="14.15" customHeight="1" x14ac:dyDescent="0.3"/>
    <row r="623" ht="14.15" customHeight="1" x14ac:dyDescent="0.3"/>
    <row r="625" ht="14.15" customHeight="1" x14ac:dyDescent="0.3"/>
    <row r="626" ht="14.15" customHeight="1" x14ac:dyDescent="0.3"/>
    <row r="627" ht="14.15" customHeight="1" x14ac:dyDescent="0.3"/>
    <row r="629" ht="14.5" customHeight="1" x14ac:dyDescent="0.3"/>
    <row r="631" ht="14.5" customHeight="1" x14ac:dyDescent="0.3"/>
    <row r="632" ht="14.5" customHeight="1" x14ac:dyDescent="0.3"/>
    <row r="634" ht="14.5" customHeight="1" x14ac:dyDescent="0.3"/>
    <row r="635" ht="14.15" customHeight="1" x14ac:dyDescent="0.3"/>
    <row r="637" ht="14.15" customHeight="1" x14ac:dyDescent="0.3"/>
    <row r="638" ht="14.15" customHeight="1" x14ac:dyDescent="0.3"/>
    <row r="639" ht="14.15" customHeight="1" x14ac:dyDescent="0.3"/>
    <row r="641" ht="14.15" customHeight="1" x14ac:dyDescent="0.3"/>
    <row r="642" ht="14.15" customHeight="1" x14ac:dyDescent="0.3"/>
    <row r="643" ht="14.15" customHeight="1" x14ac:dyDescent="0.3"/>
    <row r="645" ht="14.15" customHeight="1" x14ac:dyDescent="0.3"/>
    <row r="646" ht="14.15" customHeight="1" x14ac:dyDescent="0.3"/>
    <row r="647" ht="14.15" customHeight="1" x14ac:dyDescent="0.3"/>
    <row r="649" ht="14.15" customHeight="1" x14ac:dyDescent="0.3"/>
    <row r="650" ht="14.15" customHeight="1" x14ac:dyDescent="0.3"/>
    <row r="651" ht="14.15" customHeight="1" x14ac:dyDescent="0.3"/>
    <row r="653" ht="14.15" customHeight="1" x14ac:dyDescent="0.3"/>
    <row r="654" ht="14.15" customHeight="1" x14ac:dyDescent="0.3"/>
    <row r="655" ht="14.15" customHeight="1" x14ac:dyDescent="0.3"/>
    <row r="657" ht="14.5" customHeight="1" x14ac:dyDescent="0.3"/>
    <row r="659" ht="14.5" customHeight="1" x14ac:dyDescent="0.3"/>
    <row r="660" ht="14.5" customHeight="1" x14ac:dyDescent="0.3"/>
    <row r="662" ht="14.5" customHeight="1" x14ac:dyDescent="0.3"/>
    <row r="663" ht="14.15" customHeight="1" x14ac:dyDescent="0.3"/>
    <row r="665" ht="14.15" customHeight="1" x14ac:dyDescent="0.3"/>
    <row r="666" ht="14.15" customHeight="1" x14ac:dyDescent="0.3"/>
    <row r="667" ht="14.15" customHeight="1" x14ac:dyDescent="0.3"/>
    <row r="669" ht="14.15" customHeight="1" x14ac:dyDescent="0.3"/>
    <row r="670" ht="14.15" customHeight="1" x14ac:dyDescent="0.3"/>
    <row r="671" ht="14.15" customHeight="1" x14ac:dyDescent="0.3"/>
    <row r="673" ht="14.15" customHeight="1" x14ac:dyDescent="0.3"/>
    <row r="674" ht="14.15" customHeight="1" x14ac:dyDescent="0.3"/>
    <row r="675" ht="14.15" customHeight="1" x14ac:dyDescent="0.3"/>
    <row r="677" ht="14.15" customHeight="1" x14ac:dyDescent="0.3"/>
    <row r="678" ht="14.15" customHeight="1" x14ac:dyDescent="0.3"/>
    <row r="679" ht="14.15" customHeight="1" x14ac:dyDescent="0.3"/>
    <row r="681" ht="14.15" customHeight="1" x14ac:dyDescent="0.3"/>
    <row r="682" ht="14.15" customHeight="1" x14ac:dyDescent="0.3"/>
    <row r="683" ht="14.15" customHeight="1" x14ac:dyDescent="0.3"/>
    <row r="685" ht="14.5" customHeight="1" x14ac:dyDescent="0.3"/>
    <row r="687" ht="14.5" customHeight="1" x14ac:dyDescent="0.3"/>
    <row r="688" ht="14.5" customHeight="1" x14ac:dyDescent="0.3"/>
    <row r="690" ht="14.5" customHeight="1" x14ac:dyDescent="0.3"/>
    <row r="691" ht="14.15" customHeight="1" x14ac:dyDescent="0.3"/>
    <row r="693" ht="14.15" customHeight="1" x14ac:dyDescent="0.3"/>
    <row r="694" ht="14.15" customHeight="1" x14ac:dyDescent="0.3"/>
    <row r="695" ht="14.15" customHeight="1" x14ac:dyDescent="0.3"/>
    <row r="697" ht="14.15" customHeight="1" x14ac:dyDescent="0.3"/>
    <row r="698" ht="14.15" customHeight="1" x14ac:dyDescent="0.3"/>
    <row r="699" ht="14.15" customHeight="1" x14ac:dyDescent="0.3"/>
    <row r="701" ht="14.15" customHeight="1" x14ac:dyDescent="0.3"/>
    <row r="702" ht="14.15" customHeight="1" x14ac:dyDescent="0.3"/>
    <row r="703" ht="14.15" customHeight="1" x14ac:dyDescent="0.3"/>
    <row r="705" ht="14.15" customHeight="1" x14ac:dyDescent="0.3"/>
    <row r="706" ht="14.15" customHeight="1" x14ac:dyDescent="0.3"/>
    <row r="707" ht="14.15" customHeight="1" x14ac:dyDescent="0.3"/>
    <row r="709" ht="14.15" customHeight="1" x14ac:dyDescent="0.3"/>
    <row r="710" ht="14.15" customHeight="1" x14ac:dyDescent="0.3"/>
    <row r="711" ht="14.15" customHeight="1" x14ac:dyDescent="0.3"/>
    <row r="713" ht="14.5" customHeight="1" x14ac:dyDescent="0.3"/>
    <row r="715" ht="14.5" customHeight="1" x14ac:dyDescent="0.3"/>
    <row r="718" ht="14.5" customHeight="1" x14ac:dyDescent="0.3"/>
    <row r="719" ht="14.15" customHeight="1" x14ac:dyDescent="0.3"/>
    <row r="721" ht="14.15" customHeight="1" x14ac:dyDescent="0.3"/>
    <row r="722" ht="14.15" customHeight="1" x14ac:dyDescent="0.3"/>
    <row r="723" ht="14.15" customHeight="1" x14ac:dyDescent="0.3"/>
    <row r="725" ht="14.15" customHeight="1" x14ac:dyDescent="0.3"/>
    <row r="726" ht="14.15" customHeight="1" x14ac:dyDescent="0.3"/>
    <row r="727" ht="14.15" customHeight="1" x14ac:dyDescent="0.3"/>
    <row r="729" ht="14.15" customHeight="1" x14ac:dyDescent="0.3"/>
    <row r="730" ht="14.15" customHeight="1" x14ac:dyDescent="0.3"/>
    <row r="731" ht="14.15" customHeight="1" x14ac:dyDescent="0.3"/>
    <row r="733" ht="14.15" customHeight="1" x14ac:dyDescent="0.3"/>
    <row r="734" ht="14.15" customHeight="1" x14ac:dyDescent="0.3"/>
    <row r="735" ht="14.15" customHeight="1" x14ac:dyDescent="0.3"/>
    <row r="737" ht="14.15" customHeight="1" x14ac:dyDescent="0.3"/>
    <row r="738" ht="14.15" customHeight="1" x14ac:dyDescent="0.3"/>
    <row r="739" ht="14.15" customHeight="1" x14ac:dyDescent="0.3"/>
    <row r="741" ht="14.5" customHeight="1" x14ac:dyDescent="0.3"/>
    <row r="743" ht="14.5" customHeight="1" x14ac:dyDescent="0.3"/>
    <row r="744" ht="14.5" customHeight="1" x14ac:dyDescent="0.3"/>
    <row r="746" ht="14.5" customHeight="1" x14ac:dyDescent="0.3"/>
    <row r="747" ht="14.15" customHeight="1" x14ac:dyDescent="0.3"/>
    <row r="749" ht="14.15" customHeight="1" x14ac:dyDescent="0.3"/>
    <row r="750" ht="14.15" customHeight="1" x14ac:dyDescent="0.3"/>
    <row r="751" ht="14.15" customHeight="1" x14ac:dyDescent="0.3"/>
    <row r="753" ht="14.15" customHeight="1" x14ac:dyDescent="0.3"/>
    <row r="754" ht="14.15" customHeight="1" x14ac:dyDescent="0.3"/>
    <row r="755" ht="14.15" customHeight="1" x14ac:dyDescent="0.3"/>
    <row r="757" ht="14.15" customHeight="1" x14ac:dyDescent="0.3"/>
    <row r="758" ht="14.15" customHeight="1" x14ac:dyDescent="0.3"/>
    <row r="759" ht="14.15" customHeight="1" x14ac:dyDescent="0.3"/>
    <row r="761" ht="14.15" customHeight="1" x14ac:dyDescent="0.3"/>
    <row r="762" ht="14.15" customHeight="1" x14ac:dyDescent="0.3"/>
    <row r="763" ht="14.15" customHeight="1" x14ac:dyDescent="0.3"/>
    <row r="765" ht="14.15" customHeight="1" x14ac:dyDescent="0.3"/>
    <row r="766" ht="14.15" customHeight="1" x14ac:dyDescent="0.3"/>
    <row r="767" ht="14.15" customHeight="1" x14ac:dyDescent="0.3"/>
    <row r="769" ht="14.5" customHeight="1" x14ac:dyDescent="0.3"/>
    <row r="771" ht="14.5" customHeight="1" x14ac:dyDescent="0.3"/>
    <row r="772" ht="14.5" customHeight="1" x14ac:dyDescent="0.3"/>
    <row r="774" ht="14.5" customHeight="1" x14ac:dyDescent="0.3"/>
    <row r="775" ht="14.15" customHeight="1" x14ac:dyDescent="0.3"/>
    <row r="777" ht="14.15" customHeight="1" x14ac:dyDescent="0.3"/>
    <row r="778" ht="14.15" customHeight="1" x14ac:dyDescent="0.3"/>
    <row r="779" ht="14.15" customHeight="1" x14ac:dyDescent="0.3"/>
    <row r="781" ht="14.15" customHeight="1" x14ac:dyDescent="0.3"/>
    <row r="782" ht="14.15" customHeight="1" x14ac:dyDescent="0.3"/>
    <row r="783" ht="14.15" customHeight="1" x14ac:dyDescent="0.3"/>
    <row r="785" ht="14.15" customHeight="1" x14ac:dyDescent="0.3"/>
    <row r="786" ht="14.15" customHeight="1" x14ac:dyDescent="0.3"/>
    <row r="787" ht="14.15" customHeight="1" x14ac:dyDescent="0.3"/>
    <row r="789" ht="14.15" customHeight="1" x14ac:dyDescent="0.3"/>
    <row r="790" ht="14.15" customHeight="1" x14ac:dyDescent="0.3"/>
    <row r="791" ht="14.15" customHeight="1" x14ac:dyDescent="0.3"/>
    <row r="793" ht="14.15" customHeight="1" x14ac:dyDescent="0.3"/>
    <row r="794" ht="14.15" customHeight="1" x14ac:dyDescent="0.3"/>
    <row r="795" ht="14.15" customHeight="1" x14ac:dyDescent="0.3"/>
    <row r="797" ht="14.5" customHeight="1" x14ac:dyDescent="0.3"/>
    <row r="799" ht="14.5" customHeight="1" x14ac:dyDescent="0.3"/>
    <row r="802" ht="14.5" customHeight="1" x14ac:dyDescent="0.3"/>
    <row r="803" ht="14.15" customHeight="1" x14ac:dyDescent="0.3"/>
    <row r="805" ht="14.15" customHeight="1" x14ac:dyDescent="0.3"/>
    <row r="806" ht="14.15" customHeight="1" x14ac:dyDescent="0.3"/>
    <row r="807" ht="14.15" customHeight="1" x14ac:dyDescent="0.3"/>
    <row r="809" ht="14.15" customHeight="1" x14ac:dyDescent="0.3"/>
    <row r="810" ht="14.15" customHeight="1" x14ac:dyDescent="0.3"/>
    <row r="811" ht="14.15" customHeight="1" x14ac:dyDescent="0.3"/>
    <row r="813" ht="14.15" customHeight="1" x14ac:dyDescent="0.3"/>
    <row r="814" ht="14.15" customHeight="1" x14ac:dyDescent="0.3"/>
    <row r="815" ht="14.15" customHeight="1" x14ac:dyDescent="0.3"/>
    <row r="817" ht="14.15" customHeight="1" x14ac:dyDescent="0.3"/>
    <row r="818" ht="14.15" customHeight="1" x14ac:dyDescent="0.3"/>
    <row r="819" ht="14.15" customHeight="1" x14ac:dyDescent="0.3"/>
    <row r="821" ht="14.15" customHeight="1" x14ac:dyDescent="0.3"/>
    <row r="822" ht="14.15" customHeight="1" x14ac:dyDescent="0.3"/>
    <row r="823" ht="14.15" customHeight="1" x14ac:dyDescent="0.3"/>
    <row r="825" ht="14.5" customHeight="1" x14ac:dyDescent="0.3"/>
    <row r="827" ht="14.5" customHeight="1" x14ac:dyDescent="0.3"/>
    <row r="830" ht="14.5" customHeight="1" x14ac:dyDescent="0.3"/>
    <row r="831" ht="14.15" customHeight="1" x14ac:dyDescent="0.3"/>
    <row r="833" ht="14.15" customHeight="1" x14ac:dyDescent="0.3"/>
    <row r="834" ht="14.15" customHeight="1" x14ac:dyDescent="0.3"/>
    <row r="835" ht="14.15" customHeight="1" x14ac:dyDescent="0.3"/>
    <row r="837" ht="14.15" customHeight="1" x14ac:dyDescent="0.3"/>
    <row r="838" ht="14.15" customHeight="1" x14ac:dyDescent="0.3"/>
    <row r="839" ht="14.15" customHeight="1" x14ac:dyDescent="0.3"/>
    <row r="841" ht="14.15" customHeight="1" x14ac:dyDescent="0.3"/>
    <row r="842" ht="14.15" customHeight="1" x14ac:dyDescent="0.3"/>
    <row r="843" ht="14.15" customHeight="1" x14ac:dyDescent="0.3"/>
    <row r="845" ht="14.15" customHeight="1" x14ac:dyDescent="0.3"/>
    <row r="846" ht="14.15" customHeight="1" x14ac:dyDescent="0.3"/>
    <row r="847" ht="14.15" customHeight="1" x14ac:dyDescent="0.3"/>
    <row r="849" ht="14.15" customHeight="1" x14ac:dyDescent="0.3"/>
    <row r="850" ht="14.15" customHeight="1" x14ac:dyDescent="0.3"/>
    <row r="851" ht="14.15" customHeight="1" x14ac:dyDescent="0.3"/>
    <row r="853" ht="14.5" customHeight="1" x14ac:dyDescent="0.3"/>
    <row r="855" ht="14.5" customHeight="1" x14ac:dyDescent="0.3"/>
    <row r="856" ht="14.5" customHeight="1" x14ac:dyDescent="0.3"/>
    <row r="858" ht="14.5" customHeight="1" x14ac:dyDescent="0.3"/>
    <row r="859" ht="14.15" customHeight="1" x14ac:dyDescent="0.3"/>
    <row r="861" ht="14.15" customHeight="1" x14ac:dyDescent="0.3"/>
    <row r="862" ht="14.15" customHeight="1" x14ac:dyDescent="0.3"/>
    <row r="863" ht="14.15" customHeight="1" x14ac:dyDescent="0.3"/>
    <row r="865" ht="14.15" customHeight="1" x14ac:dyDescent="0.3"/>
    <row r="866" ht="14.15" customHeight="1" x14ac:dyDescent="0.3"/>
    <row r="867" ht="14.15" customHeight="1" x14ac:dyDescent="0.3"/>
    <row r="869" ht="14.15" customHeight="1" x14ac:dyDescent="0.3"/>
    <row r="870" ht="14.15" customHeight="1" x14ac:dyDescent="0.3"/>
    <row r="871" ht="14.15" customHeight="1" x14ac:dyDescent="0.3"/>
    <row r="873" ht="14.15" customHeight="1" x14ac:dyDescent="0.3"/>
    <row r="874" ht="14.15" customHeight="1" x14ac:dyDescent="0.3"/>
    <row r="875" ht="14.15" customHeight="1" x14ac:dyDescent="0.3"/>
    <row r="877" ht="14.15" customHeight="1" x14ac:dyDescent="0.3"/>
    <row r="878" ht="14.15" customHeight="1" x14ac:dyDescent="0.3"/>
    <row r="879" ht="14.15" customHeight="1" x14ac:dyDescent="0.3"/>
    <row r="881" ht="14.5" customHeight="1" x14ac:dyDescent="0.3"/>
  </sheetData>
  <mergeCells count="28">
    <mergeCell ref="A28:G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rgb="FF1F497D"/>
  </sheetPr>
  <dimension ref="A1:I881"/>
  <sheetViews>
    <sheetView workbookViewId="0">
      <selection activeCell="I30" sqref="I30"/>
    </sheetView>
  </sheetViews>
  <sheetFormatPr defaultColWidth="8.75" defaultRowHeight="14" x14ac:dyDescent="0.3"/>
  <cols>
    <col min="1" max="1" width="18.58203125" style="66" customWidth="1"/>
    <col min="2" max="6" width="10.58203125" style="66" customWidth="1"/>
    <col min="7" max="16384" width="8.75" style="66"/>
  </cols>
  <sheetData>
    <row r="1" spans="1:9" s="77" customFormat="1" ht="30.75" customHeight="1" thickBot="1" x14ac:dyDescent="0.35">
      <c r="A1" s="290" t="s">
        <v>298</v>
      </c>
      <c r="B1" s="290"/>
      <c r="C1" s="290"/>
      <c r="D1" s="290"/>
      <c r="E1" s="290"/>
      <c r="F1" s="290"/>
    </row>
    <row r="2" spans="1:9" ht="54" customHeight="1" thickBot="1" x14ac:dyDescent="0.35">
      <c r="A2" s="67" t="s">
        <v>0</v>
      </c>
      <c r="B2" s="271"/>
      <c r="C2" s="272"/>
      <c r="D2" s="68" t="s">
        <v>80</v>
      </c>
      <c r="E2" s="68" t="s">
        <v>79</v>
      </c>
      <c r="F2" s="68" t="s">
        <v>4</v>
      </c>
    </row>
    <row r="3" spans="1:9" ht="16" customHeight="1" x14ac:dyDescent="0.3">
      <c r="A3" s="273" t="s">
        <v>154</v>
      </c>
      <c r="B3" s="273" t="s">
        <v>120</v>
      </c>
      <c r="C3" s="276"/>
      <c r="D3" s="83">
        <v>728636.78000000026</v>
      </c>
      <c r="E3" s="83">
        <v>863519.25000000105</v>
      </c>
      <c r="F3" s="83">
        <v>1592156.0299999979</v>
      </c>
    </row>
    <row r="4" spans="1:9" ht="16" customHeight="1" x14ac:dyDescent="0.3">
      <c r="A4" s="274"/>
      <c r="B4" s="277" t="s">
        <v>5</v>
      </c>
      <c r="C4" s="274"/>
      <c r="D4" s="117">
        <v>0.23243065505040422</v>
      </c>
      <c r="E4" s="117">
        <v>0.25189885422590008</v>
      </c>
      <c r="F4" s="117">
        <v>0.24259960416500462</v>
      </c>
    </row>
    <row r="5" spans="1:9" ht="16" customHeight="1" x14ac:dyDescent="0.3">
      <c r="A5" s="274"/>
      <c r="B5" s="277" t="s">
        <v>6</v>
      </c>
      <c r="C5" s="69" t="s">
        <v>7</v>
      </c>
      <c r="D5" s="117">
        <v>0.21200524172641672</v>
      </c>
      <c r="E5" s="117">
        <v>0.23247879691246476</v>
      </c>
      <c r="F5" s="117">
        <v>0.22844630897561957</v>
      </c>
    </row>
    <row r="6" spans="1:9" ht="16" customHeight="1" x14ac:dyDescent="0.3">
      <c r="A6" s="274"/>
      <c r="B6" s="277"/>
      <c r="C6" s="69" t="s">
        <v>8</v>
      </c>
      <c r="D6" s="117">
        <v>0.25418914439567192</v>
      </c>
      <c r="E6" s="117">
        <v>0.27236548347137823</v>
      </c>
      <c r="F6" s="117">
        <v>0.25733730008001082</v>
      </c>
    </row>
    <row r="7" spans="1:9" ht="16" customHeight="1" thickBot="1" x14ac:dyDescent="0.35">
      <c r="A7" s="275"/>
      <c r="B7" s="278" t="s">
        <v>9</v>
      </c>
      <c r="C7" s="275"/>
      <c r="D7" s="114">
        <v>2300</v>
      </c>
      <c r="E7" s="114">
        <v>2564</v>
      </c>
      <c r="F7" s="114">
        <v>4864</v>
      </c>
    </row>
    <row r="8" spans="1:9" s="116" customFormat="1" ht="16" customHeight="1" x14ac:dyDescent="0.3">
      <c r="A8" s="273" t="s">
        <v>99</v>
      </c>
      <c r="B8" s="273" t="s">
        <v>120</v>
      </c>
      <c r="C8" s="276"/>
      <c r="D8" s="83">
        <v>1627452.7499999998</v>
      </c>
      <c r="E8" s="83">
        <v>1870395.5799999989</v>
      </c>
      <c r="F8" s="83">
        <v>3497848.3299999931</v>
      </c>
    </row>
    <row r="9" spans="1:9" s="116" customFormat="1" ht="16" customHeight="1" x14ac:dyDescent="0.3">
      <c r="A9" s="274"/>
      <c r="B9" s="277" t="s">
        <v>5</v>
      </c>
      <c r="C9" s="274"/>
      <c r="D9" s="117">
        <v>0.51914742589041651</v>
      </c>
      <c r="E9" s="117">
        <v>0.54561667681547033</v>
      </c>
      <c r="F9" s="117">
        <v>0.53297327918748283</v>
      </c>
    </row>
    <row r="10" spans="1:9" s="116" customFormat="1" ht="16" customHeight="1" x14ac:dyDescent="0.3">
      <c r="A10" s="274"/>
      <c r="B10" s="277" t="s">
        <v>6</v>
      </c>
      <c r="C10" s="208" t="s">
        <v>7</v>
      </c>
      <c r="D10" s="117">
        <v>0.49100098117160118</v>
      </c>
      <c r="E10" s="117">
        <v>0.51942335137052587</v>
      </c>
      <c r="F10" s="117">
        <v>0.51379493955808075</v>
      </c>
    </row>
    <row r="11" spans="1:9" s="116" customFormat="1" ht="16" customHeight="1" x14ac:dyDescent="0.3">
      <c r="A11" s="274"/>
      <c r="B11" s="277"/>
      <c r="C11" s="208" t="s">
        <v>8</v>
      </c>
      <c r="D11" s="117">
        <v>0.54717286272190579</v>
      </c>
      <c r="E11" s="117">
        <v>0.57155993389351611</v>
      </c>
      <c r="F11" s="117">
        <v>0.55205466478298104</v>
      </c>
    </row>
    <row r="12" spans="1:9" s="116" customFormat="1" ht="16" customHeight="1" thickBot="1" x14ac:dyDescent="0.35">
      <c r="A12" s="275"/>
      <c r="B12" s="278" t="s">
        <v>9</v>
      </c>
      <c r="C12" s="275"/>
      <c r="D12" s="114">
        <v>2300</v>
      </c>
      <c r="E12" s="114">
        <v>2564</v>
      </c>
      <c r="F12" s="114">
        <v>4864</v>
      </c>
      <c r="G12" s="114"/>
      <c r="H12" s="114"/>
      <c r="I12" s="114"/>
    </row>
    <row r="13" spans="1:9" ht="16" customHeight="1" x14ac:dyDescent="0.3">
      <c r="A13" s="293" t="s">
        <v>123</v>
      </c>
      <c r="B13" s="273" t="s">
        <v>120</v>
      </c>
      <c r="C13" s="276"/>
      <c r="D13" s="83">
        <v>1087857.9500000016</v>
      </c>
      <c r="E13" s="83">
        <v>1172862.9500000014</v>
      </c>
      <c r="F13" s="83">
        <v>2260720.8999999939</v>
      </c>
    </row>
    <row r="14" spans="1:9" ht="16" customHeight="1" x14ac:dyDescent="0.3">
      <c r="A14" s="294"/>
      <c r="B14" s="277" t="s">
        <v>5</v>
      </c>
      <c r="C14" s="274"/>
      <c r="D14" s="117">
        <v>0.34702000072009781</v>
      </c>
      <c r="E14" s="117">
        <v>0.34213809740663981</v>
      </c>
      <c r="F14" s="117">
        <v>0.34447000490746743</v>
      </c>
    </row>
    <row r="15" spans="1:9" ht="16" customHeight="1" x14ac:dyDescent="0.3">
      <c r="A15" s="294"/>
      <c r="B15" s="277" t="s">
        <v>6</v>
      </c>
      <c r="C15" s="69" t="s">
        <v>7</v>
      </c>
      <c r="D15" s="117">
        <v>0.31973184348151795</v>
      </c>
      <c r="E15" s="117">
        <v>0.31688665143862083</v>
      </c>
      <c r="F15" s="117">
        <v>0.32588322588209678</v>
      </c>
    </row>
    <row r="16" spans="1:9" ht="16" customHeight="1" x14ac:dyDescent="0.3">
      <c r="A16" s="294"/>
      <c r="B16" s="277"/>
      <c r="C16" s="69" t="s">
        <v>8</v>
      </c>
      <c r="D16" s="117">
        <v>0.3753520671590509</v>
      </c>
      <c r="E16" s="117">
        <v>0.3683168123556842</v>
      </c>
      <c r="F16" s="117">
        <v>0.3635451807904776</v>
      </c>
    </row>
    <row r="17" spans="1:6" ht="16" customHeight="1" thickBot="1" x14ac:dyDescent="0.35">
      <c r="A17" s="295"/>
      <c r="B17" s="278" t="s">
        <v>9</v>
      </c>
      <c r="C17" s="275"/>
      <c r="D17" s="114">
        <v>2300</v>
      </c>
      <c r="E17" s="114">
        <v>2564</v>
      </c>
      <c r="F17" s="114">
        <v>4864</v>
      </c>
    </row>
    <row r="18" spans="1:6" ht="16" customHeight="1" x14ac:dyDescent="0.3">
      <c r="A18" s="293" t="s">
        <v>124</v>
      </c>
      <c r="B18" s="273" t="s">
        <v>120</v>
      </c>
      <c r="C18" s="276"/>
      <c r="D18" s="83">
        <v>631735.14000000048</v>
      </c>
      <c r="E18" s="83">
        <v>672251.09000000078</v>
      </c>
      <c r="F18" s="83">
        <v>1303986.2299999993</v>
      </c>
    </row>
    <row r="19" spans="1:6" ht="16" customHeight="1" x14ac:dyDescent="0.3">
      <c r="A19" s="294"/>
      <c r="B19" s="277" t="s">
        <v>5</v>
      </c>
      <c r="C19" s="279"/>
      <c r="D19" s="117">
        <v>0.20151962739042453</v>
      </c>
      <c r="E19" s="117">
        <v>0.19610365295633231</v>
      </c>
      <c r="F19" s="117">
        <v>0.19869066679012445</v>
      </c>
    </row>
    <row r="20" spans="1:6" ht="16" customHeight="1" x14ac:dyDescent="0.3">
      <c r="A20" s="294"/>
      <c r="B20" s="277" t="s">
        <v>6</v>
      </c>
      <c r="C20" s="69" t="s">
        <v>7</v>
      </c>
      <c r="D20" s="117">
        <v>0.18053297500823975</v>
      </c>
      <c r="E20" s="117">
        <v>0.1770281763330771</v>
      </c>
      <c r="F20" s="117">
        <v>0.18439081393388265</v>
      </c>
    </row>
    <row r="21" spans="1:6" ht="16" customHeight="1" x14ac:dyDescent="0.3">
      <c r="A21" s="294"/>
      <c r="B21" s="277"/>
      <c r="C21" s="69" t="s">
        <v>8</v>
      </c>
      <c r="D21" s="117">
        <v>0.22427823628302834</v>
      </c>
      <c r="E21" s="117">
        <v>0.21669337255208532</v>
      </c>
      <c r="F21" s="117">
        <v>0.21380878510770962</v>
      </c>
    </row>
    <row r="22" spans="1:6" ht="16" customHeight="1" thickBot="1" x14ac:dyDescent="0.35">
      <c r="A22" s="295"/>
      <c r="B22" s="278" t="s">
        <v>9</v>
      </c>
      <c r="C22" s="275"/>
      <c r="D22" s="114">
        <v>2300</v>
      </c>
      <c r="E22" s="114">
        <v>2564</v>
      </c>
      <c r="F22" s="114">
        <v>4864</v>
      </c>
    </row>
    <row r="23" spans="1:6" ht="16" customHeight="1" x14ac:dyDescent="0.3">
      <c r="A23" s="273" t="s">
        <v>68</v>
      </c>
      <c r="B23" s="273" t="s">
        <v>120</v>
      </c>
      <c r="C23" s="276"/>
      <c r="D23" s="83">
        <v>81122.350000000006</v>
      </c>
      <c r="E23" s="83">
        <v>23304.699999999997</v>
      </c>
      <c r="F23" s="83">
        <v>104427.05000000003</v>
      </c>
    </row>
    <row r="24" spans="1:6" ht="16" customHeight="1" x14ac:dyDescent="0.3">
      <c r="A24" s="274"/>
      <c r="B24" s="277" t="s">
        <v>5</v>
      </c>
      <c r="C24" s="279"/>
      <c r="D24" s="117">
        <v>2.5877531120139383E-2</v>
      </c>
      <c r="E24" s="117">
        <v>6.7982586700624488E-3</v>
      </c>
      <c r="F24" s="117">
        <v>1.5911732592011868E-2</v>
      </c>
    </row>
    <row r="25" spans="1:6" ht="16" customHeight="1" x14ac:dyDescent="0.3">
      <c r="A25" s="274"/>
      <c r="B25" s="277" t="s">
        <v>6</v>
      </c>
      <c r="C25" s="69" t="s">
        <v>7</v>
      </c>
      <c r="D25" s="117">
        <v>1.7565286569934457E-2</v>
      </c>
      <c r="E25" s="117">
        <v>3.8985930468384096E-3</v>
      </c>
      <c r="F25" s="117">
        <v>1.1479284252695707E-2</v>
      </c>
    </row>
    <row r="26" spans="1:6" ht="16" customHeight="1" x14ac:dyDescent="0.3">
      <c r="A26" s="274"/>
      <c r="B26" s="277"/>
      <c r="C26" s="69" t="s">
        <v>8</v>
      </c>
      <c r="D26" s="117">
        <v>3.7971264657716976E-2</v>
      </c>
      <c r="E26" s="117">
        <v>1.1829003986688048E-2</v>
      </c>
      <c r="F26" s="117">
        <v>2.2017543552994016E-2</v>
      </c>
    </row>
    <row r="27" spans="1:6" ht="16" customHeight="1" thickBot="1" x14ac:dyDescent="0.35">
      <c r="A27" s="275"/>
      <c r="B27" s="278" t="s">
        <v>9</v>
      </c>
      <c r="C27" s="275"/>
      <c r="D27" s="114">
        <v>2300</v>
      </c>
      <c r="E27" s="114">
        <v>2564</v>
      </c>
      <c r="F27" s="114">
        <v>4864</v>
      </c>
    </row>
    <row r="28" spans="1:6" ht="16" customHeight="1" x14ac:dyDescent="0.3">
      <c r="A28" s="284" t="s">
        <v>360</v>
      </c>
      <c r="B28" s="285"/>
      <c r="C28" s="285"/>
      <c r="D28" s="285"/>
      <c r="E28" s="285"/>
      <c r="F28" s="285"/>
    </row>
    <row r="29" spans="1:6" ht="14.25" customHeight="1" x14ac:dyDescent="0.3">
      <c r="A29" s="84" t="s">
        <v>10</v>
      </c>
    </row>
    <row r="30" spans="1:6" ht="14.5" customHeight="1" x14ac:dyDescent="0.3">
      <c r="A30" s="198" t="str">
        <f>HYPERLINK("#'Index'!A1","Back To Index")</f>
        <v>Back To Index</v>
      </c>
    </row>
    <row r="31" spans="1:6" ht="14.25" customHeight="1" x14ac:dyDescent="0.3"/>
    <row r="32" spans="1:6" ht="14.25" customHeight="1" x14ac:dyDescent="0.3"/>
    <row r="33" ht="14.25" customHeight="1" x14ac:dyDescent="0.3"/>
    <row r="34" ht="14.15" customHeight="1" x14ac:dyDescent="0.3"/>
    <row r="35" ht="15" customHeight="1" x14ac:dyDescent="0.3"/>
    <row r="37" ht="15" customHeight="1" x14ac:dyDescent="0.3"/>
    <row r="38" ht="15" customHeight="1" x14ac:dyDescent="0.3"/>
    <row r="39" ht="36.75" customHeight="1" x14ac:dyDescent="0.3"/>
    <row r="40" ht="15" customHeight="1" x14ac:dyDescent="0.3"/>
    <row r="41" ht="14.25" customHeight="1" x14ac:dyDescent="0.3"/>
    <row r="42" ht="14.1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4.25" customHeight="1" x14ac:dyDescent="0.3"/>
    <row r="52" ht="14.25" customHeight="1" x14ac:dyDescent="0.3"/>
    <row r="53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5" customHeight="1" x14ac:dyDescent="0.3"/>
    <row r="59" ht="14.25" customHeight="1" x14ac:dyDescent="0.3"/>
    <row r="60" ht="14.25" customHeight="1" x14ac:dyDescent="0.3"/>
    <row r="61" ht="14.25" customHeight="1" x14ac:dyDescent="0.3"/>
    <row r="62" ht="14.15" customHeight="1" x14ac:dyDescent="0.3"/>
    <row r="63" ht="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15" customHeight="1" x14ac:dyDescent="0.3"/>
    <row r="78" ht="14.15" customHeight="1" x14ac:dyDescent="0.3"/>
    <row r="79" ht="14.15" customHeight="1" x14ac:dyDescent="0.3"/>
    <row r="81" ht="14.5" customHeight="1" x14ac:dyDescent="0.3"/>
    <row r="83" ht="14.5" customHeight="1" x14ac:dyDescent="0.3"/>
    <row r="84" ht="14.5" customHeight="1" x14ac:dyDescent="0.3"/>
    <row r="86" ht="14.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5" customHeight="1" x14ac:dyDescent="0.3"/>
    <row r="111" ht="14.5" customHeight="1" x14ac:dyDescent="0.3"/>
    <row r="112" ht="14.5" customHeight="1" x14ac:dyDescent="0.3"/>
    <row r="114" ht="14.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5" customHeight="1" x14ac:dyDescent="0.3"/>
    <row r="139" ht="14.5" customHeight="1" x14ac:dyDescent="0.3"/>
    <row r="140" ht="14.5" customHeight="1" x14ac:dyDescent="0.3"/>
    <row r="142" ht="14.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7" ht="14.5" customHeight="1" x14ac:dyDescent="0.3"/>
    <row r="168" ht="14.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5" customHeight="1" x14ac:dyDescent="0.3"/>
    <row r="195" ht="14.5" customHeight="1" x14ac:dyDescent="0.3"/>
    <row r="196" ht="14.5" customHeight="1" x14ac:dyDescent="0.3"/>
    <row r="198" ht="14.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5" customHeight="1" x14ac:dyDescent="0.3"/>
    <row r="223" ht="14.5" customHeight="1" x14ac:dyDescent="0.3"/>
    <row r="226" ht="14.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5" customHeight="1" x14ac:dyDescent="0.3"/>
    <row r="251" ht="14.5" customHeight="1" x14ac:dyDescent="0.3"/>
    <row r="254" ht="14.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5" customHeight="1" x14ac:dyDescent="0.3"/>
    <row r="279" ht="14.5" customHeight="1" x14ac:dyDescent="0.3"/>
    <row r="280" ht="14.5" customHeight="1" x14ac:dyDescent="0.3"/>
    <row r="282" ht="14.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5" customHeight="1" x14ac:dyDescent="0.3"/>
    <row r="307" ht="14.5" customHeight="1" x14ac:dyDescent="0.3"/>
    <row r="308" ht="14.5" customHeight="1" x14ac:dyDescent="0.3"/>
    <row r="310" ht="14.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5" customHeight="1" x14ac:dyDescent="0.3"/>
    <row r="335" ht="14.5" customHeight="1" x14ac:dyDescent="0.3"/>
    <row r="336" ht="14.5" customHeight="1" x14ac:dyDescent="0.3"/>
    <row r="338" ht="14.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5" customHeight="1" x14ac:dyDescent="0.3"/>
    <row r="363" ht="14.5" customHeight="1" x14ac:dyDescent="0.3"/>
    <row r="364" ht="14.5" customHeight="1" x14ac:dyDescent="0.3"/>
    <row r="366" ht="14.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5" customHeight="1" x14ac:dyDescent="0.3"/>
    <row r="391" ht="14.5" customHeight="1" x14ac:dyDescent="0.3"/>
    <row r="392" ht="14.5" customHeight="1" x14ac:dyDescent="0.3"/>
    <row r="394" ht="14.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15" customHeight="1" x14ac:dyDescent="0.3"/>
    <row r="414" ht="14.15" customHeight="1" x14ac:dyDescent="0.3"/>
    <row r="415" ht="14.15" customHeight="1" x14ac:dyDescent="0.3"/>
    <row r="417" ht="14.5" customHeight="1" x14ac:dyDescent="0.3"/>
    <row r="419" ht="14.5" customHeight="1" x14ac:dyDescent="0.3"/>
    <row r="420" ht="14.5" customHeight="1" x14ac:dyDescent="0.3"/>
    <row r="422" ht="14.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15" customHeight="1" x14ac:dyDescent="0.3"/>
    <row r="442" ht="14.15" customHeight="1" x14ac:dyDescent="0.3"/>
    <row r="443" ht="14.15" customHeight="1" x14ac:dyDescent="0.3"/>
    <row r="445" ht="14.5" customHeight="1" x14ac:dyDescent="0.3"/>
    <row r="447" ht="14.5" customHeight="1" x14ac:dyDescent="0.3"/>
    <row r="448" ht="14.5" customHeight="1" x14ac:dyDescent="0.3"/>
    <row r="450" ht="14.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15" customHeight="1" x14ac:dyDescent="0.3"/>
    <row r="458" ht="14.15" customHeight="1" x14ac:dyDescent="0.3"/>
    <row r="459" ht="14.15" customHeight="1" x14ac:dyDescent="0.3"/>
    <row r="461" ht="14.15" customHeight="1" x14ac:dyDescent="0.3"/>
    <row r="462" ht="14.1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5" customHeight="1" x14ac:dyDescent="0.3"/>
    <row r="475" ht="14.5" customHeight="1" x14ac:dyDescent="0.3"/>
    <row r="476" ht="14.5" customHeight="1" x14ac:dyDescent="0.3"/>
    <row r="478" ht="14.5" customHeight="1" x14ac:dyDescent="0.3"/>
    <row r="479" ht="14.15" customHeight="1" x14ac:dyDescent="0.3"/>
    <row r="481" ht="14.15" customHeight="1" x14ac:dyDescent="0.3"/>
    <row r="482" ht="14.1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15" customHeight="1" x14ac:dyDescent="0.3"/>
    <row r="494" ht="14.15" customHeight="1" x14ac:dyDescent="0.3"/>
    <row r="495" ht="14.15" customHeight="1" x14ac:dyDescent="0.3"/>
    <row r="497" ht="14.15" customHeight="1" x14ac:dyDescent="0.3"/>
    <row r="498" ht="14.15" customHeight="1" x14ac:dyDescent="0.3"/>
    <row r="499" ht="14.15" customHeight="1" x14ac:dyDescent="0.3"/>
    <row r="501" ht="14.5" customHeight="1" x14ac:dyDescent="0.3"/>
    <row r="503" ht="14.5" customHeight="1" x14ac:dyDescent="0.3"/>
    <row r="504" ht="14.5" customHeight="1" x14ac:dyDescent="0.3"/>
    <row r="506" ht="14.5" customHeight="1" x14ac:dyDescent="0.3"/>
    <row r="507" ht="14.15" customHeight="1" x14ac:dyDescent="0.3"/>
    <row r="509" ht="14.15" customHeight="1" x14ac:dyDescent="0.3"/>
    <row r="510" ht="14.15" customHeight="1" x14ac:dyDescent="0.3"/>
    <row r="511" ht="14.15" customHeight="1" x14ac:dyDescent="0.3"/>
    <row r="513" ht="14.15" customHeight="1" x14ac:dyDescent="0.3"/>
    <row r="514" ht="14.15" customHeight="1" x14ac:dyDescent="0.3"/>
    <row r="515" ht="14.15" customHeight="1" x14ac:dyDescent="0.3"/>
    <row r="517" ht="14.15" customHeight="1" x14ac:dyDescent="0.3"/>
    <row r="518" ht="14.15" customHeight="1" x14ac:dyDescent="0.3"/>
    <row r="519" ht="14.15" customHeight="1" x14ac:dyDescent="0.3"/>
    <row r="521" ht="14.15" customHeight="1" x14ac:dyDescent="0.3"/>
    <row r="522" ht="14.15" customHeight="1" x14ac:dyDescent="0.3"/>
    <row r="523" ht="14.15" customHeight="1" x14ac:dyDescent="0.3"/>
    <row r="525" ht="14.15" customHeight="1" x14ac:dyDescent="0.3"/>
    <row r="526" ht="14.15" customHeight="1" x14ac:dyDescent="0.3"/>
    <row r="527" ht="14.15" customHeight="1" x14ac:dyDescent="0.3"/>
    <row r="529" ht="14.5" customHeight="1" x14ac:dyDescent="0.3"/>
    <row r="531" ht="14.5" customHeight="1" x14ac:dyDescent="0.3"/>
    <row r="532" ht="14.5" customHeight="1" x14ac:dyDescent="0.3"/>
    <row r="534" ht="14.5" customHeight="1" x14ac:dyDescent="0.3"/>
    <row r="535" ht="14.15" customHeight="1" x14ac:dyDescent="0.3"/>
    <row r="537" ht="14.15" customHeight="1" x14ac:dyDescent="0.3"/>
    <row r="538" ht="14.15" customHeight="1" x14ac:dyDescent="0.3"/>
    <row r="539" ht="14.15" customHeight="1" x14ac:dyDescent="0.3"/>
    <row r="541" ht="14.15" customHeight="1" x14ac:dyDescent="0.3"/>
    <row r="542" ht="14.15" customHeight="1" x14ac:dyDescent="0.3"/>
    <row r="543" ht="14.15" customHeight="1" x14ac:dyDescent="0.3"/>
    <row r="545" ht="14.15" customHeight="1" x14ac:dyDescent="0.3"/>
    <row r="546" ht="14.15" customHeight="1" x14ac:dyDescent="0.3"/>
    <row r="547" ht="14.15" customHeight="1" x14ac:dyDescent="0.3"/>
    <row r="549" ht="14.15" customHeight="1" x14ac:dyDescent="0.3"/>
    <row r="550" ht="14.15" customHeight="1" x14ac:dyDescent="0.3"/>
    <row r="551" ht="14.15" customHeight="1" x14ac:dyDescent="0.3"/>
    <row r="553" ht="14.15" customHeight="1" x14ac:dyDescent="0.3"/>
    <row r="554" ht="14.15" customHeight="1" x14ac:dyDescent="0.3"/>
    <row r="555" ht="14.15" customHeight="1" x14ac:dyDescent="0.3"/>
    <row r="557" ht="14.15" customHeight="1" x14ac:dyDescent="0.3"/>
    <row r="558" ht="14.15" customHeight="1" x14ac:dyDescent="0.3"/>
    <row r="559" ht="14.15" customHeight="1" x14ac:dyDescent="0.3"/>
    <row r="561" ht="14.15" customHeight="1" x14ac:dyDescent="0.3"/>
    <row r="562" ht="14.15" customHeight="1" x14ac:dyDescent="0.3"/>
    <row r="563" ht="14.15" customHeight="1" x14ac:dyDescent="0.3"/>
    <row r="565" ht="14.15" customHeight="1" x14ac:dyDescent="0.3"/>
    <row r="566" ht="14.15" customHeight="1" x14ac:dyDescent="0.3"/>
    <row r="567" ht="14.15" customHeight="1" x14ac:dyDescent="0.3"/>
    <row r="569" ht="14.15" customHeight="1" x14ac:dyDescent="0.3"/>
    <row r="570" ht="14.15" customHeight="1" x14ac:dyDescent="0.3"/>
    <row r="571" ht="14.15" customHeight="1" x14ac:dyDescent="0.3"/>
    <row r="573" ht="14.5" customHeight="1" x14ac:dyDescent="0.3"/>
    <row r="575" ht="14.5" customHeight="1" x14ac:dyDescent="0.3"/>
    <row r="576" ht="14.5" customHeight="1" x14ac:dyDescent="0.3"/>
    <row r="578" ht="14.5" customHeight="1" x14ac:dyDescent="0.3"/>
    <row r="579" ht="14.15" customHeight="1" x14ac:dyDescent="0.3"/>
    <row r="581" ht="14.15" customHeight="1" x14ac:dyDescent="0.3"/>
    <row r="582" ht="14.15" customHeight="1" x14ac:dyDescent="0.3"/>
    <row r="583" ht="14.15" customHeight="1" x14ac:dyDescent="0.3"/>
    <row r="585" ht="14.15" customHeight="1" x14ac:dyDescent="0.3"/>
    <row r="586" ht="14.15" customHeight="1" x14ac:dyDescent="0.3"/>
    <row r="587" ht="14.15" customHeight="1" x14ac:dyDescent="0.3"/>
    <row r="589" ht="14.15" customHeight="1" x14ac:dyDescent="0.3"/>
    <row r="590" ht="14.15" customHeight="1" x14ac:dyDescent="0.3"/>
    <row r="591" ht="14.15" customHeight="1" x14ac:dyDescent="0.3"/>
    <row r="593" ht="14.15" customHeight="1" x14ac:dyDescent="0.3"/>
    <row r="594" ht="14.15" customHeight="1" x14ac:dyDescent="0.3"/>
    <row r="595" ht="14.15" customHeight="1" x14ac:dyDescent="0.3"/>
    <row r="597" ht="14.15" customHeight="1" x14ac:dyDescent="0.3"/>
    <row r="598" ht="14.15" customHeight="1" x14ac:dyDescent="0.3"/>
    <row r="599" ht="14.15" customHeight="1" x14ac:dyDescent="0.3"/>
    <row r="601" ht="14.5" customHeight="1" x14ac:dyDescent="0.3"/>
    <row r="603" ht="14.5" customHeight="1" x14ac:dyDescent="0.3"/>
    <row r="604" ht="14.5" customHeight="1" x14ac:dyDescent="0.3"/>
    <row r="606" ht="14.5" customHeight="1" x14ac:dyDescent="0.3"/>
    <row r="607" ht="14.15" customHeight="1" x14ac:dyDescent="0.3"/>
    <row r="609" ht="14.15" customHeight="1" x14ac:dyDescent="0.3"/>
    <row r="610" ht="14.15" customHeight="1" x14ac:dyDescent="0.3"/>
    <row r="611" ht="14.15" customHeight="1" x14ac:dyDescent="0.3"/>
    <row r="613" ht="14.15" customHeight="1" x14ac:dyDescent="0.3"/>
    <row r="614" ht="14.15" customHeight="1" x14ac:dyDescent="0.3"/>
    <row r="615" ht="14.15" customHeight="1" x14ac:dyDescent="0.3"/>
    <row r="617" ht="14.15" customHeight="1" x14ac:dyDescent="0.3"/>
    <row r="618" ht="14.15" customHeight="1" x14ac:dyDescent="0.3"/>
    <row r="619" ht="14.15" customHeight="1" x14ac:dyDescent="0.3"/>
    <row r="621" ht="14.15" customHeight="1" x14ac:dyDescent="0.3"/>
    <row r="622" ht="14.15" customHeight="1" x14ac:dyDescent="0.3"/>
    <row r="623" ht="14.15" customHeight="1" x14ac:dyDescent="0.3"/>
    <row r="625" ht="14.15" customHeight="1" x14ac:dyDescent="0.3"/>
    <row r="626" ht="14.15" customHeight="1" x14ac:dyDescent="0.3"/>
    <row r="627" ht="14.15" customHeight="1" x14ac:dyDescent="0.3"/>
    <row r="629" ht="14.5" customHeight="1" x14ac:dyDescent="0.3"/>
    <row r="631" ht="14.5" customHeight="1" x14ac:dyDescent="0.3"/>
    <row r="632" ht="14.5" customHeight="1" x14ac:dyDescent="0.3"/>
    <row r="634" ht="14.5" customHeight="1" x14ac:dyDescent="0.3"/>
    <row r="635" ht="14.15" customHeight="1" x14ac:dyDescent="0.3"/>
    <row r="637" ht="14.15" customHeight="1" x14ac:dyDescent="0.3"/>
    <row r="638" ht="14.15" customHeight="1" x14ac:dyDescent="0.3"/>
    <row r="639" ht="14.15" customHeight="1" x14ac:dyDescent="0.3"/>
    <row r="641" ht="14.15" customHeight="1" x14ac:dyDescent="0.3"/>
    <row r="642" ht="14.15" customHeight="1" x14ac:dyDescent="0.3"/>
    <row r="643" ht="14.15" customHeight="1" x14ac:dyDescent="0.3"/>
    <row r="645" ht="14.15" customHeight="1" x14ac:dyDescent="0.3"/>
    <row r="646" ht="14.15" customHeight="1" x14ac:dyDescent="0.3"/>
    <row r="647" ht="14.15" customHeight="1" x14ac:dyDescent="0.3"/>
    <row r="649" ht="14.15" customHeight="1" x14ac:dyDescent="0.3"/>
    <row r="650" ht="14.15" customHeight="1" x14ac:dyDescent="0.3"/>
    <row r="651" ht="14.15" customHeight="1" x14ac:dyDescent="0.3"/>
    <row r="653" ht="14.15" customHeight="1" x14ac:dyDescent="0.3"/>
    <row r="654" ht="14.15" customHeight="1" x14ac:dyDescent="0.3"/>
    <row r="655" ht="14.15" customHeight="1" x14ac:dyDescent="0.3"/>
    <row r="657" ht="14.5" customHeight="1" x14ac:dyDescent="0.3"/>
    <row r="659" ht="14.5" customHeight="1" x14ac:dyDescent="0.3"/>
    <row r="660" ht="14.5" customHeight="1" x14ac:dyDescent="0.3"/>
    <row r="662" ht="14.5" customHeight="1" x14ac:dyDescent="0.3"/>
    <row r="663" ht="14.15" customHeight="1" x14ac:dyDescent="0.3"/>
    <row r="665" ht="14.15" customHeight="1" x14ac:dyDescent="0.3"/>
    <row r="666" ht="14.15" customHeight="1" x14ac:dyDescent="0.3"/>
    <row r="667" ht="14.15" customHeight="1" x14ac:dyDescent="0.3"/>
    <row r="669" ht="14.15" customHeight="1" x14ac:dyDescent="0.3"/>
    <row r="670" ht="14.15" customHeight="1" x14ac:dyDescent="0.3"/>
    <row r="671" ht="14.15" customHeight="1" x14ac:dyDescent="0.3"/>
    <row r="673" ht="14.15" customHeight="1" x14ac:dyDescent="0.3"/>
    <row r="674" ht="14.15" customHeight="1" x14ac:dyDescent="0.3"/>
    <row r="675" ht="14.15" customHeight="1" x14ac:dyDescent="0.3"/>
    <row r="677" ht="14.15" customHeight="1" x14ac:dyDescent="0.3"/>
    <row r="678" ht="14.15" customHeight="1" x14ac:dyDescent="0.3"/>
    <row r="679" ht="14.15" customHeight="1" x14ac:dyDescent="0.3"/>
    <row r="681" ht="14.15" customHeight="1" x14ac:dyDescent="0.3"/>
    <row r="682" ht="14.15" customHeight="1" x14ac:dyDescent="0.3"/>
    <row r="683" ht="14.15" customHeight="1" x14ac:dyDescent="0.3"/>
    <row r="685" ht="14.5" customHeight="1" x14ac:dyDescent="0.3"/>
    <row r="687" ht="14.5" customHeight="1" x14ac:dyDescent="0.3"/>
    <row r="688" ht="14.5" customHeight="1" x14ac:dyDescent="0.3"/>
    <row r="690" ht="14.5" customHeight="1" x14ac:dyDescent="0.3"/>
    <row r="691" ht="14.15" customHeight="1" x14ac:dyDescent="0.3"/>
    <row r="693" ht="14.15" customHeight="1" x14ac:dyDescent="0.3"/>
    <row r="694" ht="14.15" customHeight="1" x14ac:dyDescent="0.3"/>
    <row r="695" ht="14.15" customHeight="1" x14ac:dyDescent="0.3"/>
    <row r="697" ht="14.15" customHeight="1" x14ac:dyDescent="0.3"/>
    <row r="698" ht="14.15" customHeight="1" x14ac:dyDescent="0.3"/>
    <row r="699" ht="14.15" customHeight="1" x14ac:dyDescent="0.3"/>
    <row r="701" ht="14.15" customHeight="1" x14ac:dyDescent="0.3"/>
    <row r="702" ht="14.15" customHeight="1" x14ac:dyDescent="0.3"/>
    <row r="703" ht="14.15" customHeight="1" x14ac:dyDescent="0.3"/>
    <row r="705" ht="14.15" customHeight="1" x14ac:dyDescent="0.3"/>
    <row r="706" ht="14.15" customHeight="1" x14ac:dyDescent="0.3"/>
    <row r="707" ht="14.15" customHeight="1" x14ac:dyDescent="0.3"/>
    <row r="709" ht="14.15" customHeight="1" x14ac:dyDescent="0.3"/>
    <row r="710" ht="14.15" customHeight="1" x14ac:dyDescent="0.3"/>
    <row r="711" ht="14.15" customHeight="1" x14ac:dyDescent="0.3"/>
    <row r="713" ht="14.5" customHeight="1" x14ac:dyDescent="0.3"/>
    <row r="715" ht="14.5" customHeight="1" x14ac:dyDescent="0.3"/>
    <row r="718" ht="14.5" customHeight="1" x14ac:dyDescent="0.3"/>
    <row r="719" ht="14.15" customHeight="1" x14ac:dyDescent="0.3"/>
    <row r="721" ht="14.15" customHeight="1" x14ac:dyDescent="0.3"/>
    <row r="722" ht="14.15" customHeight="1" x14ac:dyDescent="0.3"/>
    <row r="723" ht="14.15" customHeight="1" x14ac:dyDescent="0.3"/>
    <row r="725" ht="14.15" customHeight="1" x14ac:dyDescent="0.3"/>
    <row r="726" ht="14.15" customHeight="1" x14ac:dyDescent="0.3"/>
    <row r="727" ht="14.15" customHeight="1" x14ac:dyDescent="0.3"/>
    <row r="729" ht="14.15" customHeight="1" x14ac:dyDescent="0.3"/>
    <row r="730" ht="14.15" customHeight="1" x14ac:dyDescent="0.3"/>
    <row r="731" ht="14.15" customHeight="1" x14ac:dyDescent="0.3"/>
    <row r="733" ht="14.15" customHeight="1" x14ac:dyDescent="0.3"/>
    <row r="734" ht="14.15" customHeight="1" x14ac:dyDescent="0.3"/>
    <row r="735" ht="14.15" customHeight="1" x14ac:dyDescent="0.3"/>
    <row r="737" ht="14.15" customHeight="1" x14ac:dyDescent="0.3"/>
    <row r="738" ht="14.15" customHeight="1" x14ac:dyDescent="0.3"/>
    <row r="739" ht="14.15" customHeight="1" x14ac:dyDescent="0.3"/>
    <row r="741" ht="14.5" customHeight="1" x14ac:dyDescent="0.3"/>
    <row r="743" ht="14.5" customHeight="1" x14ac:dyDescent="0.3"/>
    <row r="744" ht="14.5" customHeight="1" x14ac:dyDescent="0.3"/>
    <row r="746" ht="14.5" customHeight="1" x14ac:dyDescent="0.3"/>
    <row r="747" ht="14.15" customHeight="1" x14ac:dyDescent="0.3"/>
    <row r="749" ht="14.15" customHeight="1" x14ac:dyDescent="0.3"/>
    <row r="750" ht="14.15" customHeight="1" x14ac:dyDescent="0.3"/>
    <row r="751" ht="14.15" customHeight="1" x14ac:dyDescent="0.3"/>
    <row r="753" ht="14.15" customHeight="1" x14ac:dyDescent="0.3"/>
    <row r="754" ht="14.15" customHeight="1" x14ac:dyDescent="0.3"/>
    <row r="755" ht="14.15" customHeight="1" x14ac:dyDescent="0.3"/>
    <row r="757" ht="14.15" customHeight="1" x14ac:dyDescent="0.3"/>
    <row r="758" ht="14.15" customHeight="1" x14ac:dyDescent="0.3"/>
    <row r="759" ht="14.15" customHeight="1" x14ac:dyDescent="0.3"/>
    <row r="761" ht="14.15" customHeight="1" x14ac:dyDescent="0.3"/>
    <row r="762" ht="14.15" customHeight="1" x14ac:dyDescent="0.3"/>
    <row r="763" ht="14.15" customHeight="1" x14ac:dyDescent="0.3"/>
    <row r="765" ht="14.15" customHeight="1" x14ac:dyDescent="0.3"/>
    <row r="766" ht="14.15" customHeight="1" x14ac:dyDescent="0.3"/>
    <row r="767" ht="14.15" customHeight="1" x14ac:dyDescent="0.3"/>
    <row r="769" ht="14.5" customHeight="1" x14ac:dyDescent="0.3"/>
    <row r="771" ht="14.5" customHeight="1" x14ac:dyDescent="0.3"/>
    <row r="772" ht="14.5" customHeight="1" x14ac:dyDescent="0.3"/>
    <row r="774" ht="14.5" customHeight="1" x14ac:dyDescent="0.3"/>
    <row r="775" ht="14.15" customHeight="1" x14ac:dyDescent="0.3"/>
    <row r="777" ht="14.15" customHeight="1" x14ac:dyDescent="0.3"/>
    <row r="778" ht="14.15" customHeight="1" x14ac:dyDescent="0.3"/>
    <row r="779" ht="14.15" customHeight="1" x14ac:dyDescent="0.3"/>
    <row r="781" ht="14.15" customHeight="1" x14ac:dyDescent="0.3"/>
    <row r="782" ht="14.15" customHeight="1" x14ac:dyDescent="0.3"/>
    <row r="783" ht="14.15" customHeight="1" x14ac:dyDescent="0.3"/>
    <row r="785" ht="14.15" customHeight="1" x14ac:dyDescent="0.3"/>
    <row r="786" ht="14.15" customHeight="1" x14ac:dyDescent="0.3"/>
    <row r="787" ht="14.15" customHeight="1" x14ac:dyDescent="0.3"/>
    <row r="789" ht="14.15" customHeight="1" x14ac:dyDescent="0.3"/>
    <row r="790" ht="14.15" customHeight="1" x14ac:dyDescent="0.3"/>
    <row r="791" ht="14.15" customHeight="1" x14ac:dyDescent="0.3"/>
    <row r="793" ht="14.15" customHeight="1" x14ac:dyDescent="0.3"/>
    <row r="794" ht="14.15" customHeight="1" x14ac:dyDescent="0.3"/>
    <row r="795" ht="14.15" customHeight="1" x14ac:dyDescent="0.3"/>
    <row r="797" ht="14.5" customHeight="1" x14ac:dyDescent="0.3"/>
    <row r="799" ht="14.5" customHeight="1" x14ac:dyDescent="0.3"/>
    <row r="802" ht="14.5" customHeight="1" x14ac:dyDescent="0.3"/>
    <row r="803" ht="14.15" customHeight="1" x14ac:dyDescent="0.3"/>
    <row r="805" ht="14.15" customHeight="1" x14ac:dyDescent="0.3"/>
    <row r="806" ht="14.15" customHeight="1" x14ac:dyDescent="0.3"/>
    <row r="807" ht="14.15" customHeight="1" x14ac:dyDescent="0.3"/>
    <row r="809" ht="14.15" customHeight="1" x14ac:dyDescent="0.3"/>
    <row r="810" ht="14.15" customHeight="1" x14ac:dyDescent="0.3"/>
    <row r="811" ht="14.15" customHeight="1" x14ac:dyDescent="0.3"/>
    <row r="813" ht="14.15" customHeight="1" x14ac:dyDescent="0.3"/>
    <row r="814" ht="14.15" customHeight="1" x14ac:dyDescent="0.3"/>
    <row r="815" ht="14.15" customHeight="1" x14ac:dyDescent="0.3"/>
    <row r="817" ht="14.15" customHeight="1" x14ac:dyDescent="0.3"/>
    <row r="818" ht="14.15" customHeight="1" x14ac:dyDescent="0.3"/>
    <row r="819" ht="14.15" customHeight="1" x14ac:dyDescent="0.3"/>
    <row r="821" ht="14.15" customHeight="1" x14ac:dyDescent="0.3"/>
    <row r="822" ht="14.15" customHeight="1" x14ac:dyDescent="0.3"/>
    <row r="823" ht="14.15" customHeight="1" x14ac:dyDescent="0.3"/>
    <row r="825" ht="14.5" customHeight="1" x14ac:dyDescent="0.3"/>
    <row r="827" ht="14.5" customHeight="1" x14ac:dyDescent="0.3"/>
    <row r="830" ht="14.5" customHeight="1" x14ac:dyDescent="0.3"/>
    <row r="831" ht="14.15" customHeight="1" x14ac:dyDescent="0.3"/>
    <row r="833" ht="14.15" customHeight="1" x14ac:dyDescent="0.3"/>
    <row r="834" ht="14.15" customHeight="1" x14ac:dyDescent="0.3"/>
    <row r="835" ht="14.15" customHeight="1" x14ac:dyDescent="0.3"/>
    <row r="837" ht="14.15" customHeight="1" x14ac:dyDescent="0.3"/>
    <row r="838" ht="14.15" customHeight="1" x14ac:dyDescent="0.3"/>
    <row r="839" ht="14.15" customHeight="1" x14ac:dyDescent="0.3"/>
    <row r="841" ht="14.15" customHeight="1" x14ac:dyDescent="0.3"/>
    <row r="842" ht="14.15" customHeight="1" x14ac:dyDescent="0.3"/>
    <row r="843" ht="14.15" customHeight="1" x14ac:dyDescent="0.3"/>
    <row r="845" ht="14.15" customHeight="1" x14ac:dyDescent="0.3"/>
    <row r="846" ht="14.15" customHeight="1" x14ac:dyDescent="0.3"/>
    <row r="847" ht="14.15" customHeight="1" x14ac:dyDescent="0.3"/>
    <row r="849" ht="14.15" customHeight="1" x14ac:dyDescent="0.3"/>
    <row r="850" ht="14.15" customHeight="1" x14ac:dyDescent="0.3"/>
    <row r="851" ht="14.15" customHeight="1" x14ac:dyDescent="0.3"/>
    <row r="853" ht="14.5" customHeight="1" x14ac:dyDescent="0.3"/>
    <row r="855" ht="14.5" customHeight="1" x14ac:dyDescent="0.3"/>
    <row r="856" ht="14.5" customHeight="1" x14ac:dyDescent="0.3"/>
    <row r="858" ht="14.5" customHeight="1" x14ac:dyDescent="0.3"/>
    <row r="859" ht="14.15" customHeight="1" x14ac:dyDescent="0.3"/>
    <row r="861" ht="14.15" customHeight="1" x14ac:dyDescent="0.3"/>
    <row r="862" ht="14.15" customHeight="1" x14ac:dyDescent="0.3"/>
    <row r="863" ht="14.15" customHeight="1" x14ac:dyDescent="0.3"/>
    <row r="865" ht="14.15" customHeight="1" x14ac:dyDescent="0.3"/>
    <row r="866" ht="14.15" customHeight="1" x14ac:dyDescent="0.3"/>
    <row r="867" ht="14.15" customHeight="1" x14ac:dyDescent="0.3"/>
    <row r="869" ht="14.15" customHeight="1" x14ac:dyDescent="0.3"/>
    <row r="870" ht="14.15" customHeight="1" x14ac:dyDescent="0.3"/>
    <row r="871" ht="14.15" customHeight="1" x14ac:dyDescent="0.3"/>
    <row r="873" ht="14.15" customHeight="1" x14ac:dyDescent="0.3"/>
    <row r="874" ht="14.15" customHeight="1" x14ac:dyDescent="0.3"/>
    <row r="875" ht="14.15" customHeight="1" x14ac:dyDescent="0.3"/>
    <row r="877" ht="14.15" customHeight="1" x14ac:dyDescent="0.3"/>
    <row r="878" ht="14.15" customHeight="1" x14ac:dyDescent="0.3"/>
    <row r="879" ht="14.15" customHeight="1" x14ac:dyDescent="0.3"/>
    <row r="881" ht="14.5" customHeight="1" x14ac:dyDescent="0.3"/>
  </sheetData>
  <mergeCells count="28">
    <mergeCell ref="A28:F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:F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rgb="FF1F497D"/>
  </sheetPr>
  <dimension ref="A1:M881"/>
  <sheetViews>
    <sheetView workbookViewId="0">
      <selection activeCell="I35" sqref="I35"/>
    </sheetView>
  </sheetViews>
  <sheetFormatPr defaultColWidth="8.75" defaultRowHeight="14" x14ac:dyDescent="0.3"/>
  <cols>
    <col min="1" max="1" width="18.58203125" style="66" customWidth="1"/>
    <col min="2" max="3" width="10.58203125" style="66" customWidth="1"/>
    <col min="4" max="8" width="12.58203125" style="66" customWidth="1"/>
    <col min="9" max="16384" width="8.75" style="66"/>
  </cols>
  <sheetData>
    <row r="1" spans="1:13" s="77" customFormat="1" ht="30.75" customHeight="1" thickBot="1" x14ac:dyDescent="0.35">
      <c r="A1" s="290" t="s">
        <v>299</v>
      </c>
      <c r="B1" s="290"/>
      <c r="C1" s="290"/>
      <c r="D1" s="290"/>
      <c r="E1" s="290"/>
      <c r="F1" s="290"/>
      <c r="G1" s="292"/>
      <c r="H1" s="79"/>
    </row>
    <row r="2" spans="1:13" ht="54" customHeight="1" thickBot="1" x14ac:dyDescent="0.35">
      <c r="A2" s="67" t="s">
        <v>0</v>
      </c>
      <c r="B2" s="271"/>
      <c r="C2" s="272"/>
      <c r="D2" s="25" t="s">
        <v>23</v>
      </c>
      <c r="E2" s="25" t="s">
        <v>93</v>
      </c>
      <c r="F2" s="25" t="s">
        <v>81</v>
      </c>
      <c r="G2" s="26" t="s">
        <v>25</v>
      </c>
      <c r="H2" s="26" t="s">
        <v>4</v>
      </c>
    </row>
    <row r="3" spans="1:13" ht="16" customHeight="1" x14ac:dyDescent="0.3">
      <c r="A3" s="273" t="s">
        <v>154</v>
      </c>
      <c r="B3" s="273" t="s">
        <v>120</v>
      </c>
      <c r="C3" s="276"/>
      <c r="D3" s="83">
        <v>1268490.5</v>
      </c>
      <c r="E3" s="83">
        <v>84055.08</v>
      </c>
      <c r="F3" s="83">
        <v>91374.81</v>
      </c>
      <c r="G3" s="83">
        <v>148235.64000000004</v>
      </c>
      <c r="H3" s="83">
        <v>1592156.0299999979</v>
      </c>
    </row>
    <row r="4" spans="1:13" ht="16" customHeight="1" x14ac:dyDescent="0.3">
      <c r="A4" s="274"/>
      <c r="B4" s="277" t="s">
        <v>5</v>
      </c>
      <c r="C4" s="274"/>
      <c r="D4" s="117">
        <v>0.2620668039957969</v>
      </c>
      <c r="E4" s="117">
        <v>0.2014417323603428</v>
      </c>
      <c r="F4" s="117">
        <v>0.1652822930662744</v>
      </c>
      <c r="G4" s="117">
        <v>0.19700259392162942</v>
      </c>
      <c r="H4" s="117">
        <v>0.24259960416500462</v>
      </c>
    </row>
    <row r="5" spans="1:13" ht="16" customHeight="1" x14ac:dyDescent="0.3">
      <c r="A5" s="274"/>
      <c r="B5" s="277" t="s">
        <v>6</v>
      </c>
      <c r="C5" s="69" t="s">
        <v>7</v>
      </c>
      <c r="D5" s="117">
        <v>0.24566956204561227</v>
      </c>
      <c r="E5" s="117">
        <v>0.15001220225794615</v>
      </c>
      <c r="F5" s="117">
        <v>0.11719184315313963</v>
      </c>
      <c r="G5" s="117">
        <v>0.15964564422166574</v>
      </c>
      <c r="H5" s="117">
        <v>0.22844630897561957</v>
      </c>
    </row>
    <row r="6" spans="1:13" ht="16" customHeight="1" x14ac:dyDescent="0.3">
      <c r="A6" s="274"/>
      <c r="B6" s="277"/>
      <c r="C6" s="69" t="s">
        <v>8</v>
      </c>
      <c r="D6" s="117">
        <v>0.27915346615790093</v>
      </c>
      <c r="E6" s="117">
        <v>0.26500593978259529</v>
      </c>
      <c r="F6" s="117">
        <v>0.22801005629988463</v>
      </c>
      <c r="G6" s="117">
        <v>0.24059829859173443</v>
      </c>
      <c r="H6" s="117">
        <v>0.25733730008001082</v>
      </c>
    </row>
    <row r="7" spans="1:13" ht="16" customHeight="1" thickBot="1" x14ac:dyDescent="0.35">
      <c r="A7" s="275"/>
      <c r="B7" s="278" t="s">
        <v>9</v>
      </c>
      <c r="C7" s="275"/>
      <c r="D7" s="114">
        <v>3853</v>
      </c>
      <c r="E7" s="114">
        <v>265</v>
      </c>
      <c r="F7" s="114">
        <v>251</v>
      </c>
      <c r="G7" s="114">
        <v>495</v>
      </c>
      <c r="H7" s="114">
        <v>4864</v>
      </c>
    </row>
    <row r="8" spans="1:13" s="116" customFormat="1" ht="16" customHeight="1" x14ac:dyDescent="0.3">
      <c r="A8" s="273" t="s">
        <v>99</v>
      </c>
      <c r="B8" s="273" t="s">
        <v>120</v>
      </c>
      <c r="C8" s="276"/>
      <c r="D8" s="83">
        <v>2796130.4399999972</v>
      </c>
      <c r="E8" s="83">
        <v>177315.66999999993</v>
      </c>
      <c r="F8" s="83">
        <v>329293.90000000002</v>
      </c>
      <c r="G8" s="83">
        <v>195108.32000000015</v>
      </c>
      <c r="H8" s="83">
        <v>3497848.3299999931</v>
      </c>
    </row>
    <row r="9" spans="1:13" s="116" customFormat="1" ht="16" customHeight="1" x14ac:dyDescent="0.3">
      <c r="A9" s="274"/>
      <c r="B9" s="277" t="s">
        <v>5</v>
      </c>
      <c r="C9" s="274"/>
      <c r="D9" s="117">
        <v>0.57767320130987321</v>
      </c>
      <c r="E9" s="117">
        <v>0.42494487828022814</v>
      </c>
      <c r="F9" s="117">
        <v>0.59563955191519913</v>
      </c>
      <c r="G9" s="117">
        <v>0.25929557247967716</v>
      </c>
      <c r="H9" s="117">
        <v>0.53297327918748283</v>
      </c>
    </row>
    <row r="10" spans="1:13" s="116" customFormat="1" ht="16" customHeight="1" x14ac:dyDescent="0.3">
      <c r="A10" s="274"/>
      <c r="B10" s="277" t="s">
        <v>6</v>
      </c>
      <c r="C10" s="208" t="s">
        <v>7</v>
      </c>
      <c r="D10" s="117">
        <v>0.55613388247213769</v>
      </c>
      <c r="E10" s="117">
        <v>0.34851341760409271</v>
      </c>
      <c r="F10" s="117">
        <v>0.51686358629534779</v>
      </c>
      <c r="G10" s="117">
        <v>0.21016930566039416</v>
      </c>
      <c r="H10" s="117">
        <v>0.51379493955808075</v>
      </c>
    </row>
    <row r="11" spans="1:13" s="116" customFormat="1" ht="16" customHeight="1" x14ac:dyDescent="0.3">
      <c r="A11" s="274"/>
      <c r="B11" s="277"/>
      <c r="C11" s="208" t="s">
        <v>8</v>
      </c>
      <c r="D11" s="117">
        <v>0.59892110084883121</v>
      </c>
      <c r="E11" s="117">
        <v>0.50514161763201382</v>
      </c>
      <c r="F11" s="117">
        <v>0.66977732670312717</v>
      </c>
      <c r="G11" s="117">
        <v>0.31532057813649089</v>
      </c>
      <c r="H11" s="117">
        <v>0.55205466478298104</v>
      </c>
    </row>
    <row r="12" spans="1:13" s="116" customFormat="1" ht="16" customHeight="1" thickBot="1" x14ac:dyDescent="0.35">
      <c r="A12" s="275"/>
      <c r="B12" s="278" t="s">
        <v>9</v>
      </c>
      <c r="C12" s="275"/>
      <c r="D12" s="114">
        <v>3853</v>
      </c>
      <c r="E12" s="114">
        <v>265</v>
      </c>
      <c r="F12" s="114">
        <v>251</v>
      </c>
      <c r="G12" s="114">
        <v>495</v>
      </c>
      <c r="H12" s="114">
        <v>4864</v>
      </c>
      <c r="I12" s="114"/>
      <c r="J12" s="114"/>
      <c r="K12" s="114"/>
      <c r="L12" s="114"/>
      <c r="M12" s="114"/>
    </row>
    <row r="13" spans="1:13" ht="16" customHeight="1" x14ac:dyDescent="0.3">
      <c r="A13" s="293" t="s">
        <v>123</v>
      </c>
      <c r="B13" s="273" t="s">
        <v>120</v>
      </c>
      <c r="C13" s="276"/>
      <c r="D13" s="83">
        <v>1343941.4100000004</v>
      </c>
      <c r="E13" s="83">
        <v>226427.2</v>
      </c>
      <c r="F13" s="83">
        <v>140515.85</v>
      </c>
      <c r="G13" s="83">
        <v>549836.43999999959</v>
      </c>
      <c r="H13" s="83">
        <v>2260720.8999999939</v>
      </c>
    </row>
    <row r="14" spans="1:13" ht="16" customHeight="1" x14ac:dyDescent="0.3">
      <c r="A14" s="294"/>
      <c r="B14" s="277" t="s">
        <v>5</v>
      </c>
      <c r="C14" s="274"/>
      <c r="D14" s="117">
        <v>0.2776547637339854</v>
      </c>
      <c r="E14" s="117">
        <v>0.54264284111682271</v>
      </c>
      <c r="F14" s="117">
        <v>0.25417050826323645</v>
      </c>
      <c r="G14" s="117">
        <v>0.73072309002500546</v>
      </c>
      <c r="H14" s="117">
        <v>0.34447000490746743</v>
      </c>
    </row>
    <row r="15" spans="1:13" ht="16" customHeight="1" x14ac:dyDescent="0.3">
      <c r="A15" s="294"/>
      <c r="B15" s="277" t="s">
        <v>6</v>
      </c>
      <c r="C15" s="69" t="s">
        <v>7</v>
      </c>
      <c r="D15" s="117">
        <v>0.25735713989382647</v>
      </c>
      <c r="E15" s="117">
        <v>0.46235977330703415</v>
      </c>
      <c r="F15" s="117">
        <v>0.19510757848773355</v>
      </c>
      <c r="G15" s="117">
        <v>0.67643424623547654</v>
      </c>
      <c r="H15" s="117">
        <v>0.32588322588209678</v>
      </c>
    </row>
    <row r="16" spans="1:13" ht="16" customHeight="1" x14ac:dyDescent="0.3">
      <c r="A16" s="294"/>
      <c r="B16" s="277"/>
      <c r="C16" s="69" t="s">
        <v>8</v>
      </c>
      <c r="D16" s="117">
        <v>0.29890891366896621</v>
      </c>
      <c r="E16" s="117">
        <v>0.62077047265462504</v>
      </c>
      <c r="F16" s="117">
        <v>0.32391759697237427</v>
      </c>
      <c r="G16" s="117">
        <v>0.77888074071797153</v>
      </c>
      <c r="H16" s="117">
        <v>0.3635451807904776</v>
      </c>
    </row>
    <row r="17" spans="1:8" ht="16" customHeight="1" thickBot="1" x14ac:dyDescent="0.35">
      <c r="A17" s="295"/>
      <c r="B17" s="278" t="s">
        <v>9</v>
      </c>
      <c r="C17" s="275"/>
      <c r="D17" s="114">
        <v>3853</v>
      </c>
      <c r="E17" s="114">
        <v>265</v>
      </c>
      <c r="F17" s="114">
        <v>251</v>
      </c>
      <c r="G17" s="114">
        <v>495</v>
      </c>
      <c r="H17" s="114">
        <v>4864</v>
      </c>
    </row>
    <row r="18" spans="1:8" ht="16" customHeight="1" x14ac:dyDescent="0.3">
      <c r="A18" s="293" t="s">
        <v>124</v>
      </c>
      <c r="B18" s="273" t="s">
        <v>120</v>
      </c>
      <c r="C18" s="276"/>
      <c r="D18" s="83">
        <v>966795.59000000148</v>
      </c>
      <c r="E18" s="83">
        <v>101042.84000000001</v>
      </c>
      <c r="F18" s="83">
        <v>96799.280000000028</v>
      </c>
      <c r="G18" s="83">
        <v>139348.51999999996</v>
      </c>
      <c r="H18" s="83">
        <v>1303986.2299999993</v>
      </c>
    </row>
    <row r="19" spans="1:8" ht="16" customHeight="1" x14ac:dyDescent="0.3">
      <c r="A19" s="294"/>
      <c r="B19" s="277" t="s">
        <v>5</v>
      </c>
      <c r="C19" s="279"/>
      <c r="D19" s="117">
        <v>0.19973742837532588</v>
      </c>
      <c r="E19" s="117">
        <v>0.24215365367814698</v>
      </c>
      <c r="F19" s="117">
        <v>0.17509428436091257</v>
      </c>
      <c r="G19" s="117">
        <v>0.18519176561817413</v>
      </c>
      <c r="H19" s="117">
        <v>0.19869066679012445</v>
      </c>
    </row>
    <row r="20" spans="1:8" ht="16" customHeight="1" x14ac:dyDescent="0.3">
      <c r="A20" s="294"/>
      <c r="B20" s="277" t="s">
        <v>6</v>
      </c>
      <c r="C20" s="69" t="s">
        <v>7</v>
      </c>
      <c r="D20" s="117">
        <v>0.18421149287992031</v>
      </c>
      <c r="E20" s="117">
        <v>0.17691047814203056</v>
      </c>
      <c r="F20" s="117">
        <v>0.12113790001921576</v>
      </c>
      <c r="G20" s="117">
        <v>0.14369180055179437</v>
      </c>
      <c r="H20" s="117">
        <v>0.18439081393388265</v>
      </c>
    </row>
    <row r="21" spans="1:8" ht="16" customHeight="1" x14ac:dyDescent="0.3">
      <c r="A21" s="294"/>
      <c r="B21" s="277"/>
      <c r="C21" s="69" t="s">
        <v>8</v>
      </c>
      <c r="D21" s="117">
        <v>0.21622510096770853</v>
      </c>
      <c r="E21" s="117">
        <v>0.32204377036565562</v>
      </c>
      <c r="F21" s="117">
        <v>0.246347069960106</v>
      </c>
      <c r="G21" s="117">
        <v>0.23538279180231733</v>
      </c>
      <c r="H21" s="117">
        <v>0.21380878510770962</v>
      </c>
    </row>
    <row r="22" spans="1:8" ht="16" customHeight="1" thickBot="1" x14ac:dyDescent="0.35">
      <c r="A22" s="295"/>
      <c r="B22" s="278" t="s">
        <v>9</v>
      </c>
      <c r="C22" s="275"/>
      <c r="D22" s="114">
        <v>3853</v>
      </c>
      <c r="E22" s="114">
        <v>265</v>
      </c>
      <c r="F22" s="114">
        <v>251</v>
      </c>
      <c r="G22" s="114">
        <v>495</v>
      </c>
      <c r="H22" s="114">
        <v>4864</v>
      </c>
    </row>
    <row r="23" spans="1:8" ht="16" customHeight="1" x14ac:dyDescent="0.3">
      <c r="A23" s="273" t="s">
        <v>68</v>
      </c>
      <c r="B23" s="273" t="s">
        <v>120</v>
      </c>
      <c r="C23" s="276"/>
      <c r="D23" s="83">
        <v>48021.87999999999</v>
      </c>
      <c r="E23" s="83">
        <v>6923.1399999999994</v>
      </c>
      <c r="F23" s="83">
        <v>42002.80999999999</v>
      </c>
      <c r="G23" s="83">
        <v>7479.2199999999993</v>
      </c>
      <c r="H23" s="83">
        <v>104427.05000000003</v>
      </c>
    </row>
    <row r="24" spans="1:8" ht="16" customHeight="1" x14ac:dyDescent="0.3">
      <c r="A24" s="274"/>
      <c r="B24" s="277" t="s">
        <v>5</v>
      </c>
      <c r="C24" s="279"/>
      <c r="D24" s="117">
        <v>9.9211942174337823E-3</v>
      </c>
      <c r="E24" s="117">
        <v>1.6591612487587705E-2</v>
      </c>
      <c r="F24" s="117">
        <v>7.5976308481812874E-2</v>
      </c>
      <c r="G24" s="117">
        <v>9.939753628145892E-3</v>
      </c>
      <c r="H24" s="117">
        <v>1.5911732592011868E-2</v>
      </c>
    </row>
    <row r="25" spans="1:8" ht="16" customHeight="1" x14ac:dyDescent="0.3">
      <c r="A25" s="274"/>
      <c r="B25" s="277" t="s">
        <v>6</v>
      </c>
      <c r="C25" s="69" t="s">
        <v>7</v>
      </c>
      <c r="D25" s="117">
        <v>6.586807534449091E-3</v>
      </c>
      <c r="E25" s="117">
        <v>6.3841248668736949E-3</v>
      </c>
      <c r="F25" s="117">
        <v>4.1097287025993585E-2</v>
      </c>
      <c r="G25" s="117">
        <v>4.0899318827956402E-3</v>
      </c>
      <c r="H25" s="117">
        <v>1.1479284252695707E-2</v>
      </c>
    </row>
    <row r="26" spans="1:8" ht="16" customHeight="1" x14ac:dyDescent="0.3">
      <c r="A26" s="274"/>
      <c r="B26" s="277"/>
      <c r="C26" s="69" t="s">
        <v>8</v>
      </c>
      <c r="D26" s="117">
        <v>1.491817275480138E-2</v>
      </c>
      <c r="E26" s="117">
        <v>4.242289276765196E-2</v>
      </c>
      <c r="F26" s="117">
        <v>0.13625084194272236</v>
      </c>
      <c r="G26" s="117">
        <v>2.3955307305330142E-2</v>
      </c>
      <c r="H26" s="117">
        <v>2.2017543552994016E-2</v>
      </c>
    </row>
    <row r="27" spans="1:8" ht="16" customHeight="1" thickBot="1" x14ac:dyDescent="0.35">
      <c r="A27" s="275"/>
      <c r="B27" s="278" t="s">
        <v>9</v>
      </c>
      <c r="C27" s="275"/>
      <c r="D27" s="114">
        <v>3853</v>
      </c>
      <c r="E27" s="114">
        <v>265</v>
      </c>
      <c r="F27" s="114">
        <v>251</v>
      </c>
      <c r="G27" s="114">
        <v>495</v>
      </c>
      <c r="H27" s="118">
        <v>4864</v>
      </c>
    </row>
    <row r="28" spans="1:8" ht="16" customHeight="1" x14ac:dyDescent="0.3">
      <c r="A28" s="284" t="s">
        <v>360</v>
      </c>
      <c r="B28" s="285"/>
      <c r="C28" s="285"/>
      <c r="D28" s="285"/>
      <c r="E28" s="285"/>
      <c r="F28" s="285"/>
      <c r="G28" s="285"/>
      <c r="H28" s="72"/>
    </row>
    <row r="29" spans="1:8" ht="14.25" customHeight="1" x14ac:dyDescent="0.3">
      <c r="A29" s="84" t="s">
        <v>10</v>
      </c>
      <c r="H29" s="72"/>
    </row>
    <row r="30" spans="1:8" ht="14.5" customHeight="1" x14ac:dyDescent="0.3">
      <c r="A30" s="198" t="str">
        <f>HYPERLINK("#'Index'!A1","Back To Index")</f>
        <v>Back To Index</v>
      </c>
      <c r="H30" s="72"/>
    </row>
    <row r="31" spans="1:8" ht="14.25" customHeight="1" x14ac:dyDescent="0.3">
      <c r="H31" s="72"/>
    </row>
    <row r="32" spans="1:8" ht="14.25" customHeight="1" x14ac:dyDescent="0.3">
      <c r="H32" s="72"/>
    </row>
    <row r="33" spans="8:8" ht="14.25" customHeight="1" x14ac:dyDescent="0.3">
      <c r="H33" s="72"/>
    </row>
    <row r="34" spans="8:8" ht="14.15" customHeight="1" x14ac:dyDescent="0.3">
      <c r="H34" s="72"/>
    </row>
    <row r="35" spans="8:8" ht="15" customHeight="1" x14ac:dyDescent="0.3">
      <c r="H35" s="72"/>
    </row>
    <row r="36" spans="8:8" x14ac:dyDescent="0.3">
      <c r="H36" s="72"/>
    </row>
    <row r="37" spans="8:8" ht="15" customHeight="1" x14ac:dyDescent="0.3">
      <c r="H37" s="72"/>
    </row>
    <row r="38" spans="8:8" ht="15" customHeight="1" x14ac:dyDescent="0.3">
      <c r="H38" s="72"/>
    </row>
    <row r="39" spans="8:8" ht="36.75" customHeight="1" x14ac:dyDescent="0.3">
      <c r="H39" s="72"/>
    </row>
    <row r="40" spans="8:8" ht="15" customHeight="1" x14ac:dyDescent="0.3">
      <c r="H40" s="72"/>
    </row>
    <row r="41" spans="8:8" ht="14.25" customHeight="1" x14ac:dyDescent="0.3">
      <c r="H41" s="72"/>
    </row>
    <row r="42" spans="8:8" ht="14.15" customHeight="1" x14ac:dyDescent="0.3">
      <c r="H42" s="72"/>
    </row>
    <row r="43" spans="8:8" ht="14.25" customHeight="1" x14ac:dyDescent="0.3">
      <c r="H43" s="72"/>
    </row>
    <row r="44" spans="8:8" ht="14.25" customHeight="1" x14ac:dyDescent="0.3">
      <c r="H44" s="72"/>
    </row>
    <row r="45" spans="8:8" ht="14.25" customHeight="1" x14ac:dyDescent="0.3">
      <c r="H45" s="72"/>
    </row>
    <row r="46" spans="8:8" ht="14.15" customHeight="1" x14ac:dyDescent="0.3">
      <c r="H46" s="72"/>
    </row>
    <row r="47" spans="8:8" ht="14.25" customHeight="1" x14ac:dyDescent="0.3">
      <c r="H47" s="72"/>
    </row>
    <row r="48" spans="8:8" ht="14.25" customHeight="1" x14ac:dyDescent="0.3">
      <c r="H48" s="72"/>
    </row>
    <row r="49" spans="8:8" ht="14.25" customHeight="1" x14ac:dyDescent="0.3">
      <c r="H49" s="72"/>
    </row>
    <row r="50" spans="8:8" ht="14.15" customHeight="1" x14ac:dyDescent="0.3">
      <c r="H50" s="72"/>
    </row>
    <row r="51" spans="8:8" ht="14.25" customHeight="1" x14ac:dyDescent="0.3">
      <c r="H51" s="72"/>
    </row>
    <row r="52" spans="8:8" ht="14.25" customHeight="1" x14ac:dyDescent="0.3">
      <c r="H52" s="72"/>
    </row>
    <row r="53" spans="8:8" ht="14.25" customHeight="1" x14ac:dyDescent="0.3">
      <c r="H53" s="72"/>
    </row>
    <row r="54" spans="8:8" x14ac:dyDescent="0.3">
      <c r="H54" s="72"/>
    </row>
    <row r="55" spans="8:8" ht="14.25" customHeight="1" x14ac:dyDescent="0.3">
      <c r="H55" s="72"/>
    </row>
    <row r="56" spans="8:8" ht="14.25" customHeight="1" x14ac:dyDescent="0.3">
      <c r="H56" s="72"/>
    </row>
    <row r="57" spans="8:8" ht="14.25" customHeight="1" x14ac:dyDescent="0.3">
      <c r="H57" s="72"/>
    </row>
    <row r="58" spans="8:8" ht="14.5" customHeight="1" x14ac:dyDescent="0.3">
      <c r="H58" s="72"/>
    </row>
    <row r="59" spans="8:8" ht="14.25" customHeight="1" x14ac:dyDescent="0.3">
      <c r="H59" s="72"/>
    </row>
    <row r="60" spans="8:8" ht="14.25" customHeight="1" x14ac:dyDescent="0.3">
      <c r="H60" s="72"/>
    </row>
    <row r="61" spans="8:8" ht="14.25" customHeight="1" x14ac:dyDescent="0.3">
      <c r="H61" s="72"/>
    </row>
    <row r="62" spans="8:8" ht="14.15" customHeight="1" x14ac:dyDescent="0.3">
      <c r="H62" s="72"/>
    </row>
    <row r="63" spans="8:8" ht="15" customHeight="1" x14ac:dyDescent="0.3">
      <c r="H63" s="72"/>
    </row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15" customHeight="1" x14ac:dyDescent="0.3"/>
    <row r="78" ht="14.15" customHeight="1" x14ac:dyDescent="0.3"/>
    <row r="79" ht="14.15" customHeight="1" x14ac:dyDescent="0.3"/>
    <row r="81" ht="14.5" customHeight="1" x14ac:dyDescent="0.3"/>
    <row r="83" ht="14.5" customHeight="1" x14ac:dyDescent="0.3"/>
    <row r="84" ht="14.5" customHeight="1" x14ac:dyDescent="0.3"/>
    <row r="86" ht="14.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5" customHeight="1" x14ac:dyDescent="0.3"/>
    <row r="111" ht="14.5" customHeight="1" x14ac:dyDescent="0.3"/>
    <row r="112" ht="14.5" customHeight="1" x14ac:dyDescent="0.3"/>
    <row r="114" ht="14.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5" customHeight="1" x14ac:dyDescent="0.3"/>
    <row r="139" ht="14.5" customHeight="1" x14ac:dyDescent="0.3"/>
    <row r="140" ht="14.5" customHeight="1" x14ac:dyDescent="0.3"/>
    <row r="142" ht="14.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7" ht="14.5" customHeight="1" x14ac:dyDescent="0.3"/>
    <row r="168" ht="14.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5" customHeight="1" x14ac:dyDescent="0.3"/>
    <row r="195" ht="14.5" customHeight="1" x14ac:dyDescent="0.3"/>
    <row r="196" ht="14.5" customHeight="1" x14ac:dyDescent="0.3"/>
    <row r="198" ht="14.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5" customHeight="1" x14ac:dyDescent="0.3"/>
    <row r="223" ht="14.5" customHeight="1" x14ac:dyDescent="0.3"/>
    <row r="224" ht="14.5" customHeight="1" x14ac:dyDescent="0.3"/>
    <row r="226" ht="14.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5" customHeight="1" x14ac:dyDescent="0.3"/>
    <row r="251" ht="14.5" customHeight="1" x14ac:dyDescent="0.3"/>
    <row r="252" ht="14.5" customHeight="1" x14ac:dyDescent="0.3"/>
    <row r="254" ht="14.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5" customHeight="1" x14ac:dyDescent="0.3"/>
    <row r="279" ht="14.5" customHeight="1" x14ac:dyDescent="0.3"/>
    <row r="280" ht="14.5" customHeight="1" x14ac:dyDescent="0.3"/>
    <row r="282" ht="14.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5" customHeight="1" x14ac:dyDescent="0.3"/>
    <row r="307" ht="14.5" customHeight="1" x14ac:dyDescent="0.3"/>
    <row r="308" ht="14.5" customHeight="1" x14ac:dyDescent="0.3"/>
    <row r="310" ht="14.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5" customHeight="1" x14ac:dyDescent="0.3"/>
    <row r="335" ht="14.5" customHeight="1" x14ac:dyDescent="0.3"/>
    <row r="336" ht="14.5" customHeight="1" x14ac:dyDescent="0.3"/>
    <row r="338" ht="14.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5" customHeight="1" x14ac:dyDescent="0.3"/>
    <row r="363" ht="14.5" customHeight="1" x14ac:dyDescent="0.3"/>
    <row r="364" ht="14.5" customHeight="1" x14ac:dyDescent="0.3"/>
    <row r="366" ht="14.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5" customHeight="1" x14ac:dyDescent="0.3"/>
    <row r="391" ht="14.5" customHeight="1" x14ac:dyDescent="0.3"/>
    <row r="392" ht="14.5" customHeight="1" x14ac:dyDescent="0.3"/>
    <row r="394" ht="14.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15" customHeight="1" x14ac:dyDescent="0.3"/>
    <row r="414" ht="14.15" customHeight="1" x14ac:dyDescent="0.3"/>
    <row r="415" ht="14.15" customHeight="1" x14ac:dyDescent="0.3"/>
    <row r="417" ht="14.5" customHeight="1" x14ac:dyDescent="0.3"/>
    <row r="419" ht="14.5" customHeight="1" x14ac:dyDescent="0.3"/>
    <row r="420" ht="14.5" customHeight="1" x14ac:dyDescent="0.3"/>
    <row r="422" ht="14.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15" customHeight="1" x14ac:dyDescent="0.3"/>
    <row r="442" ht="14.15" customHeight="1" x14ac:dyDescent="0.3"/>
    <row r="443" ht="14.15" customHeight="1" x14ac:dyDescent="0.3"/>
    <row r="445" ht="14.5" customHeight="1" x14ac:dyDescent="0.3"/>
    <row r="447" ht="14.5" customHeight="1" x14ac:dyDescent="0.3"/>
    <row r="448" ht="14.5" customHeight="1" x14ac:dyDescent="0.3"/>
    <row r="450" ht="14.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15" customHeight="1" x14ac:dyDescent="0.3"/>
    <row r="458" ht="14.15" customHeight="1" x14ac:dyDescent="0.3"/>
    <row r="459" ht="14.15" customHeight="1" x14ac:dyDescent="0.3"/>
    <row r="461" ht="14.15" customHeight="1" x14ac:dyDescent="0.3"/>
    <row r="462" ht="14.1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5" customHeight="1" x14ac:dyDescent="0.3"/>
    <row r="475" ht="14.5" customHeight="1" x14ac:dyDescent="0.3"/>
    <row r="476" ht="14.5" customHeight="1" x14ac:dyDescent="0.3"/>
    <row r="478" ht="14.5" customHeight="1" x14ac:dyDescent="0.3"/>
    <row r="479" ht="14.15" customHeight="1" x14ac:dyDescent="0.3"/>
    <row r="481" ht="14.15" customHeight="1" x14ac:dyDescent="0.3"/>
    <row r="482" ht="14.1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15" customHeight="1" x14ac:dyDescent="0.3"/>
    <row r="494" ht="14.15" customHeight="1" x14ac:dyDescent="0.3"/>
    <row r="495" ht="14.15" customHeight="1" x14ac:dyDescent="0.3"/>
    <row r="497" ht="14.15" customHeight="1" x14ac:dyDescent="0.3"/>
    <row r="498" ht="14.15" customHeight="1" x14ac:dyDescent="0.3"/>
    <row r="499" ht="14.15" customHeight="1" x14ac:dyDescent="0.3"/>
    <row r="501" ht="14.5" customHeight="1" x14ac:dyDescent="0.3"/>
    <row r="503" ht="14.5" customHeight="1" x14ac:dyDescent="0.3"/>
    <row r="504" ht="14.5" customHeight="1" x14ac:dyDescent="0.3"/>
    <row r="506" ht="14.5" customHeight="1" x14ac:dyDescent="0.3"/>
    <row r="507" ht="14.15" customHeight="1" x14ac:dyDescent="0.3"/>
    <row r="509" ht="14.15" customHeight="1" x14ac:dyDescent="0.3"/>
    <row r="510" ht="14.15" customHeight="1" x14ac:dyDescent="0.3"/>
    <row r="511" ht="14.15" customHeight="1" x14ac:dyDescent="0.3"/>
    <row r="513" ht="14.15" customHeight="1" x14ac:dyDescent="0.3"/>
    <row r="514" ht="14.15" customHeight="1" x14ac:dyDescent="0.3"/>
    <row r="515" ht="14.15" customHeight="1" x14ac:dyDescent="0.3"/>
    <row r="517" ht="14.15" customHeight="1" x14ac:dyDescent="0.3"/>
    <row r="518" ht="14.15" customHeight="1" x14ac:dyDescent="0.3"/>
    <row r="519" ht="14.15" customHeight="1" x14ac:dyDescent="0.3"/>
    <row r="521" ht="14.15" customHeight="1" x14ac:dyDescent="0.3"/>
    <row r="522" ht="14.15" customHeight="1" x14ac:dyDescent="0.3"/>
    <row r="523" ht="14.15" customHeight="1" x14ac:dyDescent="0.3"/>
    <row r="525" ht="14.15" customHeight="1" x14ac:dyDescent="0.3"/>
    <row r="526" ht="14.15" customHeight="1" x14ac:dyDescent="0.3"/>
    <row r="527" ht="14.15" customHeight="1" x14ac:dyDescent="0.3"/>
    <row r="529" ht="14.5" customHeight="1" x14ac:dyDescent="0.3"/>
    <row r="531" ht="14.5" customHeight="1" x14ac:dyDescent="0.3"/>
    <row r="532" ht="14.5" customHeight="1" x14ac:dyDescent="0.3"/>
    <row r="534" ht="14.5" customHeight="1" x14ac:dyDescent="0.3"/>
    <row r="535" ht="14.15" customHeight="1" x14ac:dyDescent="0.3"/>
    <row r="537" ht="14.15" customHeight="1" x14ac:dyDescent="0.3"/>
    <row r="538" ht="14.15" customHeight="1" x14ac:dyDescent="0.3"/>
    <row r="539" ht="14.15" customHeight="1" x14ac:dyDescent="0.3"/>
    <row r="541" ht="14.15" customHeight="1" x14ac:dyDescent="0.3"/>
    <row r="542" ht="14.15" customHeight="1" x14ac:dyDescent="0.3"/>
    <row r="543" ht="14.15" customHeight="1" x14ac:dyDescent="0.3"/>
    <row r="545" ht="14.15" customHeight="1" x14ac:dyDescent="0.3"/>
    <row r="546" ht="14.15" customHeight="1" x14ac:dyDescent="0.3"/>
    <row r="547" ht="14.15" customHeight="1" x14ac:dyDescent="0.3"/>
    <row r="549" ht="14.15" customHeight="1" x14ac:dyDescent="0.3"/>
    <row r="550" ht="14.15" customHeight="1" x14ac:dyDescent="0.3"/>
    <row r="551" ht="14.15" customHeight="1" x14ac:dyDescent="0.3"/>
    <row r="553" ht="14.15" customHeight="1" x14ac:dyDescent="0.3"/>
    <row r="554" ht="14.15" customHeight="1" x14ac:dyDescent="0.3"/>
    <row r="555" ht="14.15" customHeight="1" x14ac:dyDescent="0.3"/>
    <row r="557" ht="14.15" customHeight="1" x14ac:dyDescent="0.3"/>
    <row r="558" ht="14.15" customHeight="1" x14ac:dyDescent="0.3"/>
    <row r="559" ht="14.15" customHeight="1" x14ac:dyDescent="0.3"/>
    <row r="561" ht="14.15" customHeight="1" x14ac:dyDescent="0.3"/>
    <row r="562" ht="14.15" customHeight="1" x14ac:dyDescent="0.3"/>
    <row r="563" ht="14.15" customHeight="1" x14ac:dyDescent="0.3"/>
    <row r="565" ht="14.15" customHeight="1" x14ac:dyDescent="0.3"/>
    <row r="566" ht="14.15" customHeight="1" x14ac:dyDescent="0.3"/>
    <row r="567" ht="14.15" customHeight="1" x14ac:dyDescent="0.3"/>
    <row r="569" ht="14.15" customHeight="1" x14ac:dyDescent="0.3"/>
    <row r="570" ht="14.15" customHeight="1" x14ac:dyDescent="0.3"/>
    <row r="571" ht="14.15" customHeight="1" x14ac:dyDescent="0.3"/>
    <row r="573" ht="14.5" customHeight="1" x14ac:dyDescent="0.3"/>
    <row r="575" ht="14.5" customHeight="1" x14ac:dyDescent="0.3"/>
    <row r="576" ht="14.5" customHeight="1" x14ac:dyDescent="0.3"/>
    <row r="578" ht="14.5" customHeight="1" x14ac:dyDescent="0.3"/>
    <row r="579" ht="14.15" customHeight="1" x14ac:dyDescent="0.3"/>
    <row r="581" ht="14.15" customHeight="1" x14ac:dyDescent="0.3"/>
    <row r="582" ht="14.15" customHeight="1" x14ac:dyDescent="0.3"/>
    <row r="583" ht="14.15" customHeight="1" x14ac:dyDescent="0.3"/>
    <row r="585" ht="14.15" customHeight="1" x14ac:dyDescent="0.3"/>
    <row r="586" ht="14.15" customHeight="1" x14ac:dyDescent="0.3"/>
    <row r="587" ht="14.15" customHeight="1" x14ac:dyDescent="0.3"/>
    <row r="589" ht="14.15" customHeight="1" x14ac:dyDescent="0.3"/>
    <row r="590" ht="14.15" customHeight="1" x14ac:dyDescent="0.3"/>
    <row r="591" ht="14.15" customHeight="1" x14ac:dyDescent="0.3"/>
    <row r="593" ht="14.15" customHeight="1" x14ac:dyDescent="0.3"/>
    <row r="594" ht="14.15" customHeight="1" x14ac:dyDescent="0.3"/>
    <row r="595" ht="14.15" customHeight="1" x14ac:dyDescent="0.3"/>
    <row r="597" ht="14.15" customHeight="1" x14ac:dyDescent="0.3"/>
    <row r="598" ht="14.15" customHeight="1" x14ac:dyDescent="0.3"/>
    <row r="599" ht="14.15" customHeight="1" x14ac:dyDescent="0.3"/>
    <row r="601" ht="14.5" customHeight="1" x14ac:dyDescent="0.3"/>
    <row r="603" ht="14.5" customHeight="1" x14ac:dyDescent="0.3"/>
    <row r="604" ht="14.5" customHeight="1" x14ac:dyDescent="0.3"/>
    <row r="606" ht="14.5" customHeight="1" x14ac:dyDescent="0.3"/>
    <row r="607" ht="14.15" customHeight="1" x14ac:dyDescent="0.3"/>
    <row r="609" ht="14.15" customHeight="1" x14ac:dyDescent="0.3"/>
    <row r="610" ht="14.15" customHeight="1" x14ac:dyDescent="0.3"/>
    <row r="611" ht="14.15" customHeight="1" x14ac:dyDescent="0.3"/>
    <row r="613" ht="14.15" customHeight="1" x14ac:dyDescent="0.3"/>
    <row r="614" ht="14.15" customHeight="1" x14ac:dyDescent="0.3"/>
    <row r="615" ht="14.15" customHeight="1" x14ac:dyDescent="0.3"/>
    <row r="617" ht="14.15" customHeight="1" x14ac:dyDescent="0.3"/>
    <row r="618" ht="14.15" customHeight="1" x14ac:dyDescent="0.3"/>
    <row r="619" ht="14.15" customHeight="1" x14ac:dyDescent="0.3"/>
    <row r="621" ht="14.15" customHeight="1" x14ac:dyDescent="0.3"/>
    <row r="622" ht="14.15" customHeight="1" x14ac:dyDescent="0.3"/>
    <row r="623" ht="14.15" customHeight="1" x14ac:dyDescent="0.3"/>
    <row r="625" ht="14.15" customHeight="1" x14ac:dyDescent="0.3"/>
    <row r="626" ht="14.15" customHeight="1" x14ac:dyDescent="0.3"/>
    <row r="627" ht="14.15" customHeight="1" x14ac:dyDescent="0.3"/>
    <row r="629" ht="14.5" customHeight="1" x14ac:dyDescent="0.3"/>
    <row r="631" ht="14.5" customHeight="1" x14ac:dyDescent="0.3"/>
    <row r="632" ht="14.5" customHeight="1" x14ac:dyDescent="0.3"/>
    <row r="634" ht="14.5" customHeight="1" x14ac:dyDescent="0.3"/>
    <row r="635" ht="14.15" customHeight="1" x14ac:dyDescent="0.3"/>
    <row r="637" ht="14.15" customHeight="1" x14ac:dyDescent="0.3"/>
    <row r="638" ht="14.15" customHeight="1" x14ac:dyDescent="0.3"/>
    <row r="639" ht="14.15" customHeight="1" x14ac:dyDescent="0.3"/>
    <row r="641" ht="14.15" customHeight="1" x14ac:dyDescent="0.3"/>
    <row r="642" ht="14.15" customHeight="1" x14ac:dyDescent="0.3"/>
    <row r="643" ht="14.15" customHeight="1" x14ac:dyDescent="0.3"/>
    <row r="645" ht="14.15" customHeight="1" x14ac:dyDescent="0.3"/>
    <row r="646" ht="14.15" customHeight="1" x14ac:dyDescent="0.3"/>
    <row r="647" ht="14.15" customHeight="1" x14ac:dyDescent="0.3"/>
    <row r="649" ht="14.15" customHeight="1" x14ac:dyDescent="0.3"/>
    <row r="650" ht="14.15" customHeight="1" x14ac:dyDescent="0.3"/>
    <row r="651" ht="14.15" customHeight="1" x14ac:dyDescent="0.3"/>
    <row r="653" ht="14.15" customHeight="1" x14ac:dyDescent="0.3"/>
    <row r="654" ht="14.15" customHeight="1" x14ac:dyDescent="0.3"/>
    <row r="655" ht="14.15" customHeight="1" x14ac:dyDescent="0.3"/>
    <row r="657" ht="14.5" customHeight="1" x14ac:dyDescent="0.3"/>
    <row r="659" ht="14.5" customHeight="1" x14ac:dyDescent="0.3"/>
    <row r="660" ht="14.5" customHeight="1" x14ac:dyDescent="0.3"/>
    <row r="662" ht="14.5" customHeight="1" x14ac:dyDescent="0.3"/>
    <row r="663" ht="14.15" customHeight="1" x14ac:dyDescent="0.3"/>
    <row r="665" ht="14.15" customHeight="1" x14ac:dyDescent="0.3"/>
    <row r="666" ht="14.15" customHeight="1" x14ac:dyDescent="0.3"/>
    <row r="667" ht="14.15" customHeight="1" x14ac:dyDescent="0.3"/>
    <row r="669" ht="14.15" customHeight="1" x14ac:dyDescent="0.3"/>
    <row r="670" ht="14.15" customHeight="1" x14ac:dyDescent="0.3"/>
    <row r="671" ht="14.15" customHeight="1" x14ac:dyDescent="0.3"/>
    <row r="673" ht="14.15" customHeight="1" x14ac:dyDescent="0.3"/>
    <row r="674" ht="14.15" customHeight="1" x14ac:dyDescent="0.3"/>
    <row r="675" ht="14.15" customHeight="1" x14ac:dyDescent="0.3"/>
    <row r="677" ht="14.15" customHeight="1" x14ac:dyDescent="0.3"/>
    <row r="678" ht="14.15" customHeight="1" x14ac:dyDescent="0.3"/>
    <row r="679" ht="14.15" customHeight="1" x14ac:dyDescent="0.3"/>
    <row r="681" ht="14.15" customHeight="1" x14ac:dyDescent="0.3"/>
    <row r="682" ht="14.15" customHeight="1" x14ac:dyDescent="0.3"/>
    <row r="683" ht="14.15" customHeight="1" x14ac:dyDescent="0.3"/>
    <row r="685" ht="14.5" customHeight="1" x14ac:dyDescent="0.3"/>
    <row r="687" ht="14.5" customHeight="1" x14ac:dyDescent="0.3"/>
    <row r="688" ht="14.5" customHeight="1" x14ac:dyDescent="0.3"/>
    <row r="690" ht="14.5" customHeight="1" x14ac:dyDescent="0.3"/>
    <row r="691" ht="14.15" customHeight="1" x14ac:dyDescent="0.3"/>
    <row r="693" ht="14.15" customHeight="1" x14ac:dyDescent="0.3"/>
    <row r="694" ht="14.15" customHeight="1" x14ac:dyDescent="0.3"/>
    <row r="695" ht="14.15" customHeight="1" x14ac:dyDescent="0.3"/>
    <row r="697" ht="14.15" customHeight="1" x14ac:dyDescent="0.3"/>
    <row r="698" ht="14.15" customHeight="1" x14ac:dyDescent="0.3"/>
    <row r="699" ht="14.15" customHeight="1" x14ac:dyDescent="0.3"/>
    <row r="701" ht="14.15" customHeight="1" x14ac:dyDescent="0.3"/>
    <row r="702" ht="14.15" customHeight="1" x14ac:dyDescent="0.3"/>
    <row r="703" ht="14.15" customHeight="1" x14ac:dyDescent="0.3"/>
    <row r="705" ht="14.15" customHeight="1" x14ac:dyDescent="0.3"/>
    <row r="706" ht="14.15" customHeight="1" x14ac:dyDescent="0.3"/>
    <row r="707" ht="14.15" customHeight="1" x14ac:dyDescent="0.3"/>
    <row r="709" ht="14.15" customHeight="1" x14ac:dyDescent="0.3"/>
    <row r="710" ht="14.15" customHeight="1" x14ac:dyDescent="0.3"/>
    <row r="711" ht="14.15" customHeight="1" x14ac:dyDescent="0.3"/>
    <row r="713" ht="14.5" customHeight="1" x14ac:dyDescent="0.3"/>
    <row r="715" ht="14.5" customHeight="1" x14ac:dyDescent="0.3"/>
    <row r="716" ht="14.5" customHeight="1" x14ac:dyDescent="0.3"/>
    <row r="718" ht="14.5" customHeight="1" x14ac:dyDescent="0.3"/>
    <row r="719" ht="14.15" customHeight="1" x14ac:dyDescent="0.3"/>
    <row r="721" ht="14.15" customHeight="1" x14ac:dyDescent="0.3"/>
    <row r="722" ht="14.15" customHeight="1" x14ac:dyDescent="0.3"/>
    <row r="723" ht="14.15" customHeight="1" x14ac:dyDescent="0.3"/>
    <row r="725" ht="14.15" customHeight="1" x14ac:dyDescent="0.3"/>
    <row r="726" ht="14.15" customHeight="1" x14ac:dyDescent="0.3"/>
    <row r="727" ht="14.15" customHeight="1" x14ac:dyDescent="0.3"/>
    <row r="729" ht="14.15" customHeight="1" x14ac:dyDescent="0.3"/>
    <row r="730" ht="14.15" customHeight="1" x14ac:dyDescent="0.3"/>
    <row r="731" ht="14.15" customHeight="1" x14ac:dyDescent="0.3"/>
    <row r="733" ht="14.15" customHeight="1" x14ac:dyDescent="0.3"/>
    <row r="734" ht="14.15" customHeight="1" x14ac:dyDescent="0.3"/>
    <row r="735" ht="14.15" customHeight="1" x14ac:dyDescent="0.3"/>
    <row r="737" ht="14.15" customHeight="1" x14ac:dyDescent="0.3"/>
    <row r="738" ht="14.15" customHeight="1" x14ac:dyDescent="0.3"/>
    <row r="739" ht="14.15" customHeight="1" x14ac:dyDescent="0.3"/>
    <row r="741" ht="14.5" customHeight="1" x14ac:dyDescent="0.3"/>
    <row r="743" ht="14.5" customHeight="1" x14ac:dyDescent="0.3"/>
    <row r="744" ht="14.5" customHeight="1" x14ac:dyDescent="0.3"/>
    <row r="746" ht="14.5" customHeight="1" x14ac:dyDescent="0.3"/>
    <row r="747" ht="14.15" customHeight="1" x14ac:dyDescent="0.3"/>
    <row r="749" ht="14.15" customHeight="1" x14ac:dyDescent="0.3"/>
    <row r="750" ht="14.15" customHeight="1" x14ac:dyDescent="0.3"/>
    <row r="751" ht="14.15" customHeight="1" x14ac:dyDescent="0.3"/>
    <row r="753" ht="14.15" customHeight="1" x14ac:dyDescent="0.3"/>
    <row r="754" ht="14.15" customHeight="1" x14ac:dyDescent="0.3"/>
    <row r="755" ht="14.15" customHeight="1" x14ac:dyDescent="0.3"/>
    <row r="757" ht="14.15" customHeight="1" x14ac:dyDescent="0.3"/>
    <row r="758" ht="14.15" customHeight="1" x14ac:dyDescent="0.3"/>
    <row r="759" ht="14.15" customHeight="1" x14ac:dyDescent="0.3"/>
    <row r="761" ht="14.15" customHeight="1" x14ac:dyDescent="0.3"/>
    <row r="762" ht="14.15" customHeight="1" x14ac:dyDescent="0.3"/>
    <row r="763" ht="14.15" customHeight="1" x14ac:dyDescent="0.3"/>
    <row r="765" ht="14.15" customHeight="1" x14ac:dyDescent="0.3"/>
    <row r="766" ht="14.15" customHeight="1" x14ac:dyDescent="0.3"/>
    <row r="767" ht="14.15" customHeight="1" x14ac:dyDescent="0.3"/>
    <row r="769" ht="14.5" customHeight="1" x14ac:dyDescent="0.3"/>
    <row r="771" ht="14.5" customHeight="1" x14ac:dyDescent="0.3"/>
    <row r="772" ht="14.5" customHeight="1" x14ac:dyDescent="0.3"/>
    <row r="774" ht="14.5" customHeight="1" x14ac:dyDescent="0.3"/>
    <row r="775" ht="14.15" customHeight="1" x14ac:dyDescent="0.3"/>
    <row r="777" ht="14.15" customHeight="1" x14ac:dyDescent="0.3"/>
    <row r="778" ht="14.15" customHeight="1" x14ac:dyDescent="0.3"/>
    <row r="779" ht="14.15" customHeight="1" x14ac:dyDescent="0.3"/>
    <row r="781" ht="14.15" customHeight="1" x14ac:dyDescent="0.3"/>
    <row r="782" ht="14.15" customHeight="1" x14ac:dyDescent="0.3"/>
    <row r="783" ht="14.15" customHeight="1" x14ac:dyDescent="0.3"/>
    <row r="785" ht="14.15" customHeight="1" x14ac:dyDescent="0.3"/>
    <row r="786" ht="14.15" customHeight="1" x14ac:dyDescent="0.3"/>
    <row r="787" ht="14.15" customHeight="1" x14ac:dyDescent="0.3"/>
    <row r="789" ht="14.15" customHeight="1" x14ac:dyDescent="0.3"/>
    <row r="790" ht="14.15" customHeight="1" x14ac:dyDescent="0.3"/>
    <row r="791" ht="14.15" customHeight="1" x14ac:dyDescent="0.3"/>
    <row r="793" ht="14.15" customHeight="1" x14ac:dyDescent="0.3"/>
    <row r="794" ht="14.15" customHeight="1" x14ac:dyDescent="0.3"/>
    <row r="795" ht="14.15" customHeight="1" x14ac:dyDescent="0.3"/>
    <row r="797" ht="14.5" customHeight="1" x14ac:dyDescent="0.3"/>
    <row r="799" ht="14.5" customHeight="1" x14ac:dyDescent="0.3"/>
    <row r="800" ht="14.5" customHeight="1" x14ac:dyDescent="0.3"/>
    <row r="802" ht="14.5" customHeight="1" x14ac:dyDescent="0.3"/>
    <row r="803" ht="14.15" customHeight="1" x14ac:dyDescent="0.3"/>
    <row r="805" ht="14.15" customHeight="1" x14ac:dyDescent="0.3"/>
    <row r="806" ht="14.15" customHeight="1" x14ac:dyDescent="0.3"/>
    <row r="807" ht="14.15" customHeight="1" x14ac:dyDescent="0.3"/>
    <row r="809" ht="14.15" customHeight="1" x14ac:dyDescent="0.3"/>
    <row r="810" ht="14.15" customHeight="1" x14ac:dyDescent="0.3"/>
    <row r="811" ht="14.15" customHeight="1" x14ac:dyDescent="0.3"/>
    <row r="813" ht="14.15" customHeight="1" x14ac:dyDescent="0.3"/>
    <row r="814" ht="14.15" customHeight="1" x14ac:dyDescent="0.3"/>
    <row r="815" ht="14.15" customHeight="1" x14ac:dyDescent="0.3"/>
    <row r="817" ht="14.15" customHeight="1" x14ac:dyDescent="0.3"/>
    <row r="818" ht="14.15" customHeight="1" x14ac:dyDescent="0.3"/>
    <row r="819" ht="14.15" customHeight="1" x14ac:dyDescent="0.3"/>
    <row r="821" ht="14.15" customHeight="1" x14ac:dyDescent="0.3"/>
    <row r="822" ht="14.15" customHeight="1" x14ac:dyDescent="0.3"/>
    <row r="823" ht="14.15" customHeight="1" x14ac:dyDescent="0.3"/>
    <row r="825" ht="14.5" customHeight="1" x14ac:dyDescent="0.3"/>
    <row r="827" ht="14.5" customHeight="1" x14ac:dyDescent="0.3"/>
    <row r="828" ht="14.5" customHeight="1" x14ac:dyDescent="0.3"/>
    <row r="830" ht="14.5" customHeight="1" x14ac:dyDescent="0.3"/>
    <row r="831" ht="14.15" customHeight="1" x14ac:dyDescent="0.3"/>
    <row r="833" ht="14.15" customHeight="1" x14ac:dyDescent="0.3"/>
    <row r="834" ht="14.15" customHeight="1" x14ac:dyDescent="0.3"/>
    <row r="835" ht="14.15" customHeight="1" x14ac:dyDescent="0.3"/>
    <row r="837" ht="14.15" customHeight="1" x14ac:dyDescent="0.3"/>
    <row r="838" ht="14.15" customHeight="1" x14ac:dyDescent="0.3"/>
    <row r="839" ht="14.15" customHeight="1" x14ac:dyDescent="0.3"/>
    <row r="841" ht="14.15" customHeight="1" x14ac:dyDescent="0.3"/>
    <row r="842" ht="14.15" customHeight="1" x14ac:dyDescent="0.3"/>
    <row r="843" ht="14.15" customHeight="1" x14ac:dyDescent="0.3"/>
    <row r="845" ht="14.15" customHeight="1" x14ac:dyDescent="0.3"/>
    <row r="846" ht="14.15" customHeight="1" x14ac:dyDescent="0.3"/>
    <row r="847" ht="14.15" customHeight="1" x14ac:dyDescent="0.3"/>
    <row r="849" ht="14.15" customHeight="1" x14ac:dyDescent="0.3"/>
    <row r="850" ht="14.15" customHeight="1" x14ac:dyDescent="0.3"/>
    <row r="851" ht="14.15" customHeight="1" x14ac:dyDescent="0.3"/>
    <row r="853" ht="14.5" customHeight="1" x14ac:dyDescent="0.3"/>
    <row r="855" ht="14.5" customHeight="1" x14ac:dyDescent="0.3"/>
    <row r="856" ht="14.5" customHeight="1" x14ac:dyDescent="0.3"/>
    <row r="858" ht="14.5" customHeight="1" x14ac:dyDescent="0.3"/>
    <row r="859" ht="14.15" customHeight="1" x14ac:dyDescent="0.3"/>
    <row r="861" ht="14.15" customHeight="1" x14ac:dyDescent="0.3"/>
    <row r="862" ht="14.15" customHeight="1" x14ac:dyDescent="0.3"/>
    <row r="863" ht="14.15" customHeight="1" x14ac:dyDescent="0.3"/>
    <row r="865" ht="14.15" customHeight="1" x14ac:dyDescent="0.3"/>
    <row r="866" ht="14.15" customHeight="1" x14ac:dyDescent="0.3"/>
    <row r="867" ht="14.15" customHeight="1" x14ac:dyDescent="0.3"/>
    <row r="869" ht="14.15" customHeight="1" x14ac:dyDescent="0.3"/>
    <row r="870" ht="14.15" customHeight="1" x14ac:dyDescent="0.3"/>
    <row r="871" ht="14.15" customHeight="1" x14ac:dyDescent="0.3"/>
    <row r="873" ht="14.15" customHeight="1" x14ac:dyDescent="0.3"/>
    <row r="874" ht="14.15" customHeight="1" x14ac:dyDescent="0.3"/>
    <row r="875" ht="14.15" customHeight="1" x14ac:dyDescent="0.3"/>
    <row r="877" ht="14.15" customHeight="1" x14ac:dyDescent="0.3"/>
    <row r="878" ht="14.15" customHeight="1" x14ac:dyDescent="0.3"/>
    <row r="879" ht="14.15" customHeight="1" x14ac:dyDescent="0.3"/>
    <row r="881" ht="14.5" customHeight="1" x14ac:dyDescent="0.3"/>
  </sheetData>
  <mergeCells count="28">
    <mergeCell ref="B15:B16"/>
    <mergeCell ref="A28:G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B17:C17"/>
    <mergeCell ref="A13:A17"/>
    <mergeCell ref="B13:C13"/>
    <mergeCell ref="B14:C14"/>
    <mergeCell ref="A1:G1"/>
    <mergeCell ref="B2:C2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1F497D"/>
  </sheetPr>
  <dimension ref="A1:K881"/>
  <sheetViews>
    <sheetView workbookViewId="0">
      <selection sqref="A1:G1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11" s="77" customFormat="1" ht="30.75" customHeight="1" thickBot="1" x14ac:dyDescent="0.35">
      <c r="A1" s="290" t="s">
        <v>300</v>
      </c>
      <c r="B1" s="290"/>
      <c r="C1" s="290"/>
      <c r="D1" s="290"/>
      <c r="E1" s="290"/>
      <c r="F1" s="290"/>
      <c r="G1" s="292"/>
    </row>
    <row r="2" spans="1:11" ht="64.5" customHeight="1" thickBot="1" x14ac:dyDescent="0.35">
      <c r="A2" s="67" t="s">
        <v>0</v>
      </c>
      <c r="B2" s="271"/>
      <c r="C2" s="272"/>
      <c r="D2" s="25" t="s">
        <v>82</v>
      </c>
      <c r="E2" s="25" t="s">
        <v>83</v>
      </c>
      <c r="F2" s="26" t="s">
        <v>84</v>
      </c>
      <c r="G2" s="26" t="s">
        <v>4</v>
      </c>
    </row>
    <row r="3" spans="1:11" ht="16" customHeight="1" x14ac:dyDescent="0.3">
      <c r="A3" s="273" t="s">
        <v>154</v>
      </c>
      <c r="B3" s="273" t="s">
        <v>120</v>
      </c>
      <c r="C3" s="276"/>
      <c r="D3" s="83">
        <v>725560.82000000053</v>
      </c>
      <c r="E3" s="83">
        <v>475254.1299999996</v>
      </c>
      <c r="F3" s="83">
        <v>391341.08000000025</v>
      </c>
      <c r="G3" s="83">
        <v>1592156.0299999979</v>
      </c>
    </row>
    <row r="4" spans="1:11" ht="16" customHeight="1" x14ac:dyDescent="0.3">
      <c r="A4" s="274"/>
      <c r="B4" s="277" t="s">
        <v>5</v>
      </c>
      <c r="C4" s="274"/>
      <c r="D4" s="117">
        <v>0.16294436844217849</v>
      </c>
      <c r="E4" s="117">
        <v>0.35562845856894826</v>
      </c>
      <c r="F4" s="117">
        <v>0.50580147547210819</v>
      </c>
      <c r="G4" s="117">
        <v>0.24259960416500462</v>
      </c>
    </row>
    <row r="5" spans="1:11" ht="16" customHeight="1" x14ac:dyDescent="0.3">
      <c r="A5" s="274"/>
      <c r="B5" s="277" t="s">
        <v>6</v>
      </c>
      <c r="C5" s="69" t="s">
        <v>7</v>
      </c>
      <c r="D5" s="117">
        <v>0.14860317964659586</v>
      </c>
      <c r="E5" s="117">
        <v>0.31989394115417452</v>
      </c>
      <c r="F5" s="117">
        <v>0.45344595955877409</v>
      </c>
      <c r="G5" s="117">
        <v>0.22844630897561957</v>
      </c>
    </row>
    <row r="6" spans="1:11" ht="16" customHeight="1" x14ac:dyDescent="0.3">
      <c r="A6" s="274"/>
      <c r="B6" s="277"/>
      <c r="C6" s="69" t="s">
        <v>8</v>
      </c>
      <c r="D6" s="117">
        <v>0.17837960517974374</v>
      </c>
      <c r="E6" s="117">
        <v>0.39304783350165273</v>
      </c>
      <c r="F6" s="117">
        <v>0.55803006332408256</v>
      </c>
      <c r="G6" s="117">
        <v>0.25733730008001082</v>
      </c>
    </row>
    <row r="7" spans="1:11" ht="16" customHeight="1" thickBot="1" x14ac:dyDescent="0.35">
      <c r="A7" s="275"/>
      <c r="B7" s="278" t="s">
        <v>9</v>
      </c>
      <c r="C7" s="275"/>
      <c r="D7" s="114">
        <v>3132</v>
      </c>
      <c r="E7" s="114">
        <v>1094</v>
      </c>
      <c r="F7" s="114">
        <v>638</v>
      </c>
      <c r="G7" s="114">
        <v>4864</v>
      </c>
    </row>
    <row r="8" spans="1:11" s="116" customFormat="1" ht="16" customHeight="1" x14ac:dyDescent="0.3">
      <c r="A8" s="273" t="s">
        <v>99</v>
      </c>
      <c r="B8" s="273" t="s">
        <v>120</v>
      </c>
      <c r="C8" s="276"/>
      <c r="D8" s="83">
        <v>2730667.7099999953</v>
      </c>
      <c r="E8" s="83">
        <v>601723.88000000035</v>
      </c>
      <c r="F8" s="83">
        <v>165456.74</v>
      </c>
      <c r="G8" s="83">
        <v>3497848.3299999931</v>
      </c>
    </row>
    <row r="9" spans="1:11" s="116" customFormat="1" ht="16" customHeight="1" x14ac:dyDescent="0.3">
      <c r="A9" s="274"/>
      <c r="B9" s="277" t="s">
        <v>5</v>
      </c>
      <c r="C9" s="274"/>
      <c r="D9" s="117">
        <v>0.61324552424343759</v>
      </c>
      <c r="E9" s="117">
        <v>0.45026465299423485</v>
      </c>
      <c r="F9" s="117">
        <v>0.21384993167291555</v>
      </c>
      <c r="G9" s="117">
        <v>0.53297327918748283</v>
      </c>
    </row>
    <row r="10" spans="1:11" s="116" customFormat="1" ht="16" customHeight="1" x14ac:dyDescent="0.3">
      <c r="A10" s="274"/>
      <c r="B10" s="277" t="s">
        <v>6</v>
      </c>
      <c r="C10" s="208" t="s">
        <v>7</v>
      </c>
      <c r="D10" s="117">
        <v>0.58955682316732383</v>
      </c>
      <c r="E10" s="117">
        <v>0.40950866941091296</v>
      </c>
      <c r="F10" s="117">
        <v>0.17638119274485528</v>
      </c>
      <c r="G10" s="117">
        <v>0.51379493955808075</v>
      </c>
    </row>
    <row r="11" spans="1:11" s="116" customFormat="1" ht="16" customHeight="1" x14ac:dyDescent="0.3">
      <c r="A11" s="274"/>
      <c r="B11" s="277"/>
      <c r="C11" s="208" t="s">
        <v>8</v>
      </c>
      <c r="D11" s="117">
        <v>0.6364102041196229</v>
      </c>
      <c r="E11" s="117">
        <v>0.49169925902844114</v>
      </c>
      <c r="F11" s="117">
        <v>0.25679647568585007</v>
      </c>
      <c r="G11" s="117">
        <v>0.55205466478298104</v>
      </c>
    </row>
    <row r="12" spans="1:11" s="116" customFormat="1" ht="16" customHeight="1" thickBot="1" x14ac:dyDescent="0.35">
      <c r="A12" s="275"/>
      <c r="B12" s="278" t="s">
        <v>9</v>
      </c>
      <c r="C12" s="275"/>
      <c r="D12" s="114">
        <v>3132</v>
      </c>
      <c r="E12" s="114">
        <v>1094</v>
      </c>
      <c r="F12" s="114">
        <v>638</v>
      </c>
      <c r="G12" s="114">
        <v>4864</v>
      </c>
      <c r="H12" s="114"/>
      <c r="I12" s="114"/>
      <c r="J12" s="114"/>
      <c r="K12" s="114"/>
    </row>
    <row r="13" spans="1:11" ht="16" customHeight="1" x14ac:dyDescent="0.3">
      <c r="A13" s="293" t="s">
        <v>123</v>
      </c>
      <c r="B13" s="273" t="s">
        <v>120</v>
      </c>
      <c r="C13" s="276"/>
      <c r="D13" s="83">
        <v>1208615.5300000017</v>
      </c>
      <c r="E13" s="83">
        <v>559237.28999999957</v>
      </c>
      <c r="F13" s="83">
        <v>492868.07999999996</v>
      </c>
      <c r="G13" s="83">
        <v>2260720.8999999939</v>
      </c>
    </row>
    <row r="14" spans="1:11" ht="16" customHeight="1" x14ac:dyDescent="0.3">
      <c r="A14" s="294"/>
      <c r="B14" s="277" t="s">
        <v>5</v>
      </c>
      <c r="C14" s="274"/>
      <c r="D14" s="117">
        <v>0.27142741007605486</v>
      </c>
      <c r="E14" s="117">
        <v>0.41847231378499772</v>
      </c>
      <c r="F14" s="117">
        <v>0.63702334055270915</v>
      </c>
      <c r="G14" s="117">
        <v>0.34447000490746743</v>
      </c>
    </row>
    <row r="15" spans="1:11" ht="16" customHeight="1" x14ac:dyDescent="0.3">
      <c r="A15" s="294"/>
      <c r="B15" s="277" t="s">
        <v>6</v>
      </c>
      <c r="C15" s="69" t="s">
        <v>7</v>
      </c>
      <c r="D15" s="117">
        <v>0.24956534735441907</v>
      </c>
      <c r="E15" s="117">
        <v>0.37751336521087653</v>
      </c>
      <c r="F15" s="117">
        <v>0.58884361401060659</v>
      </c>
      <c r="G15" s="117">
        <v>0.32588322588209678</v>
      </c>
    </row>
    <row r="16" spans="1:11" ht="16" customHeight="1" x14ac:dyDescent="0.3">
      <c r="A16" s="294"/>
      <c r="B16" s="277"/>
      <c r="C16" s="69" t="s">
        <v>8</v>
      </c>
      <c r="D16" s="117">
        <v>0.29445314948824042</v>
      </c>
      <c r="E16" s="117">
        <v>0.46058705772967151</v>
      </c>
      <c r="F16" s="117">
        <v>0.68260049913214582</v>
      </c>
      <c r="G16" s="117">
        <v>0.3635451807904776</v>
      </c>
    </row>
    <row r="17" spans="1:7" ht="16" customHeight="1" thickBot="1" x14ac:dyDescent="0.35">
      <c r="A17" s="295"/>
      <c r="B17" s="278" t="s">
        <v>9</v>
      </c>
      <c r="C17" s="275"/>
      <c r="D17" s="114">
        <v>3132</v>
      </c>
      <c r="E17" s="114">
        <v>1094</v>
      </c>
      <c r="F17" s="114">
        <v>638</v>
      </c>
      <c r="G17" s="114">
        <v>4864</v>
      </c>
    </row>
    <row r="18" spans="1:7" ht="16" customHeight="1" x14ac:dyDescent="0.3">
      <c r="A18" s="293" t="s">
        <v>124</v>
      </c>
      <c r="B18" s="273" t="s">
        <v>120</v>
      </c>
      <c r="C18" s="276"/>
      <c r="D18" s="83">
        <v>854975.21000000101</v>
      </c>
      <c r="E18" s="83">
        <v>257795.70000000004</v>
      </c>
      <c r="F18" s="83">
        <v>191215.31999999998</v>
      </c>
      <c r="G18" s="83">
        <v>1303986.2299999993</v>
      </c>
    </row>
    <row r="19" spans="1:7" ht="16" customHeight="1" x14ac:dyDescent="0.3">
      <c r="A19" s="294"/>
      <c r="B19" s="277" t="s">
        <v>5</v>
      </c>
      <c r="C19" s="279"/>
      <c r="D19" s="117">
        <v>0.19200788105836389</v>
      </c>
      <c r="E19" s="117">
        <v>0.19290624032389406</v>
      </c>
      <c r="F19" s="117">
        <v>0.24714244410239608</v>
      </c>
      <c r="G19" s="117">
        <v>0.19869066679012445</v>
      </c>
    </row>
    <row r="20" spans="1:7" ht="16" customHeight="1" x14ac:dyDescent="0.3">
      <c r="A20" s="294"/>
      <c r="B20" s="277" t="s">
        <v>6</v>
      </c>
      <c r="C20" s="69" t="s">
        <v>7</v>
      </c>
      <c r="D20" s="117">
        <v>0.17435194156130099</v>
      </c>
      <c r="E20" s="117">
        <v>0.16609748326330787</v>
      </c>
      <c r="F20" s="117">
        <v>0.2050708016362566</v>
      </c>
      <c r="G20" s="117">
        <v>0.18439081393388265</v>
      </c>
    </row>
    <row r="21" spans="1:7" ht="16" customHeight="1" x14ac:dyDescent="0.3">
      <c r="A21" s="294"/>
      <c r="B21" s="277"/>
      <c r="C21" s="69" t="s">
        <v>8</v>
      </c>
      <c r="D21" s="117">
        <v>0.21099485734562823</v>
      </c>
      <c r="E21" s="117">
        <v>0.22288550153571024</v>
      </c>
      <c r="F21" s="117">
        <v>0.29464612043531913</v>
      </c>
      <c r="G21" s="117">
        <v>0.21380878510770962</v>
      </c>
    </row>
    <row r="22" spans="1:7" ht="16" customHeight="1" thickBot="1" x14ac:dyDescent="0.35">
      <c r="A22" s="295"/>
      <c r="B22" s="278" t="s">
        <v>9</v>
      </c>
      <c r="C22" s="275"/>
      <c r="D22" s="114">
        <v>3132</v>
      </c>
      <c r="E22" s="114">
        <v>1094</v>
      </c>
      <c r="F22" s="114">
        <v>638</v>
      </c>
      <c r="G22" s="114">
        <v>4864</v>
      </c>
    </row>
    <row r="23" spans="1:7" ht="16" customHeight="1" x14ac:dyDescent="0.3">
      <c r="A23" s="273" t="s">
        <v>68</v>
      </c>
      <c r="B23" s="273" t="s">
        <v>120</v>
      </c>
      <c r="C23" s="276"/>
      <c r="D23" s="83">
        <v>83789.140000000029</v>
      </c>
      <c r="E23" s="83">
        <v>16459.63</v>
      </c>
      <c r="F23" s="83">
        <v>4178.28</v>
      </c>
      <c r="G23" s="83">
        <v>104427.05000000003</v>
      </c>
    </row>
    <row r="24" spans="1:7" ht="16" customHeight="1" x14ac:dyDescent="0.3">
      <c r="A24" s="274"/>
      <c r="B24" s="277" t="s">
        <v>5</v>
      </c>
      <c r="C24" s="279"/>
      <c r="D24" s="117">
        <v>1.8817124799563004E-2</v>
      </c>
      <c r="E24" s="117">
        <v>1.2316595429723513E-2</v>
      </c>
      <c r="F24" s="117">
        <v>5.4003535456477025E-3</v>
      </c>
      <c r="G24" s="117">
        <v>1.5911732592011868E-2</v>
      </c>
    </row>
    <row r="25" spans="1:7" ht="16" customHeight="1" x14ac:dyDescent="0.3">
      <c r="A25" s="274"/>
      <c r="B25" s="277" t="s">
        <v>6</v>
      </c>
      <c r="C25" s="69" t="s">
        <v>7</v>
      </c>
      <c r="D25" s="117">
        <v>1.2897287688917443E-2</v>
      </c>
      <c r="E25" s="117">
        <v>5.9821069818470438E-3</v>
      </c>
      <c r="F25" s="117">
        <v>1.8921950440234834E-3</v>
      </c>
      <c r="G25" s="117">
        <v>1.1479284252695707E-2</v>
      </c>
    </row>
    <row r="26" spans="1:7" ht="16" customHeight="1" x14ac:dyDescent="0.3">
      <c r="A26" s="274"/>
      <c r="B26" s="277"/>
      <c r="C26" s="69" t="s">
        <v>8</v>
      </c>
      <c r="D26" s="117">
        <v>2.7378793323480935E-2</v>
      </c>
      <c r="E26" s="117">
        <v>2.5188737679966031E-2</v>
      </c>
      <c r="F26" s="117">
        <v>1.5312904775729285E-2</v>
      </c>
      <c r="G26" s="117">
        <v>2.2017543552994016E-2</v>
      </c>
    </row>
    <row r="27" spans="1:7" ht="16" customHeight="1" thickBot="1" x14ac:dyDescent="0.35">
      <c r="A27" s="275"/>
      <c r="B27" s="278" t="s">
        <v>9</v>
      </c>
      <c r="C27" s="275"/>
      <c r="D27" s="114">
        <v>3132</v>
      </c>
      <c r="E27" s="114">
        <v>1094</v>
      </c>
      <c r="F27" s="114">
        <v>638</v>
      </c>
      <c r="G27" s="114">
        <v>4864</v>
      </c>
    </row>
    <row r="28" spans="1:7" ht="16" customHeight="1" x14ac:dyDescent="0.3">
      <c r="A28" s="284" t="s">
        <v>360</v>
      </c>
      <c r="B28" s="285"/>
      <c r="C28" s="285"/>
      <c r="D28" s="285"/>
      <c r="E28" s="285"/>
      <c r="F28" s="285"/>
      <c r="G28" s="285"/>
    </row>
    <row r="29" spans="1:7" ht="14.25" customHeight="1" x14ac:dyDescent="0.3">
      <c r="A29" s="84" t="s">
        <v>10</v>
      </c>
    </row>
    <row r="30" spans="1:7" ht="14.5" customHeight="1" x14ac:dyDescent="0.3">
      <c r="A30" s="198" t="str">
        <f>HYPERLINK("#'Index'!A1","Back To Index")</f>
        <v>Back To Index</v>
      </c>
    </row>
    <row r="31" spans="1:7" ht="14.25" customHeight="1" x14ac:dyDescent="0.3"/>
    <row r="32" spans="1:7" ht="14.25" customHeight="1" x14ac:dyDescent="0.3"/>
    <row r="33" ht="14.25" customHeight="1" x14ac:dyDescent="0.3"/>
    <row r="34" ht="14.15" customHeight="1" x14ac:dyDescent="0.3"/>
    <row r="35" ht="15" customHeight="1" x14ac:dyDescent="0.3"/>
    <row r="37" ht="15" customHeight="1" x14ac:dyDescent="0.3"/>
    <row r="38" ht="15" customHeight="1" x14ac:dyDescent="0.3"/>
    <row r="39" ht="36.75" customHeight="1" x14ac:dyDescent="0.3"/>
    <row r="40" ht="15" customHeight="1" x14ac:dyDescent="0.3"/>
    <row r="41" ht="14.25" customHeight="1" x14ac:dyDescent="0.3"/>
    <row r="42" ht="14.1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4.25" customHeight="1" x14ac:dyDescent="0.3"/>
    <row r="52" ht="14.25" customHeight="1" x14ac:dyDescent="0.3"/>
    <row r="53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5" customHeight="1" x14ac:dyDescent="0.3"/>
    <row r="59" ht="14.25" customHeight="1" x14ac:dyDescent="0.3"/>
    <row r="60" ht="14.25" customHeight="1" x14ac:dyDescent="0.3"/>
    <row r="61" ht="14.25" customHeight="1" x14ac:dyDescent="0.3"/>
    <row r="62" ht="14.15" customHeight="1" x14ac:dyDescent="0.3"/>
    <row r="63" ht="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15" customHeight="1" x14ac:dyDescent="0.3"/>
    <row r="78" ht="14.15" customHeight="1" x14ac:dyDescent="0.3"/>
    <row r="79" ht="14.15" customHeight="1" x14ac:dyDescent="0.3"/>
    <row r="81" ht="14.5" customHeight="1" x14ac:dyDescent="0.3"/>
    <row r="83" ht="14.5" customHeight="1" x14ac:dyDescent="0.3"/>
    <row r="84" ht="14.5" customHeight="1" x14ac:dyDescent="0.3"/>
    <row r="86" ht="14.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5" customHeight="1" x14ac:dyDescent="0.3"/>
    <row r="111" ht="14.5" customHeight="1" x14ac:dyDescent="0.3"/>
    <row r="112" ht="14.5" customHeight="1" x14ac:dyDescent="0.3"/>
    <row r="114" ht="14.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5" customHeight="1" x14ac:dyDescent="0.3"/>
    <row r="139" ht="14.5" customHeight="1" x14ac:dyDescent="0.3"/>
    <row r="140" ht="14.5" customHeight="1" x14ac:dyDescent="0.3"/>
    <row r="142" ht="14.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7" ht="14.5" customHeight="1" x14ac:dyDescent="0.3"/>
    <row r="168" ht="14.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5" customHeight="1" x14ac:dyDescent="0.3"/>
    <row r="195" ht="14.5" customHeight="1" x14ac:dyDescent="0.3"/>
    <row r="196" ht="14.5" customHeight="1" x14ac:dyDescent="0.3"/>
    <row r="198" ht="14.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5" customHeight="1" x14ac:dyDescent="0.3"/>
    <row r="223" ht="14.5" customHeight="1" x14ac:dyDescent="0.3"/>
    <row r="224" ht="14.5" customHeight="1" x14ac:dyDescent="0.3"/>
    <row r="226" ht="14.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5" customHeight="1" x14ac:dyDescent="0.3"/>
    <row r="251" ht="14.5" customHeight="1" x14ac:dyDescent="0.3"/>
    <row r="252" ht="14.5" customHeight="1" x14ac:dyDescent="0.3"/>
    <row r="254" ht="14.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5" customHeight="1" x14ac:dyDescent="0.3"/>
    <row r="279" ht="14.5" customHeight="1" x14ac:dyDescent="0.3"/>
    <row r="280" ht="14.5" customHeight="1" x14ac:dyDescent="0.3"/>
    <row r="282" ht="14.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5" customHeight="1" x14ac:dyDescent="0.3"/>
    <row r="307" ht="14.5" customHeight="1" x14ac:dyDescent="0.3"/>
    <row r="308" ht="14.5" customHeight="1" x14ac:dyDescent="0.3"/>
    <row r="310" ht="14.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5" customHeight="1" x14ac:dyDescent="0.3"/>
    <row r="335" ht="14.5" customHeight="1" x14ac:dyDescent="0.3"/>
    <row r="336" ht="14.5" customHeight="1" x14ac:dyDescent="0.3"/>
    <row r="338" ht="14.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5" customHeight="1" x14ac:dyDescent="0.3"/>
    <row r="363" ht="14.5" customHeight="1" x14ac:dyDescent="0.3"/>
    <row r="364" ht="14.5" customHeight="1" x14ac:dyDescent="0.3"/>
    <row r="366" ht="14.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5" customHeight="1" x14ac:dyDescent="0.3"/>
    <row r="391" ht="14.5" customHeight="1" x14ac:dyDescent="0.3"/>
    <row r="392" ht="14.5" customHeight="1" x14ac:dyDescent="0.3"/>
    <row r="394" ht="14.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15" customHeight="1" x14ac:dyDescent="0.3"/>
    <row r="414" ht="14.15" customHeight="1" x14ac:dyDescent="0.3"/>
    <row r="415" ht="14.15" customHeight="1" x14ac:dyDescent="0.3"/>
    <row r="417" ht="14.5" customHeight="1" x14ac:dyDescent="0.3"/>
    <row r="419" ht="14.5" customHeight="1" x14ac:dyDescent="0.3"/>
    <row r="420" ht="14.5" customHeight="1" x14ac:dyDescent="0.3"/>
    <row r="422" ht="14.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15" customHeight="1" x14ac:dyDescent="0.3"/>
    <row r="442" ht="14.15" customHeight="1" x14ac:dyDescent="0.3"/>
    <row r="443" ht="14.15" customHeight="1" x14ac:dyDescent="0.3"/>
    <row r="445" ht="14.5" customHeight="1" x14ac:dyDescent="0.3"/>
    <row r="447" ht="14.5" customHeight="1" x14ac:dyDescent="0.3"/>
    <row r="448" ht="14.5" customHeight="1" x14ac:dyDescent="0.3"/>
    <row r="450" ht="14.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15" customHeight="1" x14ac:dyDescent="0.3"/>
    <row r="458" ht="14.15" customHeight="1" x14ac:dyDescent="0.3"/>
    <row r="459" ht="14.15" customHeight="1" x14ac:dyDescent="0.3"/>
    <row r="461" ht="14.15" customHeight="1" x14ac:dyDescent="0.3"/>
    <row r="462" ht="14.1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5" customHeight="1" x14ac:dyDescent="0.3"/>
    <row r="475" ht="14.5" customHeight="1" x14ac:dyDescent="0.3"/>
    <row r="476" ht="14.5" customHeight="1" x14ac:dyDescent="0.3"/>
    <row r="478" ht="14.5" customHeight="1" x14ac:dyDescent="0.3"/>
    <row r="479" ht="14.15" customHeight="1" x14ac:dyDescent="0.3"/>
    <row r="481" ht="14.15" customHeight="1" x14ac:dyDescent="0.3"/>
    <row r="482" ht="14.1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15" customHeight="1" x14ac:dyDescent="0.3"/>
    <row r="494" ht="14.15" customHeight="1" x14ac:dyDescent="0.3"/>
    <row r="495" ht="14.15" customHeight="1" x14ac:dyDescent="0.3"/>
    <row r="497" ht="14.15" customHeight="1" x14ac:dyDescent="0.3"/>
    <row r="498" ht="14.15" customHeight="1" x14ac:dyDescent="0.3"/>
    <row r="499" ht="14.15" customHeight="1" x14ac:dyDescent="0.3"/>
    <row r="501" ht="14.5" customHeight="1" x14ac:dyDescent="0.3"/>
    <row r="503" ht="14.5" customHeight="1" x14ac:dyDescent="0.3"/>
    <row r="504" ht="14.5" customHeight="1" x14ac:dyDescent="0.3"/>
    <row r="506" ht="14.5" customHeight="1" x14ac:dyDescent="0.3"/>
    <row r="507" ht="14.15" customHeight="1" x14ac:dyDescent="0.3"/>
    <row r="509" ht="14.15" customHeight="1" x14ac:dyDescent="0.3"/>
    <row r="510" ht="14.15" customHeight="1" x14ac:dyDescent="0.3"/>
    <row r="511" ht="14.15" customHeight="1" x14ac:dyDescent="0.3"/>
    <row r="513" ht="14.15" customHeight="1" x14ac:dyDescent="0.3"/>
    <row r="514" ht="14.15" customHeight="1" x14ac:dyDescent="0.3"/>
    <row r="515" ht="14.15" customHeight="1" x14ac:dyDescent="0.3"/>
    <row r="517" ht="14.15" customHeight="1" x14ac:dyDescent="0.3"/>
    <row r="518" ht="14.15" customHeight="1" x14ac:dyDescent="0.3"/>
    <row r="519" ht="14.15" customHeight="1" x14ac:dyDescent="0.3"/>
    <row r="521" ht="14.15" customHeight="1" x14ac:dyDescent="0.3"/>
    <row r="522" ht="14.15" customHeight="1" x14ac:dyDescent="0.3"/>
    <row r="523" ht="14.15" customHeight="1" x14ac:dyDescent="0.3"/>
    <row r="525" ht="14.15" customHeight="1" x14ac:dyDescent="0.3"/>
    <row r="526" ht="14.15" customHeight="1" x14ac:dyDescent="0.3"/>
    <row r="527" ht="14.15" customHeight="1" x14ac:dyDescent="0.3"/>
    <row r="529" ht="14.5" customHeight="1" x14ac:dyDescent="0.3"/>
    <row r="531" ht="14.5" customHeight="1" x14ac:dyDescent="0.3"/>
    <row r="532" ht="14.5" customHeight="1" x14ac:dyDescent="0.3"/>
    <row r="534" ht="14.5" customHeight="1" x14ac:dyDescent="0.3"/>
    <row r="535" ht="14.15" customHeight="1" x14ac:dyDescent="0.3"/>
    <row r="537" ht="14.15" customHeight="1" x14ac:dyDescent="0.3"/>
    <row r="538" ht="14.15" customHeight="1" x14ac:dyDescent="0.3"/>
    <row r="539" ht="14.15" customHeight="1" x14ac:dyDescent="0.3"/>
    <row r="541" ht="14.15" customHeight="1" x14ac:dyDescent="0.3"/>
    <row r="542" ht="14.15" customHeight="1" x14ac:dyDescent="0.3"/>
    <row r="543" ht="14.15" customHeight="1" x14ac:dyDescent="0.3"/>
    <row r="545" ht="14.15" customHeight="1" x14ac:dyDescent="0.3"/>
    <row r="546" ht="14.15" customHeight="1" x14ac:dyDescent="0.3"/>
    <row r="547" ht="14.15" customHeight="1" x14ac:dyDescent="0.3"/>
    <row r="549" ht="14.15" customHeight="1" x14ac:dyDescent="0.3"/>
    <row r="550" ht="14.15" customHeight="1" x14ac:dyDescent="0.3"/>
    <row r="551" ht="14.15" customHeight="1" x14ac:dyDescent="0.3"/>
    <row r="553" ht="14.15" customHeight="1" x14ac:dyDescent="0.3"/>
    <row r="554" ht="14.15" customHeight="1" x14ac:dyDescent="0.3"/>
    <row r="555" ht="14.15" customHeight="1" x14ac:dyDescent="0.3"/>
    <row r="557" ht="14.15" customHeight="1" x14ac:dyDescent="0.3"/>
    <row r="558" ht="14.15" customHeight="1" x14ac:dyDescent="0.3"/>
    <row r="559" ht="14.15" customHeight="1" x14ac:dyDescent="0.3"/>
    <row r="561" ht="14.15" customHeight="1" x14ac:dyDescent="0.3"/>
    <row r="562" ht="14.15" customHeight="1" x14ac:dyDescent="0.3"/>
    <row r="563" ht="14.15" customHeight="1" x14ac:dyDescent="0.3"/>
    <row r="565" ht="14.15" customHeight="1" x14ac:dyDescent="0.3"/>
    <row r="566" ht="14.15" customHeight="1" x14ac:dyDescent="0.3"/>
    <row r="567" ht="14.15" customHeight="1" x14ac:dyDescent="0.3"/>
    <row r="569" ht="14.15" customHeight="1" x14ac:dyDescent="0.3"/>
    <row r="570" ht="14.15" customHeight="1" x14ac:dyDescent="0.3"/>
    <row r="571" ht="14.15" customHeight="1" x14ac:dyDescent="0.3"/>
    <row r="573" ht="14.5" customHeight="1" x14ac:dyDescent="0.3"/>
    <row r="575" ht="14.5" customHeight="1" x14ac:dyDescent="0.3"/>
    <row r="576" ht="14.5" customHeight="1" x14ac:dyDescent="0.3"/>
    <row r="578" ht="14.5" customHeight="1" x14ac:dyDescent="0.3"/>
    <row r="579" ht="14.15" customHeight="1" x14ac:dyDescent="0.3"/>
    <row r="581" ht="14.15" customHeight="1" x14ac:dyDescent="0.3"/>
    <row r="582" ht="14.15" customHeight="1" x14ac:dyDescent="0.3"/>
    <row r="583" ht="14.15" customHeight="1" x14ac:dyDescent="0.3"/>
    <row r="585" ht="14.15" customHeight="1" x14ac:dyDescent="0.3"/>
    <row r="586" ht="14.15" customHeight="1" x14ac:dyDescent="0.3"/>
    <row r="587" ht="14.15" customHeight="1" x14ac:dyDescent="0.3"/>
    <row r="589" ht="14.15" customHeight="1" x14ac:dyDescent="0.3"/>
    <row r="590" ht="14.15" customHeight="1" x14ac:dyDescent="0.3"/>
    <row r="591" ht="14.15" customHeight="1" x14ac:dyDescent="0.3"/>
    <row r="593" ht="14.15" customHeight="1" x14ac:dyDescent="0.3"/>
    <row r="594" ht="14.15" customHeight="1" x14ac:dyDescent="0.3"/>
    <row r="595" ht="14.15" customHeight="1" x14ac:dyDescent="0.3"/>
    <row r="597" ht="14.15" customHeight="1" x14ac:dyDescent="0.3"/>
    <row r="598" ht="14.15" customHeight="1" x14ac:dyDescent="0.3"/>
    <row r="599" ht="14.15" customHeight="1" x14ac:dyDescent="0.3"/>
    <row r="601" ht="14.5" customHeight="1" x14ac:dyDescent="0.3"/>
    <row r="603" ht="14.5" customHeight="1" x14ac:dyDescent="0.3"/>
    <row r="604" ht="14.5" customHeight="1" x14ac:dyDescent="0.3"/>
    <row r="606" ht="14.5" customHeight="1" x14ac:dyDescent="0.3"/>
    <row r="607" ht="14.15" customHeight="1" x14ac:dyDescent="0.3"/>
    <row r="609" ht="14.15" customHeight="1" x14ac:dyDescent="0.3"/>
    <row r="610" ht="14.15" customHeight="1" x14ac:dyDescent="0.3"/>
    <row r="611" ht="14.15" customHeight="1" x14ac:dyDescent="0.3"/>
    <row r="613" ht="14.15" customHeight="1" x14ac:dyDescent="0.3"/>
    <row r="614" ht="14.15" customHeight="1" x14ac:dyDescent="0.3"/>
    <row r="615" ht="14.15" customHeight="1" x14ac:dyDescent="0.3"/>
    <row r="617" ht="14.15" customHeight="1" x14ac:dyDescent="0.3"/>
    <row r="618" ht="14.15" customHeight="1" x14ac:dyDescent="0.3"/>
    <row r="619" ht="14.15" customHeight="1" x14ac:dyDescent="0.3"/>
    <row r="621" ht="14.15" customHeight="1" x14ac:dyDescent="0.3"/>
    <row r="622" ht="14.15" customHeight="1" x14ac:dyDescent="0.3"/>
    <row r="623" ht="14.15" customHeight="1" x14ac:dyDescent="0.3"/>
    <row r="625" ht="14.15" customHeight="1" x14ac:dyDescent="0.3"/>
    <row r="626" ht="14.15" customHeight="1" x14ac:dyDescent="0.3"/>
    <row r="627" ht="14.15" customHeight="1" x14ac:dyDescent="0.3"/>
    <row r="629" ht="14.5" customHeight="1" x14ac:dyDescent="0.3"/>
    <row r="631" ht="14.5" customHeight="1" x14ac:dyDescent="0.3"/>
    <row r="632" ht="14.5" customHeight="1" x14ac:dyDescent="0.3"/>
    <row r="634" ht="14.5" customHeight="1" x14ac:dyDescent="0.3"/>
    <row r="635" ht="14.15" customHeight="1" x14ac:dyDescent="0.3"/>
    <row r="637" ht="14.15" customHeight="1" x14ac:dyDescent="0.3"/>
    <row r="638" ht="14.15" customHeight="1" x14ac:dyDescent="0.3"/>
    <row r="639" ht="14.15" customHeight="1" x14ac:dyDescent="0.3"/>
    <row r="641" ht="14.15" customHeight="1" x14ac:dyDescent="0.3"/>
    <row r="642" ht="14.15" customHeight="1" x14ac:dyDescent="0.3"/>
    <row r="643" ht="14.15" customHeight="1" x14ac:dyDescent="0.3"/>
    <row r="645" ht="14.15" customHeight="1" x14ac:dyDescent="0.3"/>
    <row r="646" ht="14.15" customHeight="1" x14ac:dyDescent="0.3"/>
    <row r="647" ht="14.15" customHeight="1" x14ac:dyDescent="0.3"/>
    <row r="649" ht="14.15" customHeight="1" x14ac:dyDescent="0.3"/>
    <row r="650" ht="14.15" customHeight="1" x14ac:dyDescent="0.3"/>
    <row r="651" ht="14.15" customHeight="1" x14ac:dyDescent="0.3"/>
    <row r="653" ht="14.15" customHeight="1" x14ac:dyDescent="0.3"/>
    <row r="654" ht="14.15" customHeight="1" x14ac:dyDescent="0.3"/>
    <row r="655" ht="14.15" customHeight="1" x14ac:dyDescent="0.3"/>
    <row r="657" ht="14.5" customHeight="1" x14ac:dyDescent="0.3"/>
    <row r="659" ht="14.5" customHeight="1" x14ac:dyDescent="0.3"/>
    <row r="660" ht="14.5" customHeight="1" x14ac:dyDescent="0.3"/>
    <row r="662" ht="14.5" customHeight="1" x14ac:dyDescent="0.3"/>
    <row r="663" ht="14.15" customHeight="1" x14ac:dyDescent="0.3"/>
    <row r="665" ht="14.15" customHeight="1" x14ac:dyDescent="0.3"/>
    <row r="666" ht="14.15" customHeight="1" x14ac:dyDescent="0.3"/>
    <row r="667" ht="14.15" customHeight="1" x14ac:dyDescent="0.3"/>
    <row r="669" ht="14.15" customHeight="1" x14ac:dyDescent="0.3"/>
    <row r="670" ht="14.15" customHeight="1" x14ac:dyDescent="0.3"/>
    <row r="671" ht="14.15" customHeight="1" x14ac:dyDescent="0.3"/>
    <row r="673" ht="14.15" customHeight="1" x14ac:dyDescent="0.3"/>
    <row r="674" ht="14.15" customHeight="1" x14ac:dyDescent="0.3"/>
    <row r="675" ht="14.15" customHeight="1" x14ac:dyDescent="0.3"/>
    <row r="677" ht="14.15" customHeight="1" x14ac:dyDescent="0.3"/>
    <row r="678" ht="14.15" customHeight="1" x14ac:dyDescent="0.3"/>
    <row r="679" ht="14.15" customHeight="1" x14ac:dyDescent="0.3"/>
    <row r="681" ht="14.15" customHeight="1" x14ac:dyDescent="0.3"/>
    <row r="682" ht="14.15" customHeight="1" x14ac:dyDescent="0.3"/>
    <row r="683" ht="14.15" customHeight="1" x14ac:dyDescent="0.3"/>
    <row r="685" ht="14.5" customHeight="1" x14ac:dyDescent="0.3"/>
    <row r="687" ht="14.5" customHeight="1" x14ac:dyDescent="0.3"/>
    <row r="688" ht="14.5" customHeight="1" x14ac:dyDescent="0.3"/>
    <row r="690" ht="14.5" customHeight="1" x14ac:dyDescent="0.3"/>
    <row r="691" ht="14.15" customHeight="1" x14ac:dyDescent="0.3"/>
    <row r="693" ht="14.15" customHeight="1" x14ac:dyDescent="0.3"/>
    <row r="694" ht="14.15" customHeight="1" x14ac:dyDescent="0.3"/>
    <row r="695" ht="14.15" customHeight="1" x14ac:dyDescent="0.3"/>
    <row r="697" ht="14.15" customHeight="1" x14ac:dyDescent="0.3"/>
    <row r="698" ht="14.15" customHeight="1" x14ac:dyDescent="0.3"/>
    <row r="699" ht="14.15" customHeight="1" x14ac:dyDescent="0.3"/>
    <row r="701" ht="14.15" customHeight="1" x14ac:dyDescent="0.3"/>
    <row r="702" ht="14.15" customHeight="1" x14ac:dyDescent="0.3"/>
    <row r="703" ht="14.15" customHeight="1" x14ac:dyDescent="0.3"/>
    <row r="705" ht="14.15" customHeight="1" x14ac:dyDescent="0.3"/>
    <row r="706" ht="14.15" customHeight="1" x14ac:dyDescent="0.3"/>
    <row r="707" ht="14.15" customHeight="1" x14ac:dyDescent="0.3"/>
    <row r="709" ht="14.15" customHeight="1" x14ac:dyDescent="0.3"/>
    <row r="710" ht="14.15" customHeight="1" x14ac:dyDescent="0.3"/>
    <row r="711" ht="14.15" customHeight="1" x14ac:dyDescent="0.3"/>
    <row r="713" ht="14.5" customHeight="1" x14ac:dyDescent="0.3"/>
    <row r="715" ht="14.5" customHeight="1" x14ac:dyDescent="0.3"/>
    <row r="716" ht="14.5" customHeight="1" x14ac:dyDescent="0.3"/>
    <row r="718" ht="14.5" customHeight="1" x14ac:dyDescent="0.3"/>
    <row r="719" ht="14.15" customHeight="1" x14ac:dyDescent="0.3"/>
    <row r="721" ht="14.15" customHeight="1" x14ac:dyDescent="0.3"/>
    <row r="722" ht="14.15" customHeight="1" x14ac:dyDescent="0.3"/>
    <row r="723" ht="14.15" customHeight="1" x14ac:dyDescent="0.3"/>
    <row r="725" ht="14.15" customHeight="1" x14ac:dyDescent="0.3"/>
    <row r="726" ht="14.15" customHeight="1" x14ac:dyDescent="0.3"/>
    <row r="727" ht="14.15" customHeight="1" x14ac:dyDescent="0.3"/>
    <row r="729" ht="14.15" customHeight="1" x14ac:dyDescent="0.3"/>
    <row r="730" ht="14.15" customHeight="1" x14ac:dyDescent="0.3"/>
    <row r="731" ht="14.15" customHeight="1" x14ac:dyDescent="0.3"/>
    <row r="733" ht="14.15" customHeight="1" x14ac:dyDescent="0.3"/>
    <row r="734" ht="14.15" customHeight="1" x14ac:dyDescent="0.3"/>
    <row r="735" ht="14.15" customHeight="1" x14ac:dyDescent="0.3"/>
    <row r="737" ht="14.15" customHeight="1" x14ac:dyDescent="0.3"/>
    <row r="738" ht="14.15" customHeight="1" x14ac:dyDescent="0.3"/>
    <row r="739" ht="14.15" customHeight="1" x14ac:dyDescent="0.3"/>
    <row r="741" ht="14.5" customHeight="1" x14ac:dyDescent="0.3"/>
    <row r="743" ht="14.5" customHeight="1" x14ac:dyDescent="0.3"/>
    <row r="744" ht="14.5" customHeight="1" x14ac:dyDescent="0.3"/>
    <row r="746" ht="14.5" customHeight="1" x14ac:dyDescent="0.3"/>
    <row r="747" ht="14.15" customHeight="1" x14ac:dyDescent="0.3"/>
    <row r="749" ht="14.15" customHeight="1" x14ac:dyDescent="0.3"/>
    <row r="750" ht="14.15" customHeight="1" x14ac:dyDescent="0.3"/>
    <row r="751" ht="14.15" customHeight="1" x14ac:dyDescent="0.3"/>
    <row r="753" ht="14.15" customHeight="1" x14ac:dyDescent="0.3"/>
    <row r="754" ht="14.15" customHeight="1" x14ac:dyDescent="0.3"/>
    <row r="755" ht="14.15" customHeight="1" x14ac:dyDescent="0.3"/>
    <row r="757" ht="14.15" customHeight="1" x14ac:dyDescent="0.3"/>
    <row r="758" ht="14.15" customHeight="1" x14ac:dyDescent="0.3"/>
    <row r="759" ht="14.15" customHeight="1" x14ac:dyDescent="0.3"/>
    <row r="761" ht="14.15" customHeight="1" x14ac:dyDescent="0.3"/>
    <row r="762" ht="14.15" customHeight="1" x14ac:dyDescent="0.3"/>
    <row r="763" ht="14.15" customHeight="1" x14ac:dyDescent="0.3"/>
    <row r="765" ht="14.15" customHeight="1" x14ac:dyDescent="0.3"/>
    <row r="766" ht="14.15" customHeight="1" x14ac:dyDescent="0.3"/>
    <row r="767" ht="14.15" customHeight="1" x14ac:dyDescent="0.3"/>
    <row r="769" ht="14.5" customHeight="1" x14ac:dyDescent="0.3"/>
    <row r="771" ht="14.5" customHeight="1" x14ac:dyDescent="0.3"/>
    <row r="772" ht="14.5" customHeight="1" x14ac:dyDescent="0.3"/>
    <row r="774" ht="14.5" customHeight="1" x14ac:dyDescent="0.3"/>
    <row r="775" ht="14.15" customHeight="1" x14ac:dyDescent="0.3"/>
    <row r="777" ht="14.15" customHeight="1" x14ac:dyDescent="0.3"/>
    <row r="778" ht="14.15" customHeight="1" x14ac:dyDescent="0.3"/>
    <row r="779" ht="14.15" customHeight="1" x14ac:dyDescent="0.3"/>
    <row r="781" ht="14.15" customHeight="1" x14ac:dyDescent="0.3"/>
    <row r="782" ht="14.15" customHeight="1" x14ac:dyDescent="0.3"/>
    <row r="783" ht="14.15" customHeight="1" x14ac:dyDescent="0.3"/>
    <row r="785" ht="14.15" customHeight="1" x14ac:dyDescent="0.3"/>
    <row r="786" ht="14.15" customHeight="1" x14ac:dyDescent="0.3"/>
    <row r="787" ht="14.15" customHeight="1" x14ac:dyDescent="0.3"/>
    <row r="789" ht="14.15" customHeight="1" x14ac:dyDescent="0.3"/>
    <row r="790" ht="14.15" customHeight="1" x14ac:dyDescent="0.3"/>
    <row r="791" ht="14.15" customHeight="1" x14ac:dyDescent="0.3"/>
    <row r="793" ht="14.15" customHeight="1" x14ac:dyDescent="0.3"/>
    <row r="794" ht="14.15" customHeight="1" x14ac:dyDescent="0.3"/>
    <row r="795" ht="14.15" customHeight="1" x14ac:dyDescent="0.3"/>
    <row r="797" ht="14.5" customHeight="1" x14ac:dyDescent="0.3"/>
    <row r="799" ht="14.5" customHeight="1" x14ac:dyDescent="0.3"/>
    <row r="800" ht="14.5" customHeight="1" x14ac:dyDescent="0.3"/>
    <row r="802" ht="14.5" customHeight="1" x14ac:dyDescent="0.3"/>
    <row r="803" ht="14.15" customHeight="1" x14ac:dyDescent="0.3"/>
    <row r="805" ht="14.15" customHeight="1" x14ac:dyDescent="0.3"/>
    <row r="806" ht="14.15" customHeight="1" x14ac:dyDescent="0.3"/>
    <row r="807" ht="14.15" customHeight="1" x14ac:dyDescent="0.3"/>
    <row r="809" ht="14.15" customHeight="1" x14ac:dyDescent="0.3"/>
    <row r="810" ht="14.15" customHeight="1" x14ac:dyDescent="0.3"/>
    <row r="811" ht="14.15" customHeight="1" x14ac:dyDescent="0.3"/>
    <row r="813" ht="14.15" customHeight="1" x14ac:dyDescent="0.3"/>
    <row r="814" ht="14.15" customHeight="1" x14ac:dyDescent="0.3"/>
    <row r="815" ht="14.15" customHeight="1" x14ac:dyDescent="0.3"/>
    <row r="817" ht="14.15" customHeight="1" x14ac:dyDescent="0.3"/>
    <row r="818" ht="14.15" customHeight="1" x14ac:dyDescent="0.3"/>
    <row r="819" ht="14.15" customHeight="1" x14ac:dyDescent="0.3"/>
    <row r="821" ht="14.15" customHeight="1" x14ac:dyDescent="0.3"/>
    <row r="822" ht="14.15" customHeight="1" x14ac:dyDescent="0.3"/>
    <row r="823" ht="14.15" customHeight="1" x14ac:dyDescent="0.3"/>
    <row r="825" ht="14.5" customHeight="1" x14ac:dyDescent="0.3"/>
    <row r="827" ht="14.5" customHeight="1" x14ac:dyDescent="0.3"/>
    <row r="828" ht="14.5" customHeight="1" x14ac:dyDescent="0.3"/>
    <row r="830" ht="14.5" customHeight="1" x14ac:dyDescent="0.3"/>
    <row r="831" ht="14.15" customHeight="1" x14ac:dyDescent="0.3"/>
    <row r="833" ht="14.15" customHeight="1" x14ac:dyDescent="0.3"/>
    <row r="834" ht="14.15" customHeight="1" x14ac:dyDescent="0.3"/>
    <row r="835" ht="14.15" customHeight="1" x14ac:dyDescent="0.3"/>
    <row r="837" ht="14.15" customHeight="1" x14ac:dyDescent="0.3"/>
    <row r="838" ht="14.15" customHeight="1" x14ac:dyDescent="0.3"/>
    <row r="839" ht="14.15" customHeight="1" x14ac:dyDescent="0.3"/>
    <row r="841" ht="14.15" customHeight="1" x14ac:dyDescent="0.3"/>
    <row r="842" ht="14.15" customHeight="1" x14ac:dyDescent="0.3"/>
    <row r="843" ht="14.15" customHeight="1" x14ac:dyDescent="0.3"/>
    <row r="845" ht="14.15" customHeight="1" x14ac:dyDescent="0.3"/>
    <row r="846" ht="14.15" customHeight="1" x14ac:dyDescent="0.3"/>
    <row r="847" ht="14.15" customHeight="1" x14ac:dyDescent="0.3"/>
    <row r="849" ht="14.15" customHeight="1" x14ac:dyDescent="0.3"/>
    <row r="850" ht="14.15" customHeight="1" x14ac:dyDescent="0.3"/>
    <row r="851" ht="14.15" customHeight="1" x14ac:dyDescent="0.3"/>
    <row r="853" ht="14.5" customHeight="1" x14ac:dyDescent="0.3"/>
    <row r="855" ht="14.5" customHeight="1" x14ac:dyDescent="0.3"/>
    <row r="856" ht="14.5" customHeight="1" x14ac:dyDescent="0.3"/>
    <row r="858" ht="14.5" customHeight="1" x14ac:dyDescent="0.3"/>
    <row r="859" ht="14.15" customHeight="1" x14ac:dyDescent="0.3"/>
    <row r="861" ht="14.15" customHeight="1" x14ac:dyDescent="0.3"/>
    <row r="862" ht="14.15" customHeight="1" x14ac:dyDescent="0.3"/>
    <row r="863" ht="14.15" customHeight="1" x14ac:dyDescent="0.3"/>
    <row r="865" ht="14.15" customHeight="1" x14ac:dyDescent="0.3"/>
    <row r="866" ht="14.15" customHeight="1" x14ac:dyDescent="0.3"/>
    <row r="867" ht="14.15" customHeight="1" x14ac:dyDescent="0.3"/>
    <row r="869" ht="14.15" customHeight="1" x14ac:dyDescent="0.3"/>
    <row r="870" ht="14.15" customHeight="1" x14ac:dyDescent="0.3"/>
    <row r="871" ht="14.15" customHeight="1" x14ac:dyDescent="0.3"/>
    <row r="873" ht="14.15" customHeight="1" x14ac:dyDescent="0.3"/>
    <row r="874" ht="14.15" customHeight="1" x14ac:dyDescent="0.3"/>
    <row r="875" ht="14.15" customHeight="1" x14ac:dyDescent="0.3"/>
    <row r="877" ht="14.15" customHeight="1" x14ac:dyDescent="0.3"/>
    <row r="878" ht="14.15" customHeight="1" x14ac:dyDescent="0.3"/>
    <row r="879" ht="14.15" customHeight="1" x14ac:dyDescent="0.3"/>
    <row r="881" ht="14.5" customHeight="1" x14ac:dyDescent="0.3"/>
  </sheetData>
  <mergeCells count="28">
    <mergeCell ref="A28:G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1F497D"/>
  </sheetPr>
  <dimension ref="A1:M881"/>
  <sheetViews>
    <sheetView topLeftCell="A10" workbookViewId="0">
      <selection activeCell="K23" sqref="K23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13" s="77" customFormat="1" ht="30.75" customHeight="1" thickBot="1" x14ac:dyDescent="0.35">
      <c r="A1" s="290" t="s">
        <v>301</v>
      </c>
      <c r="B1" s="290"/>
      <c r="C1" s="290"/>
      <c r="D1" s="290"/>
      <c r="E1" s="290"/>
      <c r="F1" s="290"/>
      <c r="G1" s="292"/>
      <c r="H1" s="79"/>
    </row>
    <row r="2" spans="1:13" ht="72.75" customHeight="1" thickBot="1" x14ac:dyDescent="0.35">
      <c r="A2" s="67" t="s">
        <v>0</v>
      </c>
      <c r="B2" s="271"/>
      <c r="C2" s="272"/>
      <c r="D2" s="25" t="s">
        <v>100</v>
      </c>
      <c r="E2" s="25" t="s">
        <v>101</v>
      </c>
      <c r="F2" s="25" t="s">
        <v>102</v>
      </c>
      <c r="G2" s="26" t="s">
        <v>103</v>
      </c>
      <c r="H2" s="26" t="s">
        <v>4</v>
      </c>
    </row>
    <row r="3" spans="1:13" ht="16" customHeight="1" x14ac:dyDescent="0.3">
      <c r="A3" s="273" t="s">
        <v>154</v>
      </c>
      <c r="B3" s="273" t="s">
        <v>120</v>
      </c>
      <c r="C3" s="276"/>
      <c r="D3" s="83">
        <v>643218.97999999975</v>
      </c>
      <c r="E3" s="83">
        <v>386232.75000000029</v>
      </c>
      <c r="F3" s="83">
        <v>160667.53999999998</v>
      </c>
      <c r="G3" s="83">
        <v>402036.7599999996</v>
      </c>
      <c r="H3" s="83">
        <v>1592156.0299999979</v>
      </c>
    </row>
    <row r="4" spans="1:13" ht="16" customHeight="1" x14ac:dyDescent="0.3">
      <c r="A4" s="274"/>
      <c r="B4" s="277" t="s">
        <v>5</v>
      </c>
      <c r="C4" s="274"/>
      <c r="D4" s="117">
        <v>0.34704807952432515</v>
      </c>
      <c r="E4" s="117">
        <v>0.29013049822600429</v>
      </c>
      <c r="F4" s="117">
        <v>0.26240431392960334</v>
      </c>
      <c r="G4" s="117">
        <v>0.14535119659608822</v>
      </c>
      <c r="H4" s="117">
        <v>0.24259960416500462</v>
      </c>
    </row>
    <row r="5" spans="1:13" ht="16" customHeight="1" x14ac:dyDescent="0.3">
      <c r="A5" s="274"/>
      <c r="B5" s="277" t="s">
        <v>6</v>
      </c>
      <c r="C5" s="69" t="s">
        <v>7</v>
      </c>
      <c r="D5" s="117">
        <v>0.31293256330567337</v>
      </c>
      <c r="E5" s="117">
        <v>0.25737249242689847</v>
      </c>
      <c r="F5" s="117">
        <v>0.21809562544520861</v>
      </c>
      <c r="G5" s="117">
        <v>0.13115392320236285</v>
      </c>
      <c r="H5" s="117">
        <v>0.22844630897561957</v>
      </c>
    </row>
    <row r="6" spans="1:13" ht="16" customHeight="1" x14ac:dyDescent="0.3">
      <c r="A6" s="274"/>
      <c r="B6" s="277"/>
      <c r="C6" s="69" t="s">
        <v>8</v>
      </c>
      <c r="D6" s="117">
        <v>0.38281059771798281</v>
      </c>
      <c r="E6" s="117">
        <v>0.32523192117126853</v>
      </c>
      <c r="F6" s="117">
        <v>0.31212147210037006</v>
      </c>
      <c r="G6" s="117">
        <v>0.16080088060822575</v>
      </c>
      <c r="H6" s="117">
        <v>0.25733730008001082</v>
      </c>
    </row>
    <row r="7" spans="1:13" ht="16" customHeight="1" thickBot="1" x14ac:dyDescent="0.35">
      <c r="A7" s="275"/>
      <c r="B7" s="278" t="s">
        <v>9</v>
      </c>
      <c r="C7" s="275"/>
      <c r="D7" s="118">
        <v>1157</v>
      </c>
      <c r="E7" s="118">
        <v>954</v>
      </c>
      <c r="F7" s="118">
        <v>477</v>
      </c>
      <c r="G7" s="118">
        <v>2276</v>
      </c>
      <c r="H7" s="118">
        <v>4864</v>
      </c>
    </row>
    <row r="8" spans="1:13" s="116" customFormat="1" ht="16" customHeight="1" x14ac:dyDescent="0.3">
      <c r="A8" s="273" t="s">
        <v>99</v>
      </c>
      <c r="B8" s="273" t="s">
        <v>120</v>
      </c>
      <c r="C8" s="276"/>
      <c r="D8" s="83">
        <v>386290.68999999994</v>
      </c>
      <c r="E8" s="83">
        <v>543570.53000000014</v>
      </c>
      <c r="F8" s="83">
        <v>362820.97000000032</v>
      </c>
      <c r="G8" s="83">
        <v>2205166.1399999973</v>
      </c>
      <c r="H8" s="83">
        <v>3497848.3299999931</v>
      </c>
    </row>
    <row r="9" spans="1:13" s="116" customFormat="1" ht="16" customHeight="1" x14ac:dyDescent="0.3">
      <c r="A9" s="274"/>
      <c r="B9" s="277" t="s">
        <v>5</v>
      </c>
      <c r="C9" s="274"/>
      <c r="D9" s="117">
        <v>0.20842270870586949</v>
      </c>
      <c r="E9" s="117">
        <v>0.40831956557250321</v>
      </c>
      <c r="F9" s="117">
        <v>0.59256392244583622</v>
      </c>
      <c r="G9" s="117">
        <v>0.79724932899712175</v>
      </c>
      <c r="H9" s="117">
        <v>0.53297327918748283</v>
      </c>
    </row>
    <row r="10" spans="1:13" s="116" customFormat="1" ht="16" customHeight="1" x14ac:dyDescent="0.3">
      <c r="A10" s="274"/>
      <c r="B10" s="277" t="s">
        <v>6</v>
      </c>
      <c r="C10" s="208" t="s">
        <v>7</v>
      </c>
      <c r="D10" s="117">
        <v>0.18003052692721025</v>
      </c>
      <c r="E10" s="117">
        <v>0.36581342354845836</v>
      </c>
      <c r="F10" s="117">
        <v>0.53094352089407193</v>
      </c>
      <c r="G10" s="117">
        <v>0.77368496719395841</v>
      </c>
      <c r="H10" s="117">
        <v>0.51379493955808075</v>
      </c>
    </row>
    <row r="11" spans="1:13" s="116" customFormat="1" ht="16" customHeight="1" x14ac:dyDescent="0.3">
      <c r="A11" s="274"/>
      <c r="B11" s="277"/>
      <c r="C11" s="208" t="s">
        <v>8</v>
      </c>
      <c r="D11" s="117">
        <v>0.23998206694073404</v>
      </c>
      <c r="E11" s="117">
        <v>0.45224268904504245</v>
      </c>
      <c r="F11" s="117">
        <v>0.65140412587042174</v>
      </c>
      <c r="G11" s="117">
        <v>0.81893433246626657</v>
      </c>
      <c r="H11" s="117">
        <v>0.55205466478298104</v>
      </c>
      <c r="I11" s="73"/>
      <c r="J11" s="73"/>
      <c r="K11" s="73"/>
      <c r="L11" s="73"/>
      <c r="M11" s="73"/>
    </row>
    <row r="12" spans="1:13" s="116" customFormat="1" ht="16" customHeight="1" thickBot="1" x14ac:dyDescent="0.35">
      <c r="A12" s="275"/>
      <c r="B12" s="278" t="s">
        <v>9</v>
      </c>
      <c r="C12" s="275"/>
      <c r="D12" s="118">
        <v>1157</v>
      </c>
      <c r="E12" s="118">
        <v>954</v>
      </c>
      <c r="F12" s="118">
        <v>477</v>
      </c>
      <c r="G12" s="118">
        <v>2276</v>
      </c>
      <c r="H12" s="118">
        <v>4864</v>
      </c>
      <c r="I12" s="114"/>
      <c r="J12" s="114"/>
      <c r="K12" s="114"/>
      <c r="L12" s="114"/>
      <c r="M12" s="114"/>
    </row>
    <row r="13" spans="1:13" ht="16" customHeight="1" x14ac:dyDescent="0.3">
      <c r="A13" s="293" t="s">
        <v>123</v>
      </c>
      <c r="B13" s="273" t="s">
        <v>120</v>
      </c>
      <c r="C13" s="276"/>
      <c r="D13" s="83">
        <v>1307726.7000000002</v>
      </c>
      <c r="E13" s="83">
        <v>543781.63000000035</v>
      </c>
      <c r="F13" s="83">
        <v>157634.25000000003</v>
      </c>
      <c r="G13" s="83">
        <v>251578.32000000004</v>
      </c>
      <c r="H13" s="83">
        <v>2260720.8999999939</v>
      </c>
    </row>
    <row r="14" spans="1:13" ht="16" customHeight="1" x14ac:dyDescent="0.3">
      <c r="A14" s="294"/>
      <c r="B14" s="277" t="s">
        <v>5</v>
      </c>
      <c r="C14" s="274"/>
      <c r="D14" s="117">
        <v>0.70558247484811942</v>
      </c>
      <c r="E14" s="117">
        <v>0.40847813976947545</v>
      </c>
      <c r="F14" s="117">
        <v>0.25745030528915552</v>
      </c>
      <c r="G14" s="117">
        <v>9.0954891412500599E-2</v>
      </c>
      <c r="H14" s="117">
        <v>0.34447000490746743</v>
      </c>
    </row>
    <row r="15" spans="1:13" ht="16" customHeight="1" x14ac:dyDescent="0.3">
      <c r="A15" s="294"/>
      <c r="B15" s="277" t="s">
        <v>6</v>
      </c>
      <c r="C15" s="69" t="s">
        <v>7</v>
      </c>
      <c r="D15" s="117">
        <v>0.67158029626992888</v>
      </c>
      <c r="E15" s="117">
        <v>0.36686154924256692</v>
      </c>
      <c r="F15" s="117">
        <v>0.20374574319300923</v>
      </c>
      <c r="G15" s="117">
        <v>7.4881453266964396E-2</v>
      </c>
      <c r="H15" s="117">
        <v>0.32588322588209678</v>
      </c>
    </row>
    <row r="16" spans="1:13" ht="16" customHeight="1" x14ac:dyDescent="0.3">
      <c r="A16" s="294"/>
      <c r="B16" s="277"/>
      <c r="C16" s="69" t="s">
        <v>8</v>
      </c>
      <c r="D16" s="117">
        <v>0.737440618514278</v>
      </c>
      <c r="E16" s="117">
        <v>0.45144948498480469</v>
      </c>
      <c r="F16" s="117">
        <v>0.31962830687213345</v>
      </c>
      <c r="G16" s="117">
        <v>0.11006802759340768</v>
      </c>
      <c r="H16" s="117">
        <v>0.3635451807904776</v>
      </c>
    </row>
    <row r="17" spans="1:8" ht="16" customHeight="1" thickBot="1" x14ac:dyDescent="0.35">
      <c r="A17" s="295"/>
      <c r="B17" s="278" t="s">
        <v>9</v>
      </c>
      <c r="C17" s="275"/>
      <c r="D17" s="118">
        <v>1157</v>
      </c>
      <c r="E17" s="118">
        <v>954</v>
      </c>
      <c r="F17" s="118">
        <v>477</v>
      </c>
      <c r="G17" s="118">
        <v>2276</v>
      </c>
      <c r="H17" s="118">
        <v>4864</v>
      </c>
    </row>
    <row r="18" spans="1:8" ht="16" customHeight="1" x14ac:dyDescent="0.3">
      <c r="A18" s="293" t="s">
        <v>124</v>
      </c>
      <c r="B18" s="273" t="s">
        <v>120</v>
      </c>
      <c r="C18" s="276"/>
      <c r="D18" s="83">
        <v>379077.58</v>
      </c>
      <c r="E18" s="83">
        <v>389776.3000000001</v>
      </c>
      <c r="F18" s="83">
        <v>139351.60999999999</v>
      </c>
      <c r="G18" s="83">
        <v>395780.74000000005</v>
      </c>
      <c r="H18" s="83">
        <v>1303986.2299999993</v>
      </c>
    </row>
    <row r="19" spans="1:8" ht="16" customHeight="1" x14ac:dyDescent="0.3">
      <c r="A19" s="294"/>
      <c r="B19" s="277" t="s">
        <v>5</v>
      </c>
      <c r="C19" s="279"/>
      <c r="D19" s="117">
        <v>0.20453088329223243</v>
      </c>
      <c r="E19" s="117">
        <v>0.29279234377635915</v>
      </c>
      <c r="F19" s="117">
        <v>0.22759086008932283</v>
      </c>
      <c r="G19" s="117">
        <v>0.14308941338768438</v>
      </c>
      <c r="H19" s="117">
        <v>0.19869066679012445</v>
      </c>
    </row>
    <row r="20" spans="1:8" ht="16" customHeight="1" x14ac:dyDescent="0.3">
      <c r="A20" s="294"/>
      <c r="B20" s="277" t="s">
        <v>6</v>
      </c>
      <c r="C20" s="69" t="s">
        <v>7</v>
      </c>
      <c r="D20" s="117">
        <v>0.17566000396033923</v>
      </c>
      <c r="E20" s="117">
        <v>0.25767994223364576</v>
      </c>
      <c r="F20" s="117">
        <v>0.18155539332724555</v>
      </c>
      <c r="G20" s="117">
        <v>0.12500985418187796</v>
      </c>
      <c r="H20" s="117">
        <v>0.18439081393388265</v>
      </c>
    </row>
    <row r="21" spans="1:8" ht="16" customHeight="1" x14ac:dyDescent="0.3">
      <c r="A21" s="294"/>
      <c r="B21" s="277"/>
      <c r="C21" s="69" t="s">
        <v>8</v>
      </c>
      <c r="D21" s="117">
        <v>0.23678389114041809</v>
      </c>
      <c r="E21" s="117">
        <v>0.33055870815836003</v>
      </c>
      <c r="F21" s="117">
        <v>0.28128737310548135</v>
      </c>
      <c r="G21" s="117">
        <v>0.16329574889195769</v>
      </c>
      <c r="H21" s="117">
        <v>0.21380878510770962</v>
      </c>
    </row>
    <row r="22" spans="1:8" ht="16" customHeight="1" thickBot="1" x14ac:dyDescent="0.35">
      <c r="A22" s="295"/>
      <c r="B22" s="278" t="s">
        <v>9</v>
      </c>
      <c r="C22" s="275"/>
      <c r="D22" s="118">
        <v>1157</v>
      </c>
      <c r="E22" s="118">
        <v>954</v>
      </c>
      <c r="F22" s="118">
        <v>477</v>
      </c>
      <c r="G22" s="118">
        <v>2276</v>
      </c>
      <c r="H22" s="118">
        <v>4864</v>
      </c>
    </row>
    <row r="23" spans="1:8" ht="16" customHeight="1" x14ac:dyDescent="0.3">
      <c r="A23" s="273" t="s">
        <v>68</v>
      </c>
      <c r="B23" s="273" t="s">
        <v>120</v>
      </c>
      <c r="C23" s="276"/>
      <c r="D23" s="83">
        <v>32004.89</v>
      </c>
      <c r="E23" s="83">
        <v>30031.919999999998</v>
      </c>
      <c r="F23" s="83">
        <v>19532.12</v>
      </c>
      <c r="G23" s="83">
        <v>22858.12</v>
      </c>
      <c r="H23" s="83">
        <v>104427.05000000003</v>
      </c>
    </row>
    <row r="24" spans="1:8" ht="16" customHeight="1" x14ac:dyDescent="0.3">
      <c r="A24" s="274"/>
      <c r="B24" s="277" t="s">
        <v>5</v>
      </c>
      <c r="C24" s="279"/>
      <c r="D24" s="117">
        <v>1.7268202517729321E-2</v>
      </c>
      <c r="E24" s="117">
        <v>2.2559391745737525E-2</v>
      </c>
      <c r="F24" s="117">
        <v>3.1900112170701593E-2</v>
      </c>
      <c r="G24" s="117">
        <v>8.2640579780241339E-3</v>
      </c>
      <c r="H24" s="117">
        <v>1.5911732592011868E-2</v>
      </c>
    </row>
    <row r="25" spans="1:8" ht="16" customHeight="1" x14ac:dyDescent="0.3">
      <c r="A25" s="274"/>
      <c r="B25" s="277" t="s">
        <v>6</v>
      </c>
      <c r="C25" s="69" t="s">
        <v>7</v>
      </c>
      <c r="D25" s="117">
        <v>9.1058143975770271E-3</v>
      </c>
      <c r="E25" s="117">
        <v>1.1668868421035228E-2</v>
      </c>
      <c r="F25" s="117">
        <v>1.5017155704087444E-2</v>
      </c>
      <c r="G25" s="117">
        <v>4.9601678694074086E-3</v>
      </c>
      <c r="H25" s="117">
        <v>1.1479284252695707E-2</v>
      </c>
    </row>
    <row r="26" spans="1:8" ht="16" customHeight="1" x14ac:dyDescent="0.3">
      <c r="A26" s="274"/>
      <c r="B26" s="277"/>
      <c r="C26" s="69" t="s">
        <v>8</v>
      </c>
      <c r="D26" s="117">
        <v>3.250726622247041E-2</v>
      </c>
      <c r="E26" s="117">
        <v>4.3170045963418946E-2</v>
      </c>
      <c r="F26" s="117">
        <v>6.6482526421056259E-2</v>
      </c>
      <c r="G26" s="117">
        <v>1.3738233506626481E-2</v>
      </c>
      <c r="H26" s="117">
        <v>2.2017543552994016E-2</v>
      </c>
    </row>
    <row r="27" spans="1:8" ht="16" customHeight="1" thickBot="1" x14ac:dyDescent="0.35">
      <c r="A27" s="275"/>
      <c r="B27" s="278" t="s">
        <v>9</v>
      </c>
      <c r="C27" s="275"/>
      <c r="D27" s="118">
        <v>1157</v>
      </c>
      <c r="E27" s="118">
        <v>954</v>
      </c>
      <c r="F27" s="118">
        <v>477</v>
      </c>
      <c r="G27" s="118">
        <v>2276</v>
      </c>
      <c r="H27" s="118">
        <v>4864</v>
      </c>
    </row>
    <row r="28" spans="1:8" ht="16" customHeight="1" x14ac:dyDescent="0.3">
      <c r="A28" s="284" t="s">
        <v>360</v>
      </c>
      <c r="B28" s="285"/>
      <c r="C28" s="285"/>
      <c r="D28" s="285"/>
      <c r="E28" s="285"/>
      <c r="F28" s="285"/>
      <c r="G28" s="285"/>
      <c r="H28" s="72"/>
    </row>
    <row r="29" spans="1:8" ht="14.25" customHeight="1" x14ac:dyDescent="0.3">
      <c r="A29" s="84" t="s">
        <v>10</v>
      </c>
      <c r="H29" s="72"/>
    </row>
    <row r="30" spans="1:8" ht="14.5" customHeight="1" x14ac:dyDescent="0.3">
      <c r="A30" s="198" t="str">
        <f>HYPERLINK("#'Index'!A1","Back To Index")</f>
        <v>Back To Index</v>
      </c>
      <c r="H30" s="72"/>
    </row>
    <row r="31" spans="1:8" ht="14.25" customHeight="1" x14ac:dyDescent="0.3">
      <c r="H31" s="72"/>
    </row>
    <row r="32" spans="1:8" ht="14.25" customHeight="1" x14ac:dyDescent="0.3">
      <c r="H32" s="72"/>
    </row>
    <row r="33" spans="8:8" ht="14.25" customHeight="1" x14ac:dyDescent="0.3">
      <c r="H33" s="72"/>
    </row>
    <row r="34" spans="8:8" ht="14.15" customHeight="1" x14ac:dyDescent="0.3">
      <c r="H34" s="72"/>
    </row>
    <row r="35" spans="8:8" ht="15" customHeight="1" x14ac:dyDescent="0.3">
      <c r="H35" s="72"/>
    </row>
    <row r="36" spans="8:8" x14ac:dyDescent="0.3">
      <c r="H36" s="72"/>
    </row>
    <row r="37" spans="8:8" ht="15" customHeight="1" x14ac:dyDescent="0.3">
      <c r="H37" s="72"/>
    </row>
    <row r="38" spans="8:8" ht="15" customHeight="1" x14ac:dyDescent="0.3">
      <c r="H38" s="72"/>
    </row>
    <row r="39" spans="8:8" ht="36.75" customHeight="1" x14ac:dyDescent="0.3">
      <c r="H39" s="72"/>
    </row>
    <row r="40" spans="8:8" ht="15" customHeight="1" x14ac:dyDescent="0.3">
      <c r="H40" s="72"/>
    </row>
    <row r="41" spans="8:8" ht="14.25" customHeight="1" x14ac:dyDescent="0.3">
      <c r="H41" s="72"/>
    </row>
    <row r="42" spans="8:8" ht="14.15" customHeight="1" x14ac:dyDescent="0.3">
      <c r="H42" s="72"/>
    </row>
    <row r="43" spans="8:8" ht="14.25" customHeight="1" x14ac:dyDescent="0.3">
      <c r="H43" s="72"/>
    </row>
    <row r="44" spans="8:8" ht="14.25" customHeight="1" x14ac:dyDescent="0.3">
      <c r="H44" s="72"/>
    </row>
    <row r="45" spans="8:8" ht="14.25" customHeight="1" x14ac:dyDescent="0.3">
      <c r="H45" s="72"/>
    </row>
    <row r="46" spans="8:8" ht="14.15" customHeight="1" x14ac:dyDescent="0.3">
      <c r="H46" s="72"/>
    </row>
    <row r="47" spans="8:8" ht="14.25" customHeight="1" x14ac:dyDescent="0.3">
      <c r="H47" s="72"/>
    </row>
    <row r="48" spans="8:8" ht="14.25" customHeight="1" x14ac:dyDescent="0.3">
      <c r="H48" s="72"/>
    </row>
    <row r="49" spans="8:8" ht="14.25" customHeight="1" x14ac:dyDescent="0.3">
      <c r="H49" s="72"/>
    </row>
    <row r="50" spans="8:8" ht="14.15" customHeight="1" x14ac:dyDescent="0.3">
      <c r="H50" s="72"/>
    </row>
    <row r="51" spans="8:8" ht="14.25" customHeight="1" x14ac:dyDescent="0.3">
      <c r="H51" s="72"/>
    </row>
    <row r="52" spans="8:8" ht="14.25" customHeight="1" x14ac:dyDescent="0.3">
      <c r="H52" s="72"/>
    </row>
    <row r="53" spans="8:8" ht="14.25" customHeight="1" x14ac:dyDescent="0.3">
      <c r="H53" s="72"/>
    </row>
    <row r="54" spans="8:8" x14ac:dyDescent="0.3">
      <c r="H54" s="72"/>
    </row>
    <row r="55" spans="8:8" ht="14.25" customHeight="1" x14ac:dyDescent="0.3">
      <c r="H55" s="72"/>
    </row>
    <row r="56" spans="8:8" ht="14.25" customHeight="1" x14ac:dyDescent="0.3">
      <c r="H56" s="72"/>
    </row>
    <row r="57" spans="8:8" ht="14.25" customHeight="1" x14ac:dyDescent="0.3">
      <c r="H57" s="72"/>
    </row>
    <row r="58" spans="8:8" ht="14.5" customHeight="1" x14ac:dyDescent="0.3">
      <c r="H58" s="72"/>
    </row>
    <row r="59" spans="8:8" ht="14.25" customHeight="1" x14ac:dyDescent="0.3">
      <c r="H59" s="72"/>
    </row>
    <row r="60" spans="8:8" ht="14.25" customHeight="1" x14ac:dyDescent="0.3">
      <c r="H60" s="72"/>
    </row>
    <row r="61" spans="8:8" ht="14.25" customHeight="1" x14ac:dyDescent="0.3">
      <c r="H61" s="72"/>
    </row>
    <row r="62" spans="8:8" ht="14.15" customHeight="1" x14ac:dyDescent="0.3">
      <c r="H62" s="72"/>
    </row>
    <row r="63" spans="8:8" ht="15" customHeight="1" x14ac:dyDescent="0.3">
      <c r="H63" s="72"/>
    </row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15" customHeight="1" x14ac:dyDescent="0.3"/>
    <row r="78" ht="14.15" customHeight="1" x14ac:dyDescent="0.3"/>
    <row r="79" ht="14.15" customHeight="1" x14ac:dyDescent="0.3"/>
    <row r="81" ht="14.5" customHeight="1" x14ac:dyDescent="0.3"/>
    <row r="83" ht="14.5" customHeight="1" x14ac:dyDescent="0.3"/>
    <row r="84" ht="14.5" customHeight="1" x14ac:dyDescent="0.3"/>
    <row r="86" ht="14.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5" customHeight="1" x14ac:dyDescent="0.3"/>
    <row r="111" ht="14.5" customHeight="1" x14ac:dyDescent="0.3"/>
    <row r="112" ht="14.5" customHeight="1" x14ac:dyDescent="0.3"/>
    <row r="114" ht="14.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5" customHeight="1" x14ac:dyDescent="0.3"/>
    <row r="139" ht="14.5" customHeight="1" x14ac:dyDescent="0.3"/>
    <row r="140" ht="14.5" customHeight="1" x14ac:dyDescent="0.3"/>
    <row r="142" ht="14.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7" ht="14.5" customHeight="1" x14ac:dyDescent="0.3"/>
    <row r="168" ht="14.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5" customHeight="1" x14ac:dyDescent="0.3"/>
    <row r="195" ht="14.5" customHeight="1" x14ac:dyDescent="0.3"/>
    <row r="196" ht="14.5" customHeight="1" x14ac:dyDescent="0.3"/>
    <row r="198" ht="14.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5" customHeight="1" x14ac:dyDescent="0.3"/>
    <row r="223" ht="14.5" customHeight="1" x14ac:dyDescent="0.3"/>
    <row r="224" ht="14.5" customHeight="1" x14ac:dyDescent="0.3"/>
    <row r="226" ht="14.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5" customHeight="1" x14ac:dyDescent="0.3"/>
    <row r="251" ht="14.5" customHeight="1" x14ac:dyDescent="0.3"/>
    <row r="252" ht="14.5" customHeight="1" x14ac:dyDescent="0.3"/>
    <row r="254" ht="14.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5" customHeight="1" x14ac:dyDescent="0.3"/>
    <row r="279" ht="14.5" customHeight="1" x14ac:dyDescent="0.3"/>
    <row r="280" ht="14.5" customHeight="1" x14ac:dyDescent="0.3"/>
    <row r="282" ht="14.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5" customHeight="1" x14ac:dyDescent="0.3"/>
    <row r="307" ht="14.5" customHeight="1" x14ac:dyDescent="0.3"/>
    <row r="308" ht="14.5" customHeight="1" x14ac:dyDescent="0.3"/>
    <row r="310" ht="14.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5" customHeight="1" x14ac:dyDescent="0.3"/>
    <row r="335" ht="14.5" customHeight="1" x14ac:dyDescent="0.3"/>
    <row r="336" ht="14.5" customHeight="1" x14ac:dyDescent="0.3"/>
    <row r="338" ht="14.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5" customHeight="1" x14ac:dyDescent="0.3"/>
    <row r="363" ht="14.5" customHeight="1" x14ac:dyDescent="0.3"/>
    <row r="364" ht="14.5" customHeight="1" x14ac:dyDescent="0.3"/>
    <row r="366" ht="14.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5" customHeight="1" x14ac:dyDescent="0.3"/>
    <row r="391" ht="14.5" customHeight="1" x14ac:dyDescent="0.3"/>
    <row r="392" ht="14.5" customHeight="1" x14ac:dyDescent="0.3"/>
    <row r="394" ht="14.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15" customHeight="1" x14ac:dyDescent="0.3"/>
    <row r="414" ht="14.15" customHeight="1" x14ac:dyDescent="0.3"/>
    <row r="415" ht="14.15" customHeight="1" x14ac:dyDescent="0.3"/>
    <row r="417" ht="14.5" customHeight="1" x14ac:dyDescent="0.3"/>
    <row r="419" ht="14.5" customHeight="1" x14ac:dyDescent="0.3"/>
    <row r="420" ht="14.5" customHeight="1" x14ac:dyDescent="0.3"/>
    <row r="422" ht="14.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15" customHeight="1" x14ac:dyDescent="0.3"/>
    <row r="442" ht="14.15" customHeight="1" x14ac:dyDescent="0.3"/>
    <row r="443" ht="14.15" customHeight="1" x14ac:dyDescent="0.3"/>
    <row r="445" ht="14.5" customHeight="1" x14ac:dyDescent="0.3"/>
    <row r="447" ht="14.5" customHeight="1" x14ac:dyDescent="0.3"/>
    <row r="448" ht="14.5" customHeight="1" x14ac:dyDescent="0.3"/>
    <row r="450" ht="14.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15" customHeight="1" x14ac:dyDescent="0.3"/>
    <row r="458" ht="14.15" customHeight="1" x14ac:dyDescent="0.3"/>
    <row r="459" ht="14.15" customHeight="1" x14ac:dyDescent="0.3"/>
    <row r="461" ht="14.15" customHeight="1" x14ac:dyDescent="0.3"/>
    <row r="462" ht="14.1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5" customHeight="1" x14ac:dyDescent="0.3"/>
    <row r="475" ht="14.5" customHeight="1" x14ac:dyDescent="0.3"/>
    <row r="476" ht="14.5" customHeight="1" x14ac:dyDescent="0.3"/>
    <row r="478" ht="14.5" customHeight="1" x14ac:dyDescent="0.3"/>
    <row r="479" ht="14.15" customHeight="1" x14ac:dyDescent="0.3"/>
    <row r="481" ht="14.15" customHeight="1" x14ac:dyDescent="0.3"/>
    <row r="482" ht="14.1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15" customHeight="1" x14ac:dyDescent="0.3"/>
    <row r="494" ht="14.15" customHeight="1" x14ac:dyDescent="0.3"/>
    <row r="495" ht="14.15" customHeight="1" x14ac:dyDescent="0.3"/>
    <row r="497" ht="14.15" customHeight="1" x14ac:dyDescent="0.3"/>
    <row r="498" ht="14.15" customHeight="1" x14ac:dyDescent="0.3"/>
    <row r="499" ht="14.15" customHeight="1" x14ac:dyDescent="0.3"/>
    <row r="501" ht="14.5" customHeight="1" x14ac:dyDescent="0.3"/>
    <row r="503" ht="14.5" customHeight="1" x14ac:dyDescent="0.3"/>
    <row r="504" ht="14.5" customHeight="1" x14ac:dyDescent="0.3"/>
    <row r="506" ht="14.5" customHeight="1" x14ac:dyDescent="0.3"/>
    <row r="507" ht="14.15" customHeight="1" x14ac:dyDescent="0.3"/>
    <row r="509" ht="14.15" customHeight="1" x14ac:dyDescent="0.3"/>
    <row r="510" ht="14.15" customHeight="1" x14ac:dyDescent="0.3"/>
    <row r="511" ht="14.15" customHeight="1" x14ac:dyDescent="0.3"/>
    <row r="513" ht="14.15" customHeight="1" x14ac:dyDescent="0.3"/>
    <row r="514" ht="14.15" customHeight="1" x14ac:dyDescent="0.3"/>
    <row r="515" ht="14.15" customHeight="1" x14ac:dyDescent="0.3"/>
    <row r="517" ht="14.15" customHeight="1" x14ac:dyDescent="0.3"/>
    <row r="518" ht="14.15" customHeight="1" x14ac:dyDescent="0.3"/>
    <row r="519" ht="14.15" customHeight="1" x14ac:dyDescent="0.3"/>
    <row r="521" ht="14.15" customHeight="1" x14ac:dyDescent="0.3"/>
    <row r="522" ht="14.15" customHeight="1" x14ac:dyDescent="0.3"/>
    <row r="523" ht="14.15" customHeight="1" x14ac:dyDescent="0.3"/>
    <row r="525" ht="14.15" customHeight="1" x14ac:dyDescent="0.3"/>
    <row r="526" ht="14.15" customHeight="1" x14ac:dyDescent="0.3"/>
    <row r="527" ht="14.15" customHeight="1" x14ac:dyDescent="0.3"/>
    <row r="529" ht="14.5" customHeight="1" x14ac:dyDescent="0.3"/>
    <row r="531" ht="14.5" customHeight="1" x14ac:dyDescent="0.3"/>
    <row r="532" ht="14.5" customHeight="1" x14ac:dyDescent="0.3"/>
    <row r="534" ht="14.5" customHeight="1" x14ac:dyDescent="0.3"/>
    <row r="535" ht="14.15" customHeight="1" x14ac:dyDescent="0.3"/>
    <row r="537" ht="14.15" customHeight="1" x14ac:dyDescent="0.3"/>
    <row r="538" ht="14.15" customHeight="1" x14ac:dyDescent="0.3"/>
    <row r="539" ht="14.15" customHeight="1" x14ac:dyDescent="0.3"/>
    <row r="541" ht="14.15" customHeight="1" x14ac:dyDescent="0.3"/>
    <row r="542" ht="14.15" customHeight="1" x14ac:dyDescent="0.3"/>
    <row r="543" ht="14.15" customHeight="1" x14ac:dyDescent="0.3"/>
    <row r="545" ht="14.15" customHeight="1" x14ac:dyDescent="0.3"/>
    <row r="546" ht="14.15" customHeight="1" x14ac:dyDescent="0.3"/>
    <row r="547" ht="14.15" customHeight="1" x14ac:dyDescent="0.3"/>
    <row r="549" ht="14.15" customHeight="1" x14ac:dyDescent="0.3"/>
    <row r="550" ht="14.15" customHeight="1" x14ac:dyDescent="0.3"/>
    <row r="551" ht="14.15" customHeight="1" x14ac:dyDescent="0.3"/>
    <row r="553" ht="14.15" customHeight="1" x14ac:dyDescent="0.3"/>
    <row r="554" ht="14.15" customHeight="1" x14ac:dyDescent="0.3"/>
    <row r="555" ht="14.15" customHeight="1" x14ac:dyDescent="0.3"/>
    <row r="557" ht="14.15" customHeight="1" x14ac:dyDescent="0.3"/>
    <row r="558" ht="14.15" customHeight="1" x14ac:dyDescent="0.3"/>
    <row r="559" ht="14.15" customHeight="1" x14ac:dyDescent="0.3"/>
    <row r="561" ht="14.15" customHeight="1" x14ac:dyDescent="0.3"/>
    <row r="562" ht="14.15" customHeight="1" x14ac:dyDescent="0.3"/>
    <row r="563" ht="14.15" customHeight="1" x14ac:dyDescent="0.3"/>
    <row r="565" ht="14.15" customHeight="1" x14ac:dyDescent="0.3"/>
    <row r="566" ht="14.15" customHeight="1" x14ac:dyDescent="0.3"/>
    <row r="567" ht="14.15" customHeight="1" x14ac:dyDescent="0.3"/>
    <row r="569" ht="14.15" customHeight="1" x14ac:dyDescent="0.3"/>
    <row r="570" ht="14.15" customHeight="1" x14ac:dyDescent="0.3"/>
    <row r="571" ht="14.15" customHeight="1" x14ac:dyDescent="0.3"/>
    <row r="573" ht="14.5" customHeight="1" x14ac:dyDescent="0.3"/>
    <row r="575" ht="14.5" customHeight="1" x14ac:dyDescent="0.3"/>
    <row r="576" ht="14.5" customHeight="1" x14ac:dyDescent="0.3"/>
    <row r="578" ht="14.5" customHeight="1" x14ac:dyDescent="0.3"/>
    <row r="579" ht="14.15" customHeight="1" x14ac:dyDescent="0.3"/>
    <row r="581" ht="14.15" customHeight="1" x14ac:dyDescent="0.3"/>
    <row r="582" ht="14.15" customHeight="1" x14ac:dyDescent="0.3"/>
    <row r="583" ht="14.15" customHeight="1" x14ac:dyDescent="0.3"/>
    <row r="585" ht="14.15" customHeight="1" x14ac:dyDescent="0.3"/>
    <row r="586" ht="14.15" customHeight="1" x14ac:dyDescent="0.3"/>
    <row r="587" ht="14.15" customHeight="1" x14ac:dyDescent="0.3"/>
    <row r="589" ht="14.15" customHeight="1" x14ac:dyDescent="0.3"/>
    <row r="590" ht="14.15" customHeight="1" x14ac:dyDescent="0.3"/>
    <row r="591" ht="14.15" customHeight="1" x14ac:dyDescent="0.3"/>
    <row r="593" ht="14.15" customHeight="1" x14ac:dyDescent="0.3"/>
    <row r="594" ht="14.15" customHeight="1" x14ac:dyDescent="0.3"/>
    <row r="595" ht="14.15" customHeight="1" x14ac:dyDescent="0.3"/>
    <row r="597" ht="14.15" customHeight="1" x14ac:dyDescent="0.3"/>
    <row r="598" ht="14.15" customHeight="1" x14ac:dyDescent="0.3"/>
    <row r="599" ht="14.15" customHeight="1" x14ac:dyDescent="0.3"/>
    <row r="601" ht="14.5" customHeight="1" x14ac:dyDescent="0.3"/>
    <row r="603" ht="14.5" customHeight="1" x14ac:dyDescent="0.3"/>
    <row r="604" ht="14.5" customHeight="1" x14ac:dyDescent="0.3"/>
    <row r="606" ht="14.5" customHeight="1" x14ac:dyDescent="0.3"/>
    <row r="607" ht="14.15" customHeight="1" x14ac:dyDescent="0.3"/>
    <row r="609" ht="14.15" customHeight="1" x14ac:dyDescent="0.3"/>
    <row r="610" ht="14.15" customHeight="1" x14ac:dyDescent="0.3"/>
    <row r="611" ht="14.15" customHeight="1" x14ac:dyDescent="0.3"/>
    <row r="613" ht="14.15" customHeight="1" x14ac:dyDescent="0.3"/>
    <row r="614" ht="14.15" customHeight="1" x14ac:dyDescent="0.3"/>
    <row r="615" ht="14.15" customHeight="1" x14ac:dyDescent="0.3"/>
    <row r="617" ht="14.15" customHeight="1" x14ac:dyDescent="0.3"/>
    <row r="618" ht="14.15" customHeight="1" x14ac:dyDescent="0.3"/>
    <row r="619" ht="14.15" customHeight="1" x14ac:dyDescent="0.3"/>
    <row r="621" ht="14.15" customHeight="1" x14ac:dyDescent="0.3"/>
    <row r="622" ht="14.15" customHeight="1" x14ac:dyDescent="0.3"/>
    <row r="623" ht="14.15" customHeight="1" x14ac:dyDescent="0.3"/>
    <row r="625" ht="14.15" customHeight="1" x14ac:dyDescent="0.3"/>
    <row r="626" ht="14.15" customHeight="1" x14ac:dyDescent="0.3"/>
    <row r="627" ht="14.15" customHeight="1" x14ac:dyDescent="0.3"/>
    <row r="629" ht="14.5" customHeight="1" x14ac:dyDescent="0.3"/>
    <row r="631" ht="14.5" customHeight="1" x14ac:dyDescent="0.3"/>
    <row r="632" ht="14.5" customHeight="1" x14ac:dyDescent="0.3"/>
    <row r="634" ht="14.5" customHeight="1" x14ac:dyDescent="0.3"/>
    <row r="635" ht="14.15" customHeight="1" x14ac:dyDescent="0.3"/>
    <row r="637" ht="14.15" customHeight="1" x14ac:dyDescent="0.3"/>
    <row r="638" ht="14.15" customHeight="1" x14ac:dyDescent="0.3"/>
    <row r="639" ht="14.15" customHeight="1" x14ac:dyDescent="0.3"/>
    <row r="641" ht="14.15" customHeight="1" x14ac:dyDescent="0.3"/>
    <row r="642" ht="14.15" customHeight="1" x14ac:dyDescent="0.3"/>
    <row r="643" ht="14.15" customHeight="1" x14ac:dyDescent="0.3"/>
    <row r="645" ht="14.15" customHeight="1" x14ac:dyDescent="0.3"/>
    <row r="646" ht="14.15" customHeight="1" x14ac:dyDescent="0.3"/>
    <row r="647" ht="14.15" customHeight="1" x14ac:dyDescent="0.3"/>
    <row r="649" ht="14.15" customHeight="1" x14ac:dyDescent="0.3"/>
    <row r="650" ht="14.15" customHeight="1" x14ac:dyDescent="0.3"/>
    <row r="651" ht="14.15" customHeight="1" x14ac:dyDescent="0.3"/>
    <row r="653" ht="14.15" customHeight="1" x14ac:dyDescent="0.3"/>
    <row r="654" ht="14.15" customHeight="1" x14ac:dyDescent="0.3"/>
    <row r="655" ht="14.15" customHeight="1" x14ac:dyDescent="0.3"/>
    <row r="657" ht="14.5" customHeight="1" x14ac:dyDescent="0.3"/>
    <row r="659" ht="14.5" customHeight="1" x14ac:dyDescent="0.3"/>
    <row r="660" ht="14.5" customHeight="1" x14ac:dyDescent="0.3"/>
    <row r="662" ht="14.5" customHeight="1" x14ac:dyDescent="0.3"/>
    <row r="663" ht="14.15" customHeight="1" x14ac:dyDescent="0.3"/>
    <row r="665" ht="14.15" customHeight="1" x14ac:dyDescent="0.3"/>
    <row r="666" ht="14.15" customHeight="1" x14ac:dyDescent="0.3"/>
    <row r="667" ht="14.15" customHeight="1" x14ac:dyDescent="0.3"/>
    <row r="669" ht="14.15" customHeight="1" x14ac:dyDescent="0.3"/>
    <row r="670" ht="14.15" customHeight="1" x14ac:dyDescent="0.3"/>
    <row r="671" ht="14.15" customHeight="1" x14ac:dyDescent="0.3"/>
    <row r="673" ht="14.15" customHeight="1" x14ac:dyDescent="0.3"/>
    <row r="674" ht="14.15" customHeight="1" x14ac:dyDescent="0.3"/>
    <row r="675" ht="14.15" customHeight="1" x14ac:dyDescent="0.3"/>
    <row r="677" ht="14.15" customHeight="1" x14ac:dyDescent="0.3"/>
    <row r="678" ht="14.15" customHeight="1" x14ac:dyDescent="0.3"/>
    <row r="679" ht="14.15" customHeight="1" x14ac:dyDescent="0.3"/>
    <row r="681" ht="14.15" customHeight="1" x14ac:dyDescent="0.3"/>
    <row r="682" ht="14.15" customHeight="1" x14ac:dyDescent="0.3"/>
    <row r="683" ht="14.15" customHeight="1" x14ac:dyDescent="0.3"/>
    <row r="685" ht="14.5" customHeight="1" x14ac:dyDescent="0.3"/>
    <row r="687" ht="14.5" customHeight="1" x14ac:dyDescent="0.3"/>
    <row r="688" ht="14.5" customHeight="1" x14ac:dyDescent="0.3"/>
    <row r="690" ht="14.5" customHeight="1" x14ac:dyDescent="0.3"/>
    <row r="691" ht="14.15" customHeight="1" x14ac:dyDescent="0.3"/>
    <row r="693" ht="14.15" customHeight="1" x14ac:dyDescent="0.3"/>
    <row r="694" ht="14.15" customHeight="1" x14ac:dyDescent="0.3"/>
    <row r="695" ht="14.15" customHeight="1" x14ac:dyDescent="0.3"/>
    <row r="697" ht="14.15" customHeight="1" x14ac:dyDescent="0.3"/>
    <row r="698" ht="14.15" customHeight="1" x14ac:dyDescent="0.3"/>
    <row r="699" ht="14.15" customHeight="1" x14ac:dyDescent="0.3"/>
    <row r="701" ht="14.15" customHeight="1" x14ac:dyDescent="0.3"/>
    <row r="702" ht="14.15" customHeight="1" x14ac:dyDescent="0.3"/>
    <row r="703" ht="14.15" customHeight="1" x14ac:dyDescent="0.3"/>
    <row r="705" ht="14.15" customHeight="1" x14ac:dyDescent="0.3"/>
    <row r="706" ht="14.15" customHeight="1" x14ac:dyDescent="0.3"/>
    <row r="707" ht="14.15" customHeight="1" x14ac:dyDescent="0.3"/>
    <row r="709" ht="14.15" customHeight="1" x14ac:dyDescent="0.3"/>
    <row r="710" ht="14.15" customHeight="1" x14ac:dyDescent="0.3"/>
    <row r="711" ht="14.15" customHeight="1" x14ac:dyDescent="0.3"/>
    <row r="713" ht="14.5" customHeight="1" x14ac:dyDescent="0.3"/>
    <row r="715" ht="14.5" customHeight="1" x14ac:dyDescent="0.3"/>
    <row r="716" ht="14.5" customHeight="1" x14ac:dyDescent="0.3"/>
    <row r="718" ht="14.5" customHeight="1" x14ac:dyDescent="0.3"/>
    <row r="719" ht="14.15" customHeight="1" x14ac:dyDescent="0.3"/>
    <row r="721" ht="14.15" customHeight="1" x14ac:dyDescent="0.3"/>
    <row r="722" ht="14.15" customHeight="1" x14ac:dyDescent="0.3"/>
    <row r="723" ht="14.15" customHeight="1" x14ac:dyDescent="0.3"/>
    <row r="725" ht="14.15" customHeight="1" x14ac:dyDescent="0.3"/>
    <row r="726" ht="14.15" customHeight="1" x14ac:dyDescent="0.3"/>
    <row r="727" ht="14.15" customHeight="1" x14ac:dyDescent="0.3"/>
    <row r="729" ht="14.15" customHeight="1" x14ac:dyDescent="0.3"/>
    <row r="730" ht="14.15" customHeight="1" x14ac:dyDescent="0.3"/>
    <row r="731" ht="14.15" customHeight="1" x14ac:dyDescent="0.3"/>
    <row r="733" ht="14.15" customHeight="1" x14ac:dyDescent="0.3"/>
    <row r="734" ht="14.15" customHeight="1" x14ac:dyDescent="0.3"/>
    <row r="735" ht="14.15" customHeight="1" x14ac:dyDescent="0.3"/>
    <row r="737" ht="14.15" customHeight="1" x14ac:dyDescent="0.3"/>
    <row r="738" ht="14.15" customHeight="1" x14ac:dyDescent="0.3"/>
    <row r="739" ht="14.15" customHeight="1" x14ac:dyDescent="0.3"/>
    <row r="741" ht="14.5" customHeight="1" x14ac:dyDescent="0.3"/>
    <row r="743" ht="14.5" customHeight="1" x14ac:dyDescent="0.3"/>
    <row r="744" ht="14.5" customHeight="1" x14ac:dyDescent="0.3"/>
    <row r="746" ht="14.5" customHeight="1" x14ac:dyDescent="0.3"/>
    <row r="747" ht="14.15" customHeight="1" x14ac:dyDescent="0.3"/>
    <row r="749" ht="14.15" customHeight="1" x14ac:dyDescent="0.3"/>
    <row r="750" ht="14.15" customHeight="1" x14ac:dyDescent="0.3"/>
    <row r="751" ht="14.15" customHeight="1" x14ac:dyDescent="0.3"/>
    <row r="753" ht="14.15" customHeight="1" x14ac:dyDescent="0.3"/>
    <row r="754" ht="14.15" customHeight="1" x14ac:dyDescent="0.3"/>
    <row r="755" ht="14.15" customHeight="1" x14ac:dyDescent="0.3"/>
    <row r="757" ht="14.15" customHeight="1" x14ac:dyDescent="0.3"/>
    <row r="758" ht="14.15" customHeight="1" x14ac:dyDescent="0.3"/>
    <row r="759" ht="14.15" customHeight="1" x14ac:dyDescent="0.3"/>
    <row r="761" ht="14.15" customHeight="1" x14ac:dyDescent="0.3"/>
    <row r="762" ht="14.15" customHeight="1" x14ac:dyDescent="0.3"/>
    <row r="763" ht="14.15" customHeight="1" x14ac:dyDescent="0.3"/>
    <row r="765" ht="14.15" customHeight="1" x14ac:dyDescent="0.3"/>
    <row r="766" ht="14.15" customHeight="1" x14ac:dyDescent="0.3"/>
    <row r="767" ht="14.15" customHeight="1" x14ac:dyDescent="0.3"/>
    <row r="769" ht="14.5" customHeight="1" x14ac:dyDescent="0.3"/>
    <row r="771" ht="14.5" customHeight="1" x14ac:dyDescent="0.3"/>
    <row r="772" ht="14.5" customHeight="1" x14ac:dyDescent="0.3"/>
    <row r="774" ht="14.5" customHeight="1" x14ac:dyDescent="0.3"/>
    <row r="775" ht="14.15" customHeight="1" x14ac:dyDescent="0.3"/>
    <row r="777" ht="14.15" customHeight="1" x14ac:dyDescent="0.3"/>
    <row r="778" ht="14.15" customHeight="1" x14ac:dyDescent="0.3"/>
    <row r="779" ht="14.15" customHeight="1" x14ac:dyDescent="0.3"/>
    <row r="781" ht="14.15" customHeight="1" x14ac:dyDescent="0.3"/>
    <row r="782" ht="14.15" customHeight="1" x14ac:dyDescent="0.3"/>
    <row r="783" ht="14.15" customHeight="1" x14ac:dyDescent="0.3"/>
    <row r="785" ht="14.15" customHeight="1" x14ac:dyDescent="0.3"/>
    <row r="786" ht="14.15" customHeight="1" x14ac:dyDescent="0.3"/>
    <row r="787" ht="14.15" customHeight="1" x14ac:dyDescent="0.3"/>
    <row r="789" ht="14.15" customHeight="1" x14ac:dyDescent="0.3"/>
    <row r="790" ht="14.15" customHeight="1" x14ac:dyDescent="0.3"/>
    <row r="791" ht="14.15" customHeight="1" x14ac:dyDescent="0.3"/>
    <row r="793" ht="14.15" customHeight="1" x14ac:dyDescent="0.3"/>
    <row r="794" ht="14.15" customHeight="1" x14ac:dyDescent="0.3"/>
    <row r="795" ht="14.15" customHeight="1" x14ac:dyDescent="0.3"/>
    <row r="797" ht="14.5" customHeight="1" x14ac:dyDescent="0.3"/>
    <row r="799" ht="14.5" customHeight="1" x14ac:dyDescent="0.3"/>
    <row r="800" ht="14.5" customHeight="1" x14ac:dyDescent="0.3"/>
    <row r="802" ht="14.5" customHeight="1" x14ac:dyDescent="0.3"/>
    <row r="803" ht="14.15" customHeight="1" x14ac:dyDescent="0.3"/>
    <row r="805" ht="14.15" customHeight="1" x14ac:dyDescent="0.3"/>
    <row r="806" ht="14.15" customHeight="1" x14ac:dyDescent="0.3"/>
    <row r="807" ht="14.15" customHeight="1" x14ac:dyDescent="0.3"/>
    <row r="809" ht="14.15" customHeight="1" x14ac:dyDescent="0.3"/>
    <row r="810" ht="14.15" customHeight="1" x14ac:dyDescent="0.3"/>
    <row r="811" ht="14.15" customHeight="1" x14ac:dyDescent="0.3"/>
    <row r="813" ht="14.15" customHeight="1" x14ac:dyDescent="0.3"/>
    <row r="814" ht="14.15" customHeight="1" x14ac:dyDescent="0.3"/>
    <row r="815" ht="14.15" customHeight="1" x14ac:dyDescent="0.3"/>
    <row r="817" ht="14.15" customHeight="1" x14ac:dyDescent="0.3"/>
    <row r="818" ht="14.15" customHeight="1" x14ac:dyDescent="0.3"/>
    <row r="819" ht="14.15" customHeight="1" x14ac:dyDescent="0.3"/>
    <row r="821" ht="14.15" customHeight="1" x14ac:dyDescent="0.3"/>
    <row r="822" ht="14.15" customHeight="1" x14ac:dyDescent="0.3"/>
    <row r="823" ht="14.15" customHeight="1" x14ac:dyDescent="0.3"/>
    <row r="825" ht="14.5" customHeight="1" x14ac:dyDescent="0.3"/>
    <row r="827" ht="14.5" customHeight="1" x14ac:dyDescent="0.3"/>
    <row r="828" ht="14.5" customHeight="1" x14ac:dyDescent="0.3"/>
    <row r="830" ht="14.5" customHeight="1" x14ac:dyDescent="0.3"/>
    <row r="831" ht="14.15" customHeight="1" x14ac:dyDescent="0.3"/>
    <row r="833" ht="14.15" customHeight="1" x14ac:dyDescent="0.3"/>
    <row r="834" ht="14.15" customHeight="1" x14ac:dyDescent="0.3"/>
    <row r="835" ht="14.15" customHeight="1" x14ac:dyDescent="0.3"/>
    <row r="837" ht="14.15" customHeight="1" x14ac:dyDescent="0.3"/>
    <row r="838" ht="14.15" customHeight="1" x14ac:dyDescent="0.3"/>
    <row r="839" ht="14.15" customHeight="1" x14ac:dyDescent="0.3"/>
    <row r="841" ht="14.15" customHeight="1" x14ac:dyDescent="0.3"/>
    <row r="842" ht="14.15" customHeight="1" x14ac:dyDescent="0.3"/>
    <row r="843" ht="14.15" customHeight="1" x14ac:dyDescent="0.3"/>
    <row r="845" ht="14.15" customHeight="1" x14ac:dyDescent="0.3"/>
    <row r="846" ht="14.15" customHeight="1" x14ac:dyDescent="0.3"/>
    <row r="847" ht="14.15" customHeight="1" x14ac:dyDescent="0.3"/>
    <row r="849" ht="14.15" customHeight="1" x14ac:dyDescent="0.3"/>
    <row r="850" ht="14.15" customHeight="1" x14ac:dyDescent="0.3"/>
    <row r="851" ht="14.15" customHeight="1" x14ac:dyDescent="0.3"/>
    <row r="853" ht="14.5" customHeight="1" x14ac:dyDescent="0.3"/>
    <row r="855" ht="14.5" customHeight="1" x14ac:dyDescent="0.3"/>
    <row r="856" ht="14.5" customHeight="1" x14ac:dyDescent="0.3"/>
    <row r="858" ht="14.5" customHeight="1" x14ac:dyDescent="0.3"/>
    <row r="859" ht="14.15" customHeight="1" x14ac:dyDescent="0.3"/>
    <row r="861" ht="14.15" customHeight="1" x14ac:dyDescent="0.3"/>
    <row r="862" ht="14.15" customHeight="1" x14ac:dyDescent="0.3"/>
    <row r="863" ht="14.15" customHeight="1" x14ac:dyDescent="0.3"/>
    <row r="865" ht="14.15" customHeight="1" x14ac:dyDescent="0.3"/>
    <row r="866" ht="14.15" customHeight="1" x14ac:dyDescent="0.3"/>
    <row r="867" ht="14.15" customHeight="1" x14ac:dyDescent="0.3"/>
    <row r="869" ht="14.15" customHeight="1" x14ac:dyDescent="0.3"/>
    <row r="870" ht="14.15" customHeight="1" x14ac:dyDescent="0.3"/>
    <row r="871" ht="14.15" customHeight="1" x14ac:dyDescent="0.3"/>
    <row r="873" ht="14.15" customHeight="1" x14ac:dyDescent="0.3"/>
    <row r="874" ht="14.15" customHeight="1" x14ac:dyDescent="0.3"/>
    <row r="875" ht="14.15" customHeight="1" x14ac:dyDescent="0.3"/>
    <row r="877" ht="14.15" customHeight="1" x14ac:dyDescent="0.3"/>
    <row r="878" ht="14.15" customHeight="1" x14ac:dyDescent="0.3"/>
    <row r="879" ht="14.15" customHeight="1" x14ac:dyDescent="0.3"/>
    <row r="881" ht="14.5" customHeight="1" x14ac:dyDescent="0.3"/>
  </sheetData>
  <mergeCells count="28">
    <mergeCell ref="A28:G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rgb="FF1F497D"/>
  </sheetPr>
  <dimension ref="A1:U881"/>
  <sheetViews>
    <sheetView workbookViewId="0">
      <selection activeCell="D23" sqref="D23"/>
    </sheetView>
  </sheetViews>
  <sheetFormatPr defaultColWidth="8.75" defaultRowHeight="14" x14ac:dyDescent="0.3"/>
  <cols>
    <col min="1" max="1" width="18.58203125" style="66" customWidth="1"/>
    <col min="2" max="12" width="10.58203125" style="66" customWidth="1"/>
    <col min="13" max="16384" width="8.75" style="66"/>
  </cols>
  <sheetData>
    <row r="1" spans="1:21" s="77" customFormat="1" ht="30.75" customHeight="1" thickBot="1" x14ac:dyDescent="0.35">
      <c r="A1" s="290" t="s">
        <v>302</v>
      </c>
      <c r="B1" s="290"/>
      <c r="C1" s="290"/>
      <c r="D1" s="290"/>
      <c r="E1" s="290"/>
      <c r="F1" s="290"/>
      <c r="G1" s="292"/>
      <c r="H1" s="79"/>
    </row>
    <row r="2" spans="1:21" ht="54" customHeight="1" thickBot="1" x14ac:dyDescent="0.35">
      <c r="A2" s="67" t="s">
        <v>0</v>
      </c>
      <c r="B2" s="271"/>
      <c r="C2" s="272"/>
      <c r="D2" s="24" t="s">
        <v>107</v>
      </c>
      <c r="E2" s="24" t="s">
        <v>108</v>
      </c>
      <c r="F2" s="24" t="s">
        <v>109</v>
      </c>
      <c r="G2" s="24" t="s">
        <v>110</v>
      </c>
      <c r="H2" s="24" t="s">
        <v>111</v>
      </c>
      <c r="I2" s="24" t="s">
        <v>112</v>
      </c>
      <c r="J2" s="24" t="s">
        <v>113</v>
      </c>
      <c r="K2" s="24" t="s">
        <v>114</v>
      </c>
      <c r="L2" s="24" t="s">
        <v>4</v>
      </c>
    </row>
    <row r="3" spans="1:21" ht="16" customHeight="1" x14ac:dyDescent="0.3">
      <c r="A3" s="273" t="s">
        <v>155</v>
      </c>
      <c r="B3" s="273" t="s">
        <v>120</v>
      </c>
      <c r="C3" s="276"/>
      <c r="D3" s="83">
        <v>211796.49000000005</v>
      </c>
      <c r="E3" s="83">
        <v>178599.33999999991</v>
      </c>
      <c r="F3" s="83">
        <v>348314.72000000003</v>
      </c>
      <c r="G3" s="83">
        <v>148131.74</v>
      </c>
      <c r="H3" s="83">
        <v>315478.21999999997</v>
      </c>
      <c r="I3" s="83">
        <v>230505.71000000005</v>
      </c>
      <c r="J3" s="83">
        <v>98503.10000000002</v>
      </c>
      <c r="K3" s="83">
        <v>60826.709999999992</v>
      </c>
      <c r="L3" s="83">
        <v>1592156.0299999979</v>
      </c>
    </row>
    <row r="4" spans="1:21" ht="16" customHeight="1" x14ac:dyDescent="0.3">
      <c r="A4" s="274"/>
      <c r="B4" s="277" t="s">
        <v>5</v>
      </c>
      <c r="C4" s="274"/>
      <c r="D4" s="117">
        <v>0.2691862878401261</v>
      </c>
      <c r="E4" s="117">
        <v>0.24108528519320213</v>
      </c>
      <c r="F4" s="117">
        <v>0.24207339225807215</v>
      </c>
      <c r="G4" s="117">
        <v>0.22791159060450913</v>
      </c>
      <c r="H4" s="117">
        <v>0.19848691191699724</v>
      </c>
      <c r="I4" s="117">
        <v>0.28990897146680961</v>
      </c>
      <c r="J4" s="117">
        <v>0.29573626871415032</v>
      </c>
      <c r="K4" s="117">
        <v>0.26578566239724682</v>
      </c>
      <c r="L4" s="117">
        <v>0.24259960416500462</v>
      </c>
    </row>
    <row r="5" spans="1:21" ht="16" customHeight="1" x14ac:dyDescent="0.3">
      <c r="A5" s="274"/>
      <c r="B5" s="277" t="s">
        <v>6</v>
      </c>
      <c r="C5" s="69" t="s">
        <v>7</v>
      </c>
      <c r="D5" s="117">
        <v>0.2288850713478974</v>
      </c>
      <c r="E5" s="117">
        <v>0.19899764179383317</v>
      </c>
      <c r="F5" s="117">
        <v>0.21254421658020425</v>
      </c>
      <c r="G5" s="117">
        <v>0.18694082168693449</v>
      </c>
      <c r="H5" s="117">
        <v>0.17296964193552977</v>
      </c>
      <c r="I5" s="117">
        <v>0.24356028890142251</v>
      </c>
      <c r="J5" s="117">
        <v>0.23563867772846434</v>
      </c>
      <c r="K5" s="117">
        <v>0.20986393690045835</v>
      </c>
      <c r="L5" s="117">
        <v>0.22844630897561957</v>
      </c>
    </row>
    <row r="6" spans="1:21" ht="16" customHeight="1" x14ac:dyDescent="0.3">
      <c r="A6" s="274"/>
      <c r="B6" s="277"/>
      <c r="C6" s="69" t="s">
        <v>8</v>
      </c>
      <c r="D6" s="117">
        <v>0.31369683527488129</v>
      </c>
      <c r="E6" s="117">
        <v>0.2888642691073508</v>
      </c>
      <c r="F6" s="117">
        <v>0.27427616880863726</v>
      </c>
      <c r="G6" s="117">
        <v>0.27482653956595887</v>
      </c>
      <c r="H6" s="117">
        <v>0.22673656087469521</v>
      </c>
      <c r="I6" s="117">
        <v>0.34110045883293005</v>
      </c>
      <c r="J6" s="117">
        <v>0.36386482173440077</v>
      </c>
      <c r="K6" s="117">
        <v>0.33037802005769151</v>
      </c>
      <c r="L6" s="117">
        <v>0.25733730008001082</v>
      </c>
    </row>
    <row r="7" spans="1:21" ht="16" customHeight="1" thickBot="1" x14ac:dyDescent="0.35">
      <c r="A7" s="275"/>
      <c r="B7" s="278" t="s">
        <v>9</v>
      </c>
      <c r="C7" s="275"/>
      <c r="D7" s="114">
        <v>592</v>
      </c>
      <c r="E7" s="114">
        <v>546</v>
      </c>
      <c r="F7" s="114">
        <v>1103</v>
      </c>
      <c r="G7" s="114">
        <v>515</v>
      </c>
      <c r="H7" s="114">
        <v>1013</v>
      </c>
      <c r="I7" s="114">
        <v>567</v>
      </c>
      <c r="J7" s="114">
        <v>247</v>
      </c>
      <c r="K7" s="114">
        <v>281</v>
      </c>
      <c r="L7" s="114">
        <v>4864</v>
      </c>
    </row>
    <row r="8" spans="1:21" s="116" customFormat="1" ht="16" customHeight="1" x14ac:dyDescent="0.3">
      <c r="A8" s="273" t="s">
        <v>99</v>
      </c>
      <c r="B8" s="273" t="s">
        <v>120</v>
      </c>
      <c r="C8" s="276"/>
      <c r="D8" s="83">
        <v>354741.67000000004</v>
      </c>
      <c r="E8" s="83">
        <v>384954.68000000023</v>
      </c>
      <c r="F8" s="83">
        <v>827377.86000000045</v>
      </c>
      <c r="G8" s="83">
        <v>416418.28999999975</v>
      </c>
      <c r="H8" s="83">
        <v>870787.92999999935</v>
      </c>
      <c r="I8" s="83">
        <v>396318.12000000017</v>
      </c>
      <c r="J8" s="83">
        <v>143654.15000000005</v>
      </c>
      <c r="K8" s="83">
        <v>103595.62999999993</v>
      </c>
      <c r="L8" s="83">
        <v>3497848.3299999931</v>
      </c>
    </row>
    <row r="9" spans="1:21" s="116" customFormat="1" ht="16" customHeight="1" x14ac:dyDescent="0.3">
      <c r="A9" s="274"/>
      <c r="B9" s="277" t="s">
        <v>5</v>
      </c>
      <c r="C9" s="274"/>
      <c r="D9" s="117">
        <v>0.450864852809917</v>
      </c>
      <c r="E9" s="117">
        <v>0.51963746794505472</v>
      </c>
      <c r="F9" s="117">
        <v>0.57501493261445935</v>
      </c>
      <c r="G9" s="117">
        <v>0.64069020475091765</v>
      </c>
      <c r="H9" s="117">
        <v>0.54786668683592277</v>
      </c>
      <c r="I9" s="117">
        <v>0.49845263504691301</v>
      </c>
      <c r="J9" s="117">
        <v>0.43129345478774661</v>
      </c>
      <c r="K9" s="117">
        <v>0.4526668159597993</v>
      </c>
      <c r="L9" s="117">
        <v>0.53297327918748283</v>
      </c>
    </row>
    <row r="10" spans="1:21" s="116" customFormat="1" ht="16" customHeight="1" x14ac:dyDescent="0.3">
      <c r="A10" s="274"/>
      <c r="B10" s="277" t="s">
        <v>6</v>
      </c>
      <c r="C10" s="208" t="s">
        <v>7</v>
      </c>
      <c r="D10" s="117">
        <v>0.39787239298694643</v>
      </c>
      <c r="E10" s="117">
        <v>0.46344458148002537</v>
      </c>
      <c r="F10" s="117">
        <v>0.53427321680444673</v>
      </c>
      <c r="G10" s="117">
        <v>0.58519950463222625</v>
      </c>
      <c r="H10" s="117">
        <v>0.50598608541914958</v>
      </c>
      <c r="I10" s="117">
        <v>0.4427828589722545</v>
      </c>
      <c r="J10" s="117">
        <v>0.35212410257384752</v>
      </c>
      <c r="K10" s="117">
        <v>0.37308965252783716</v>
      </c>
      <c r="L10" s="117">
        <v>0.51379493955808075</v>
      </c>
    </row>
    <row r="11" spans="1:21" s="116" customFormat="1" ht="16" customHeight="1" x14ac:dyDescent="0.3">
      <c r="A11" s="274"/>
      <c r="B11" s="277"/>
      <c r="C11" s="208" t="s">
        <v>8</v>
      </c>
      <c r="D11" s="117">
        <v>0.50499587531294388</v>
      </c>
      <c r="E11" s="117">
        <v>0.57533787777223777</v>
      </c>
      <c r="F11" s="117">
        <v>0.61476244736920327</v>
      </c>
      <c r="G11" s="117">
        <v>0.69265625007661269</v>
      </c>
      <c r="H11" s="117">
        <v>0.58908021327679738</v>
      </c>
      <c r="I11" s="117">
        <v>0.55416080175196147</v>
      </c>
      <c r="J11" s="117">
        <v>0.51413718427593735</v>
      </c>
      <c r="K11" s="117">
        <v>0.53473944789447891</v>
      </c>
      <c r="L11" s="117">
        <v>0.55205466478298104</v>
      </c>
    </row>
    <row r="12" spans="1:21" s="116" customFormat="1" ht="16" customHeight="1" thickBot="1" x14ac:dyDescent="0.35">
      <c r="A12" s="275"/>
      <c r="B12" s="278" t="s">
        <v>9</v>
      </c>
      <c r="C12" s="275"/>
      <c r="D12" s="114">
        <v>592</v>
      </c>
      <c r="E12" s="114">
        <v>546</v>
      </c>
      <c r="F12" s="114">
        <v>1103</v>
      </c>
      <c r="G12" s="114">
        <v>515</v>
      </c>
      <c r="H12" s="114">
        <v>1013</v>
      </c>
      <c r="I12" s="114">
        <v>567</v>
      </c>
      <c r="J12" s="114">
        <v>247</v>
      </c>
      <c r="K12" s="114">
        <v>281</v>
      </c>
      <c r="L12" s="114">
        <v>4864</v>
      </c>
      <c r="M12" s="114"/>
      <c r="N12" s="114"/>
      <c r="O12" s="114"/>
      <c r="P12" s="114"/>
      <c r="Q12" s="114"/>
      <c r="R12" s="114"/>
      <c r="S12" s="114"/>
      <c r="T12" s="114"/>
      <c r="U12" s="114"/>
    </row>
    <row r="13" spans="1:21" ht="16" customHeight="1" x14ac:dyDescent="0.3">
      <c r="A13" s="293" t="s">
        <v>123</v>
      </c>
      <c r="B13" s="273" t="s">
        <v>120</v>
      </c>
      <c r="C13" s="276"/>
      <c r="D13" s="83">
        <v>334010.67000000016</v>
      </c>
      <c r="E13" s="83">
        <v>290128.66999999993</v>
      </c>
      <c r="F13" s="83">
        <v>463393.31</v>
      </c>
      <c r="G13" s="83">
        <v>157319.10999999996</v>
      </c>
      <c r="H13" s="83">
        <v>486971.21999999968</v>
      </c>
      <c r="I13" s="83">
        <v>294193.93000000005</v>
      </c>
      <c r="J13" s="83">
        <v>137318.10000000003</v>
      </c>
      <c r="K13" s="83">
        <v>97385.890000000029</v>
      </c>
      <c r="L13" s="83">
        <v>2260720.8999999939</v>
      </c>
    </row>
    <row r="14" spans="1:21" ht="16" customHeight="1" x14ac:dyDescent="0.3">
      <c r="A14" s="294"/>
      <c r="B14" s="277" t="s">
        <v>5</v>
      </c>
      <c r="C14" s="274"/>
      <c r="D14" s="117">
        <v>0.42451644196886062</v>
      </c>
      <c r="E14" s="117">
        <v>0.39163500352058667</v>
      </c>
      <c r="F14" s="117">
        <v>0.32205124865637708</v>
      </c>
      <c r="G14" s="117">
        <v>0.2420470359194169</v>
      </c>
      <c r="H14" s="117">
        <v>0.30638379299291263</v>
      </c>
      <c r="I14" s="117">
        <v>0.37001018177848399</v>
      </c>
      <c r="J14" s="117">
        <v>0.41227070539827276</v>
      </c>
      <c r="K14" s="117">
        <v>0.42553301471993848</v>
      </c>
      <c r="L14" s="117">
        <v>0.34447000490746743</v>
      </c>
    </row>
    <row r="15" spans="1:21" ht="16" customHeight="1" x14ac:dyDescent="0.3">
      <c r="A15" s="294"/>
      <c r="B15" s="277" t="s">
        <v>6</v>
      </c>
      <c r="C15" s="69" t="s">
        <v>7</v>
      </c>
      <c r="D15" s="117">
        <v>0.36943544483036794</v>
      </c>
      <c r="E15" s="117">
        <v>0.33651525542585214</v>
      </c>
      <c r="F15" s="117">
        <v>0.28339819941844946</v>
      </c>
      <c r="G15" s="117">
        <v>0.19489660826394559</v>
      </c>
      <c r="H15" s="117">
        <v>0.26866686530497352</v>
      </c>
      <c r="I15" s="117">
        <v>0.31467395728636999</v>
      </c>
      <c r="J15" s="117">
        <v>0.3358251129391307</v>
      </c>
      <c r="K15" s="117">
        <v>0.34537944783998187</v>
      </c>
      <c r="L15" s="117">
        <v>0.32588322588209678</v>
      </c>
    </row>
    <row r="16" spans="1:21" ht="16" customHeight="1" x14ac:dyDescent="0.3">
      <c r="A16" s="294"/>
      <c r="B16" s="277"/>
      <c r="C16" s="69" t="s">
        <v>8</v>
      </c>
      <c r="D16" s="117">
        <v>0.481538316988741</v>
      </c>
      <c r="E16" s="117">
        <v>0.44966431582288918</v>
      </c>
      <c r="F16" s="117">
        <v>0.36330346456995488</v>
      </c>
      <c r="G16" s="117">
        <v>0.29640481759995402</v>
      </c>
      <c r="H16" s="117">
        <v>0.34688416132789857</v>
      </c>
      <c r="I16" s="117">
        <v>0.42898620291573009</v>
      </c>
      <c r="J16" s="117">
        <v>0.49319602642460375</v>
      </c>
      <c r="K16" s="117">
        <v>0.50980172161222426</v>
      </c>
      <c r="L16" s="117">
        <v>0.3635451807904776</v>
      </c>
    </row>
    <row r="17" spans="1:12" ht="16" customHeight="1" thickBot="1" x14ac:dyDescent="0.35">
      <c r="A17" s="295"/>
      <c r="B17" s="278" t="s">
        <v>9</v>
      </c>
      <c r="C17" s="275"/>
      <c r="D17" s="114">
        <v>592</v>
      </c>
      <c r="E17" s="114">
        <v>546</v>
      </c>
      <c r="F17" s="114">
        <v>1103</v>
      </c>
      <c r="G17" s="114">
        <v>515</v>
      </c>
      <c r="H17" s="114">
        <v>1013</v>
      </c>
      <c r="I17" s="114">
        <v>567</v>
      </c>
      <c r="J17" s="114">
        <v>247</v>
      </c>
      <c r="K17" s="114">
        <v>281</v>
      </c>
      <c r="L17" s="114">
        <v>4864</v>
      </c>
    </row>
    <row r="18" spans="1:12" ht="16" customHeight="1" x14ac:dyDescent="0.3">
      <c r="A18" s="293" t="s">
        <v>124</v>
      </c>
      <c r="B18" s="273" t="s">
        <v>120</v>
      </c>
      <c r="C18" s="276"/>
      <c r="D18" s="83">
        <v>151356.6</v>
      </c>
      <c r="E18" s="83">
        <v>131754.08000000002</v>
      </c>
      <c r="F18" s="83">
        <v>250084.55</v>
      </c>
      <c r="G18" s="83">
        <v>122185.46</v>
      </c>
      <c r="H18" s="83">
        <v>330956.27000000008</v>
      </c>
      <c r="I18" s="83">
        <v>171072.20999999996</v>
      </c>
      <c r="J18" s="83">
        <v>81688.540000000008</v>
      </c>
      <c r="K18" s="83">
        <v>64888.51999999999</v>
      </c>
      <c r="L18" s="83">
        <v>1303986.2299999993</v>
      </c>
    </row>
    <row r="19" spans="1:12" ht="16" customHeight="1" x14ac:dyDescent="0.3">
      <c r="A19" s="294"/>
      <c r="B19" s="277" t="s">
        <v>5</v>
      </c>
      <c r="C19" s="279"/>
      <c r="D19" s="117">
        <v>0.1923691997638998</v>
      </c>
      <c r="E19" s="117">
        <v>0.1778504329980613</v>
      </c>
      <c r="F19" s="117">
        <v>0.17380492954714463</v>
      </c>
      <c r="G19" s="117">
        <v>0.1879913281066139</v>
      </c>
      <c r="H19" s="117">
        <v>0.20822511301055241</v>
      </c>
      <c r="I19" s="117">
        <v>0.21515895830803516</v>
      </c>
      <c r="J19" s="117">
        <v>0.24525384496839817</v>
      </c>
      <c r="K19" s="117">
        <v>0.28353396509817808</v>
      </c>
      <c r="L19" s="117">
        <v>0.19869066679012445</v>
      </c>
    </row>
    <row r="20" spans="1:12" ht="16" customHeight="1" x14ac:dyDescent="0.3">
      <c r="A20" s="294"/>
      <c r="B20" s="277" t="s">
        <v>6</v>
      </c>
      <c r="C20" s="69" t="s">
        <v>7</v>
      </c>
      <c r="D20" s="117">
        <v>0.15553981697425781</v>
      </c>
      <c r="E20" s="117">
        <v>0.14098390931575289</v>
      </c>
      <c r="F20" s="117">
        <v>0.14711271147288166</v>
      </c>
      <c r="G20" s="117">
        <v>0.15038163381617442</v>
      </c>
      <c r="H20" s="117">
        <v>0.17681686134115812</v>
      </c>
      <c r="I20" s="117">
        <v>0.17258661081464774</v>
      </c>
      <c r="J20" s="117">
        <v>0.18075555921008352</v>
      </c>
      <c r="K20" s="117">
        <v>0.21820932125842435</v>
      </c>
      <c r="L20" s="117">
        <v>0.18439081393388265</v>
      </c>
    </row>
    <row r="21" spans="1:12" ht="16" customHeight="1" x14ac:dyDescent="0.3">
      <c r="A21" s="294"/>
      <c r="B21" s="277"/>
      <c r="C21" s="69" t="s">
        <v>8</v>
      </c>
      <c r="D21" s="117">
        <v>0.23548735722857633</v>
      </c>
      <c r="E21" s="117">
        <v>0.22186742205427637</v>
      </c>
      <c r="F21" s="117">
        <v>0.20418077544921154</v>
      </c>
      <c r="G21" s="117">
        <v>0.23243377957828548</v>
      </c>
      <c r="H21" s="117">
        <v>0.24356172937732759</v>
      </c>
      <c r="I21" s="117">
        <v>0.26487101939284613</v>
      </c>
      <c r="J21" s="117">
        <v>0.32367396946820753</v>
      </c>
      <c r="K21" s="117">
        <v>0.35942386677750238</v>
      </c>
      <c r="L21" s="117">
        <v>0.21380878510770962</v>
      </c>
    </row>
    <row r="22" spans="1:12" ht="16" customHeight="1" thickBot="1" x14ac:dyDescent="0.35">
      <c r="A22" s="295"/>
      <c r="B22" s="278" t="s">
        <v>9</v>
      </c>
      <c r="C22" s="275"/>
      <c r="D22" s="114">
        <v>592</v>
      </c>
      <c r="E22" s="114">
        <v>546</v>
      </c>
      <c r="F22" s="114">
        <v>1103</v>
      </c>
      <c r="G22" s="114">
        <v>515</v>
      </c>
      <c r="H22" s="114">
        <v>1013</v>
      </c>
      <c r="I22" s="114">
        <v>567</v>
      </c>
      <c r="J22" s="114">
        <v>247</v>
      </c>
      <c r="K22" s="114">
        <v>281</v>
      </c>
      <c r="L22" s="114">
        <v>4864</v>
      </c>
    </row>
    <row r="23" spans="1:12" ht="16" customHeight="1" x14ac:dyDescent="0.3">
      <c r="A23" s="273" t="s">
        <v>68</v>
      </c>
      <c r="B23" s="273" t="s">
        <v>120</v>
      </c>
      <c r="C23" s="276"/>
      <c r="D23" s="83">
        <v>14581.269999999999</v>
      </c>
      <c r="E23" s="83">
        <v>17378.87</v>
      </c>
      <c r="F23" s="83">
        <v>15949.240000000003</v>
      </c>
      <c r="G23" s="83">
        <v>6896.35</v>
      </c>
      <c r="H23" s="83">
        <v>30247.370000000003</v>
      </c>
      <c r="I23" s="83">
        <v>9334.75</v>
      </c>
      <c r="J23" s="83">
        <v>8514.7899999999991</v>
      </c>
      <c r="K23" s="83">
        <v>1524.41</v>
      </c>
      <c r="L23" s="83">
        <v>104427.05000000003</v>
      </c>
    </row>
    <row r="24" spans="1:12" ht="16" customHeight="1" x14ac:dyDescent="0.3">
      <c r="A24" s="274"/>
      <c r="B24" s="277" t="s">
        <v>5</v>
      </c>
      <c r="C24" s="279"/>
      <c r="D24" s="117">
        <v>1.8532308742673663E-2</v>
      </c>
      <c r="E24" s="117">
        <v>2.3459156289634586E-2</v>
      </c>
      <c r="F24" s="117">
        <v>1.1084477367876194E-2</v>
      </c>
      <c r="G24" s="117">
        <v>1.0610542331207385E-2</v>
      </c>
      <c r="H24" s="117">
        <v>1.9030496193717657E-2</v>
      </c>
      <c r="I24" s="117">
        <v>1.1740393638837839E-2</v>
      </c>
      <c r="J24" s="117">
        <v>2.556398959509458E-2</v>
      </c>
      <c r="K24" s="117">
        <v>6.6609935275964635E-3</v>
      </c>
      <c r="L24" s="117">
        <v>1.5911732592011868E-2</v>
      </c>
    </row>
    <row r="25" spans="1:12" ht="16" customHeight="1" x14ac:dyDescent="0.3">
      <c r="A25" s="274"/>
      <c r="B25" s="277" t="s">
        <v>6</v>
      </c>
      <c r="C25" s="69" t="s">
        <v>7</v>
      </c>
      <c r="D25" s="117">
        <v>8.9003683090166392E-3</v>
      </c>
      <c r="E25" s="117">
        <v>1.1272569143474251E-2</v>
      </c>
      <c r="F25" s="117">
        <v>4.3812866313781744E-3</v>
      </c>
      <c r="G25" s="117">
        <v>3.8457433524503302E-3</v>
      </c>
      <c r="H25" s="117">
        <v>9.1265120390507399E-3</v>
      </c>
      <c r="I25" s="117">
        <v>5.257375078795503E-3</v>
      </c>
      <c r="J25" s="117">
        <v>9.5042766945836379E-3</v>
      </c>
      <c r="K25" s="117">
        <v>2.3827820608744248E-3</v>
      </c>
      <c r="L25" s="117">
        <v>1.1479284252695707E-2</v>
      </c>
    </row>
    <row r="26" spans="1:12" ht="16" customHeight="1" x14ac:dyDescent="0.3">
      <c r="A26" s="274"/>
      <c r="B26" s="277"/>
      <c r="C26" s="69" t="s">
        <v>8</v>
      </c>
      <c r="D26" s="117">
        <v>3.8186279104589597E-2</v>
      </c>
      <c r="E26" s="117">
        <v>4.8178485645065446E-2</v>
      </c>
      <c r="F26" s="117">
        <v>2.7757356568971717E-2</v>
      </c>
      <c r="G26" s="117">
        <v>2.8929289003845674E-2</v>
      </c>
      <c r="H26" s="117">
        <v>3.9256366896449679E-2</v>
      </c>
      <c r="I26" s="117">
        <v>2.6008783169793777E-2</v>
      </c>
      <c r="J26" s="117">
        <v>6.6926771666947243E-2</v>
      </c>
      <c r="K26" s="117">
        <v>1.8478322974043213E-2</v>
      </c>
      <c r="L26" s="117">
        <v>2.2017543552994016E-2</v>
      </c>
    </row>
    <row r="27" spans="1:12" ht="16" customHeight="1" thickBot="1" x14ac:dyDescent="0.35">
      <c r="A27" s="275"/>
      <c r="B27" s="278" t="s">
        <v>9</v>
      </c>
      <c r="C27" s="275"/>
      <c r="D27" s="114">
        <v>592</v>
      </c>
      <c r="E27" s="114">
        <v>546</v>
      </c>
      <c r="F27" s="114">
        <v>1103</v>
      </c>
      <c r="G27" s="114">
        <v>515</v>
      </c>
      <c r="H27" s="118">
        <v>1013</v>
      </c>
      <c r="I27" s="118">
        <v>567</v>
      </c>
      <c r="J27" s="118">
        <v>247</v>
      </c>
      <c r="K27" s="118">
        <v>281</v>
      </c>
      <c r="L27" s="118">
        <v>4864</v>
      </c>
    </row>
    <row r="28" spans="1:12" ht="16" customHeight="1" x14ac:dyDescent="0.3">
      <c r="A28" s="284" t="s">
        <v>360</v>
      </c>
      <c r="B28" s="285"/>
      <c r="C28" s="285"/>
      <c r="D28" s="285"/>
      <c r="E28" s="285"/>
      <c r="F28" s="285"/>
      <c r="G28" s="285"/>
      <c r="H28" s="72"/>
    </row>
    <row r="29" spans="1:12" ht="14.25" customHeight="1" x14ac:dyDescent="0.3">
      <c r="A29" s="84" t="s">
        <v>10</v>
      </c>
      <c r="H29" s="72"/>
    </row>
    <row r="30" spans="1:12" ht="14.5" customHeight="1" x14ac:dyDescent="0.3">
      <c r="A30" s="198" t="str">
        <f>HYPERLINK("#'Index'!A1","Back To Index")</f>
        <v>Back To Index</v>
      </c>
      <c r="H30" s="72"/>
    </row>
    <row r="31" spans="1:12" ht="14.25" customHeight="1" x14ac:dyDescent="0.3">
      <c r="H31" s="72"/>
    </row>
    <row r="32" spans="1:12" ht="14.25" customHeight="1" x14ac:dyDescent="0.3">
      <c r="H32" s="72"/>
    </row>
    <row r="33" spans="8:8" ht="14.25" customHeight="1" x14ac:dyDescent="0.3">
      <c r="H33" s="72"/>
    </row>
    <row r="34" spans="8:8" ht="14.15" customHeight="1" x14ac:dyDescent="0.3">
      <c r="H34" s="72"/>
    </row>
    <row r="35" spans="8:8" ht="15" customHeight="1" x14ac:dyDescent="0.3">
      <c r="H35" s="72"/>
    </row>
    <row r="36" spans="8:8" x14ac:dyDescent="0.3">
      <c r="H36" s="72"/>
    </row>
    <row r="37" spans="8:8" ht="15" customHeight="1" x14ac:dyDescent="0.3">
      <c r="H37" s="72"/>
    </row>
    <row r="38" spans="8:8" ht="15" customHeight="1" x14ac:dyDescent="0.3">
      <c r="H38" s="72"/>
    </row>
    <row r="39" spans="8:8" ht="36.75" customHeight="1" x14ac:dyDescent="0.3">
      <c r="H39" s="72"/>
    </row>
    <row r="40" spans="8:8" ht="15" customHeight="1" x14ac:dyDescent="0.3">
      <c r="H40" s="72"/>
    </row>
    <row r="41" spans="8:8" ht="14.25" customHeight="1" x14ac:dyDescent="0.3">
      <c r="H41" s="72"/>
    </row>
    <row r="42" spans="8:8" ht="14.15" customHeight="1" x14ac:dyDescent="0.3">
      <c r="H42" s="72"/>
    </row>
    <row r="43" spans="8:8" ht="14.25" customHeight="1" x14ac:dyDescent="0.3">
      <c r="H43" s="72"/>
    </row>
    <row r="44" spans="8:8" ht="14.25" customHeight="1" x14ac:dyDescent="0.3">
      <c r="H44" s="72"/>
    </row>
    <row r="45" spans="8:8" ht="14.25" customHeight="1" x14ac:dyDescent="0.3">
      <c r="H45" s="72"/>
    </row>
    <row r="46" spans="8:8" ht="14.15" customHeight="1" x14ac:dyDescent="0.3">
      <c r="H46" s="72"/>
    </row>
    <row r="47" spans="8:8" ht="14.25" customHeight="1" x14ac:dyDescent="0.3">
      <c r="H47" s="72"/>
    </row>
    <row r="48" spans="8:8" ht="14.25" customHeight="1" x14ac:dyDescent="0.3">
      <c r="H48" s="72"/>
    </row>
    <row r="49" spans="8:8" ht="14.25" customHeight="1" x14ac:dyDescent="0.3">
      <c r="H49" s="72"/>
    </row>
    <row r="50" spans="8:8" ht="14.15" customHeight="1" x14ac:dyDescent="0.3">
      <c r="H50" s="72"/>
    </row>
    <row r="51" spans="8:8" ht="14.25" customHeight="1" x14ac:dyDescent="0.3">
      <c r="H51" s="72"/>
    </row>
    <row r="52" spans="8:8" ht="14.25" customHeight="1" x14ac:dyDescent="0.3">
      <c r="H52" s="72"/>
    </row>
    <row r="53" spans="8:8" ht="14.25" customHeight="1" x14ac:dyDescent="0.3">
      <c r="H53" s="72"/>
    </row>
    <row r="54" spans="8:8" x14ac:dyDescent="0.3">
      <c r="H54" s="72"/>
    </row>
    <row r="55" spans="8:8" ht="14.25" customHeight="1" x14ac:dyDescent="0.3">
      <c r="H55" s="72"/>
    </row>
    <row r="56" spans="8:8" ht="14.25" customHeight="1" x14ac:dyDescent="0.3">
      <c r="H56" s="72"/>
    </row>
    <row r="57" spans="8:8" ht="14.25" customHeight="1" x14ac:dyDescent="0.3">
      <c r="H57" s="72"/>
    </row>
    <row r="58" spans="8:8" ht="14.5" customHeight="1" x14ac:dyDescent="0.3">
      <c r="H58" s="72"/>
    </row>
    <row r="59" spans="8:8" ht="14.25" customHeight="1" x14ac:dyDescent="0.3">
      <c r="H59" s="72"/>
    </row>
    <row r="60" spans="8:8" ht="14.25" customHeight="1" x14ac:dyDescent="0.3">
      <c r="H60" s="72"/>
    </row>
    <row r="61" spans="8:8" ht="14.25" customHeight="1" x14ac:dyDescent="0.3">
      <c r="H61" s="72"/>
    </row>
    <row r="62" spans="8:8" ht="14.15" customHeight="1" x14ac:dyDescent="0.3">
      <c r="H62" s="72"/>
    </row>
    <row r="63" spans="8:8" ht="15" customHeight="1" x14ac:dyDescent="0.3">
      <c r="H63" s="72"/>
    </row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15" customHeight="1" x14ac:dyDescent="0.3"/>
    <row r="78" ht="14.15" customHeight="1" x14ac:dyDescent="0.3"/>
    <row r="79" ht="14.15" customHeight="1" x14ac:dyDescent="0.3"/>
    <row r="81" ht="14.5" customHeight="1" x14ac:dyDescent="0.3"/>
    <row r="83" ht="14.5" customHeight="1" x14ac:dyDescent="0.3"/>
    <row r="84" ht="14.5" customHeight="1" x14ac:dyDescent="0.3"/>
    <row r="86" ht="14.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5" customHeight="1" x14ac:dyDescent="0.3"/>
    <row r="111" ht="14.5" customHeight="1" x14ac:dyDescent="0.3"/>
    <row r="112" ht="14.5" customHeight="1" x14ac:dyDescent="0.3"/>
    <row r="114" ht="14.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5" customHeight="1" x14ac:dyDescent="0.3"/>
    <row r="139" ht="14.5" customHeight="1" x14ac:dyDescent="0.3"/>
    <row r="140" ht="14.5" customHeight="1" x14ac:dyDescent="0.3"/>
    <row r="142" ht="14.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7" ht="14.5" customHeight="1" x14ac:dyDescent="0.3"/>
    <row r="168" ht="14.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5" customHeight="1" x14ac:dyDescent="0.3"/>
    <row r="195" ht="14.5" customHeight="1" x14ac:dyDescent="0.3"/>
    <row r="196" ht="14.5" customHeight="1" x14ac:dyDescent="0.3"/>
    <row r="198" ht="14.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5" customHeight="1" x14ac:dyDescent="0.3"/>
    <row r="223" ht="14.5" customHeight="1" x14ac:dyDescent="0.3"/>
    <row r="226" ht="14.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5" customHeight="1" x14ac:dyDescent="0.3"/>
    <row r="251" ht="14.5" customHeight="1" x14ac:dyDescent="0.3"/>
    <row r="254" ht="14.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5" customHeight="1" x14ac:dyDescent="0.3"/>
    <row r="279" ht="14.5" customHeight="1" x14ac:dyDescent="0.3"/>
    <row r="280" ht="14.5" customHeight="1" x14ac:dyDescent="0.3"/>
    <row r="282" ht="14.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5" customHeight="1" x14ac:dyDescent="0.3"/>
    <row r="307" ht="14.5" customHeight="1" x14ac:dyDescent="0.3"/>
    <row r="308" ht="14.5" customHeight="1" x14ac:dyDescent="0.3"/>
    <row r="310" ht="14.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5" customHeight="1" x14ac:dyDescent="0.3"/>
    <row r="335" ht="14.5" customHeight="1" x14ac:dyDescent="0.3"/>
    <row r="336" ht="14.5" customHeight="1" x14ac:dyDescent="0.3"/>
    <row r="338" ht="14.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5" customHeight="1" x14ac:dyDescent="0.3"/>
    <row r="363" ht="14.5" customHeight="1" x14ac:dyDescent="0.3"/>
    <row r="364" ht="14.5" customHeight="1" x14ac:dyDescent="0.3"/>
    <row r="366" ht="14.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5" customHeight="1" x14ac:dyDescent="0.3"/>
    <row r="391" ht="14.5" customHeight="1" x14ac:dyDescent="0.3"/>
    <row r="392" ht="14.5" customHeight="1" x14ac:dyDescent="0.3"/>
    <row r="394" ht="14.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15" customHeight="1" x14ac:dyDescent="0.3"/>
    <row r="414" ht="14.15" customHeight="1" x14ac:dyDescent="0.3"/>
    <row r="415" ht="14.15" customHeight="1" x14ac:dyDescent="0.3"/>
    <row r="417" ht="14.5" customHeight="1" x14ac:dyDescent="0.3"/>
    <row r="419" ht="14.5" customHeight="1" x14ac:dyDescent="0.3"/>
    <row r="420" ht="14.5" customHeight="1" x14ac:dyDescent="0.3"/>
    <row r="422" ht="14.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15" customHeight="1" x14ac:dyDescent="0.3"/>
    <row r="442" ht="14.15" customHeight="1" x14ac:dyDescent="0.3"/>
    <row r="443" ht="14.15" customHeight="1" x14ac:dyDescent="0.3"/>
    <row r="445" ht="14.5" customHeight="1" x14ac:dyDescent="0.3"/>
    <row r="447" ht="14.5" customHeight="1" x14ac:dyDescent="0.3"/>
    <row r="448" ht="14.5" customHeight="1" x14ac:dyDescent="0.3"/>
    <row r="450" ht="14.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15" customHeight="1" x14ac:dyDescent="0.3"/>
    <row r="458" ht="14.15" customHeight="1" x14ac:dyDescent="0.3"/>
    <row r="459" ht="14.15" customHeight="1" x14ac:dyDescent="0.3"/>
    <row r="461" ht="14.15" customHeight="1" x14ac:dyDescent="0.3"/>
    <row r="462" ht="14.1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5" customHeight="1" x14ac:dyDescent="0.3"/>
    <row r="475" ht="14.5" customHeight="1" x14ac:dyDescent="0.3"/>
    <row r="476" ht="14.5" customHeight="1" x14ac:dyDescent="0.3"/>
    <row r="478" ht="14.5" customHeight="1" x14ac:dyDescent="0.3"/>
    <row r="479" ht="14.15" customHeight="1" x14ac:dyDescent="0.3"/>
    <row r="481" ht="14.15" customHeight="1" x14ac:dyDescent="0.3"/>
    <row r="482" ht="14.1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15" customHeight="1" x14ac:dyDescent="0.3"/>
    <row r="494" ht="14.15" customHeight="1" x14ac:dyDescent="0.3"/>
    <row r="495" ht="14.15" customHeight="1" x14ac:dyDescent="0.3"/>
    <row r="497" ht="14.15" customHeight="1" x14ac:dyDescent="0.3"/>
    <row r="498" ht="14.15" customHeight="1" x14ac:dyDescent="0.3"/>
    <row r="499" ht="14.15" customHeight="1" x14ac:dyDescent="0.3"/>
    <row r="501" ht="14.5" customHeight="1" x14ac:dyDescent="0.3"/>
    <row r="503" ht="14.5" customHeight="1" x14ac:dyDescent="0.3"/>
    <row r="504" ht="14.5" customHeight="1" x14ac:dyDescent="0.3"/>
    <row r="506" ht="14.5" customHeight="1" x14ac:dyDescent="0.3"/>
    <row r="507" ht="14.15" customHeight="1" x14ac:dyDescent="0.3"/>
    <row r="509" ht="14.15" customHeight="1" x14ac:dyDescent="0.3"/>
    <row r="510" ht="14.15" customHeight="1" x14ac:dyDescent="0.3"/>
    <row r="511" ht="14.15" customHeight="1" x14ac:dyDescent="0.3"/>
    <row r="513" ht="14.15" customHeight="1" x14ac:dyDescent="0.3"/>
    <row r="514" ht="14.15" customHeight="1" x14ac:dyDescent="0.3"/>
    <row r="515" ht="14.15" customHeight="1" x14ac:dyDescent="0.3"/>
    <row r="517" ht="14.15" customHeight="1" x14ac:dyDescent="0.3"/>
    <row r="518" ht="14.15" customHeight="1" x14ac:dyDescent="0.3"/>
    <row r="519" ht="14.15" customHeight="1" x14ac:dyDescent="0.3"/>
    <row r="521" ht="14.15" customHeight="1" x14ac:dyDescent="0.3"/>
    <row r="522" ht="14.15" customHeight="1" x14ac:dyDescent="0.3"/>
    <row r="523" ht="14.15" customHeight="1" x14ac:dyDescent="0.3"/>
    <row r="525" ht="14.15" customHeight="1" x14ac:dyDescent="0.3"/>
    <row r="526" ht="14.15" customHeight="1" x14ac:dyDescent="0.3"/>
    <row r="527" ht="14.15" customHeight="1" x14ac:dyDescent="0.3"/>
    <row r="529" ht="14.5" customHeight="1" x14ac:dyDescent="0.3"/>
    <row r="531" ht="14.5" customHeight="1" x14ac:dyDescent="0.3"/>
    <row r="532" ht="14.5" customHeight="1" x14ac:dyDescent="0.3"/>
    <row r="534" ht="14.5" customHeight="1" x14ac:dyDescent="0.3"/>
    <row r="535" ht="14.15" customHeight="1" x14ac:dyDescent="0.3"/>
    <row r="537" ht="14.15" customHeight="1" x14ac:dyDescent="0.3"/>
    <row r="538" ht="14.15" customHeight="1" x14ac:dyDescent="0.3"/>
    <row r="539" ht="14.15" customHeight="1" x14ac:dyDescent="0.3"/>
    <row r="541" ht="14.15" customHeight="1" x14ac:dyDescent="0.3"/>
    <row r="542" ht="14.15" customHeight="1" x14ac:dyDescent="0.3"/>
    <row r="543" ht="14.15" customHeight="1" x14ac:dyDescent="0.3"/>
    <row r="545" ht="14.15" customHeight="1" x14ac:dyDescent="0.3"/>
    <row r="546" ht="14.15" customHeight="1" x14ac:dyDescent="0.3"/>
    <row r="547" ht="14.15" customHeight="1" x14ac:dyDescent="0.3"/>
    <row r="549" ht="14.15" customHeight="1" x14ac:dyDescent="0.3"/>
    <row r="550" ht="14.15" customHeight="1" x14ac:dyDescent="0.3"/>
    <row r="551" ht="14.15" customHeight="1" x14ac:dyDescent="0.3"/>
    <row r="553" ht="14.15" customHeight="1" x14ac:dyDescent="0.3"/>
    <row r="554" ht="14.15" customHeight="1" x14ac:dyDescent="0.3"/>
    <row r="555" ht="14.15" customHeight="1" x14ac:dyDescent="0.3"/>
    <row r="557" ht="14.15" customHeight="1" x14ac:dyDescent="0.3"/>
    <row r="558" ht="14.15" customHeight="1" x14ac:dyDescent="0.3"/>
    <row r="559" ht="14.15" customHeight="1" x14ac:dyDescent="0.3"/>
    <row r="561" ht="14.15" customHeight="1" x14ac:dyDescent="0.3"/>
    <row r="562" ht="14.15" customHeight="1" x14ac:dyDescent="0.3"/>
    <row r="563" ht="14.15" customHeight="1" x14ac:dyDescent="0.3"/>
    <row r="565" ht="14.15" customHeight="1" x14ac:dyDescent="0.3"/>
    <row r="566" ht="14.15" customHeight="1" x14ac:dyDescent="0.3"/>
    <row r="567" ht="14.15" customHeight="1" x14ac:dyDescent="0.3"/>
    <row r="569" ht="14.15" customHeight="1" x14ac:dyDescent="0.3"/>
    <row r="570" ht="14.15" customHeight="1" x14ac:dyDescent="0.3"/>
    <row r="571" ht="14.15" customHeight="1" x14ac:dyDescent="0.3"/>
    <row r="573" ht="14.5" customHeight="1" x14ac:dyDescent="0.3"/>
    <row r="575" ht="14.5" customHeight="1" x14ac:dyDescent="0.3"/>
    <row r="576" ht="14.5" customHeight="1" x14ac:dyDescent="0.3"/>
    <row r="578" ht="14.5" customHeight="1" x14ac:dyDescent="0.3"/>
    <row r="579" ht="14.15" customHeight="1" x14ac:dyDescent="0.3"/>
    <row r="581" ht="14.15" customHeight="1" x14ac:dyDescent="0.3"/>
    <row r="582" ht="14.15" customHeight="1" x14ac:dyDescent="0.3"/>
    <row r="583" ht="14.15" customHeight="1" x14ac:dyDescent="0.3"/>
    <row r="585" ht="14.15" customHeight="1" x14ac:dyDescent="0.3"/>
    <row r="586" ht="14.15" customHeight="1" x14ac:dyDescent="0.3"/>
    <row r="587" ht="14.15" customHeight="1" x14ac:dyDescent="0.3"/>
    <row r="589" ht="14.15" customHeight="1" x14ac:dyDescent="0.3"/>
    <row r="590" ht="14.15" customHeight="1" x14ac:dyDescent="0.3"/>
    <row r="591" ht="14.15" customHeight="1" x14ac:dyDescent="0.3"/>
    <row r="593" ht="14.15" customHeight="1" x14ac:dyDescent="0.3"/>
    <row r="594" ht="14.15" customHeight="1" x14ac:dyDescent="0.3"/>
    <row r="595" ht="14.15" customHeight="1" x14ac:dyDescent="0.3"/>
    <row r="597" ht="14.15" customHeight="1" x14ac:dyDescent="0.3"/>
    <row r="598" ht="14.15" customHeight="1" x14ac:dyDescent="0.3"/>
    <row r="599" ht="14.15" customHeight="1" x14ac:dyDescent="0.3"/>
    <row r="601" ht="14.5" customHeight="1" x14ac:dyDescent="0.3"/>
    <row r="603" ht="14.5" customHeight="1" x14ac:dyDescent="0.3"/>
    <row r="604" ht="14.5" customHeight="1" x14ac:dyDescent="0.3"/>
    <row r="606" ht="14.5" customHeight="1" x14ac:dyDescent="0.3"/>
    <row r="607" ht="14.15" customHeight="1" x14ac:dyDescent="0.3"/>
    <row r="609" ht="14.15" customHeight="1" x14ac:dyDescent="0.3"/>
    <row r="610" ht="14.15" customHeight="1" x14ac:dyDescent="0.3"/>
    <row r="611" ht="14.15" customHeight="1" x14ac:dyDescent="0.3"/>
    <row r="613" ht="14.15" customHeight="1" x14ac:dyDescent="0.3"/>
    <row r="614" ht="14.15" customHeight="1" x14ac:dyDescent="0.3"/>
    <row r="615" ht="14.15" customHeight="1" x14ac:dyDescent="0.3"/>
    <row r="617" ht="14.15" customHeight="1" x14ac:dyDescent="0.3"/>
    <row r="618" ht="14.15" customHeight="1" x14ac:dyDescent="0.3"/>
    <row r="619" ht="14.15" customHeight="1" x14ac:dyDescent="0.3"/>
    <row r="621" ht="14.15" customHeight="1" x14ac:dyDescent="0.3"/>
    <row r="622" ht="14.15" customHeight="1" x14ac:dyDescent="0.3"/>
    <row r="623" ht="14.15" customHeight="1" x14ac:dyDescent="0.3"/>
    <row r="625" ht="14.15" customHeight="1" x14ac:dyDescent="0.3"/>
    <row r="626" ht="14.15" customHeight="1" x14ac:dyDescent="0.3"/>
    <row r="627" ht="14.15" customHeight="1" x14ac:dyDescent="0.3"/>
    <row r="629" ht="14.5" customHeight="1" x14ac:dyDescent="0.3"/>
    <row r="631" ht="14.5" customHeight="1" x14ac:dyDescent="0.3"/>
    <row r="632" ht="14.5" customHeight="1" x14ac:dyDescent="0.3"/>
    <row r="634" ht="14.5" customHeight="1" x14ac:dyDescent="0.3"/>
    <row r="635" ht="14.15" customHeight="1" x14ac:dyDescent="0.3"/>
    <row r="637" ht="14.15" customHeight="1" x14ac:dyDescent="0.3"/>
    <row r="638" ht="14.15" customHeight="1" x14ac:dyDescent="0.3"/>
    <row r="639" ht="14.15" customHeight="1" x14ac:dyDescent="0.3"/>
    <row r="641" ht="14.15" customHeight="1" x14ac:dyDescent="0.3"/>
    <row r="642" ht="14.15" customHeight="1" x14ac:dyDescent="0.3"/>
    <row r="643" ht="14.15" customHeight="1" x14ac:dyDescent="0.3"/>
    <row r="645" ht="14.15" customHeight="1" x14ac:dyDescent="0.3"/>
    <row r="646" ht="14.15" customHeight="1" x14ac:dyDescent="0.3"/>
    <row r="647" ht="14.15" customHeight="1" x14ac:dyDescent="0.3"/>
    <row r="649" ht="14.15" customHeight="1" x14ac:dyDescent="0.3"/>
    <row r="650" ht="14.15" customHeight="1" x14ac:dyDescent="0.3"/>
    <row r="651" ht="14.15" customHeight="1" x14ac:dyDescent="0.3"/>
    <row r="653" ht="14.15" customHeight="1" x14ac:dyDescent="0.3"/>
    <row r="654" ht="14.15" customHeight="1" x14ac:dyDescent="0.3"/>
    <row r="655" ht="14.15" customHeight="1" x14ac:dyDescent="0.3"/>
    <row r="657" ht="14.5" customHeight="1" x14ac:dyDescent="0.3"/>
    <row r="659" ht="14.5" customHeight="1" x14ac:dyDescent="0.3"/>
    <row r="660" ht="14.5" customHeight="1" x14ac:dyDescent="0.3"/>
    <row r="662" ht="14.5" customHeight="1" x14ac:dyDescent="0.3"/>
    <row r="663" ht="14.15" customHeight="1" x14ac:dyDescent="0.3"/>
    <row r="665" ht="14.15" customHeight="1" x14ac:dyDescent="0.3"/>
    <row r="666" ht="14.15" customHeight="1" x14ac:dyDescent="0.3"/>
    <row r="667" ht="14.15" customHeight="1" x14ac:dyDescent="0.3"/>
    <row r="669" ht="14.15" customHeight="1" x14ac:dyDescent="0.3"/>
    <row r="670" ht="14.15" customHeight="1" x14ac:dyDescent="0.3"/>
    <row r="671" ht="14.15" customHeight="1" x14ac:dyDescent="0.3"/>
    <row r="673" ht="14.15" customHeight="1" x14ac:dyDescent="0.3"/>
    <row r="674" ht="14.15" customHeight="1" x14ac:dyDescent="0.3"/>
    <row r="675" ht="14.15" customHeight="1" x14ac:dyDescent="0.3"/>
    <row r="677" ht="14.15" customHeight="1" x14ac:dyDescent="0.3"/>
    <row r="678" ht="14.15" customHeight="1" x14ac:dyDescent="0.3"/>
    <row r="679" ht="14.15" customHeight="1" x14ac:dyDescent="0.3"/>
    <row r="681" ht="14.15" customHeight="1" x14ac:dyDescent="0.3"/>
    <row r="682" ht="14.15" customHeight="1" x14ac:dyDescent="0.3"/>
    <row r="683" ht="14.15" customHeight="1" x14ac:dyDescent="0.3"/>
    <row r="685" ht="14.5" customHeight="1" x14ac:dyDescent="0.3"/>
    <row r="687" ht="14.5" customHeight="1" x14ac:dyDescent="0.3"/>
    <row r="688" ht="14.5" customHeight="1" x14ac:dyDescent="0.3"/>
    <row r="690" ht="14.5" customHeight="1" x14ac:dyDescent="0.3"/>
    <row r="691" ht="14.15" customHeight="1" x14ac:dyDescent="0.3"/>
    <row r="693" ht="14.15" customHeight="1" x14ac:dyDescent="0.3"/>
    <row r="694" ht="14.15" customHeight="1" x14ac:dyDescent="0.3"/>
    <row r="695" ht="14.15" customHeight="1" x14ac:dyDescent="0.3"/>
    <row r="697" ht="14.15" customHeight="1" x14ac:dyDescent="0.3"/>
    <row r="698" ht="14.15" customHeight="1" x14ac:dyDescent="0.3"/>
    <row r="699" ht="14.15" customHeight="1" x14ac:dyDescent="0.3"/>
    <row r="701" ht="14.15" customHeight="1" x14ac:dyDescent="0.3"/>
    <row r="702" ht="14.15" customHeight="1" x14ac:dyDescent="0.3"/>
    <row r="703" ht="14.15" customHeight="1" x14ac:dyDescent="0.3"/>
    <row r="705" ht="14.15" customHeight="1" x14ac:dyDescent="0.3"/>
    <row r="706" ht="14.15" customHeight="1" x14ac:dyDescent="0.3"/>
    <row r="707" ht="14.15" customHeight="1" x14ac:dyDescent="0.3"/>
    <row r="709" ht="14.15" customHeight="1" x14ac:dyDescent="0.3"/>
    <row r="710" ht="14.15" customHeight="1" x14ac:dyDescent="0.3"/>
    <row r="711" ht="14.15" customHeight="1" x14ac:dyDescent="0.3"/>
    <row r="713" ht="14.5" customHeight="1" x14ac:dyDescent="0.3"/>
    <row r="715" ht="14.5" customHeight="1" x14ac:dyDescent="0.3"/>
    <row r="718" ht="14.5" customHeight="1" x14ac:dyDescent="0.3"/>
    <row r="719" ht="14.15" customHeight="1" x14ac:dyDescent="0.3"/>
    <row r="721" ht="14.15" customHeight="1" x14ac:dyDescent="0.3"/>
    <row r="722" ht="14.15" customHeight="1" x14ac:dyDescent="0.3"/>
    <row r="723" ht="14.15" customHeight="1" x14ac:dyDescent="0.3"/>
    <row r="725" ht="14.15" customHeight="1" x14ac:dyDescent="0.3"/>
    <row r="726" ht="14.15" customHeight="1" x14ac:dyDescent="0.3"/>
    <row r="727" ht="14.15" customHeight="1" x14ac:dyDescent="0.3"/>
    <row r="729" ht="14.15" customHeight="1" x14ac:dyDescent="0.3"/>
    <row r="730" ht="14.15" customHeight="1" x14ac:dyDescent="0.3"/>
    <row r="731" ht="14.15" customHeight="1" x14ac:dyDescent="0.3"/>
    <row r="733" ht="14.15" customHeight="1" x14ac:dyDescent="0.3"/>
    <row r="734" ht="14.15" customHeight="1" x14ac:dyDescent="0.3"/>
    <row r="735" ht="14.15" customHeight="1" x14ac:dyDescent="0.3"/>
    <row r="737" ht="14.15" customHeight="1" x14ac:dyDescent="0.3"/>
    <row r="738" ht="14.15" customHeight="1" x14ac:dyDescent="0.3"/>
    <row r="739" ht="14.15" customHeight="1" x14ac:dyDescent="0.3"/>
    <row r="741" ht="14.5" customHeight="1" x14ac:dyDescent="0.3"/>
    <row r="743" ht="14.5" customHeight="1" x14ac:dyDescent="0.3"/>
    <row r="744" ht="14.5" customHeight="1" x14ac:dyDescent="0.3"/>
    <row r="746" ht="14.5" customHeight="1" x14ac:dyDescent="0.3"/>
    <row r="747" ht="14.15" customHeight="1" x14ac:dyDescent="0.3"/>
    <row r="749" ht="14.15" customHeight="1" x14ac:dyDescent="0.3"/>
    <row r="750" ht="14.15" customHeight="1" x14ac:dyDescent="0.3"/>
    <row r="751" ht="14.15" customHeight="1" x14ac:dyDescent="0.3"/>
    <row r="753" ht="14.15" customHeight="1" x14ac:dyDescent="0.3"/>
    <row r="754" ht="14.15" customHeight="1" x14ac:dyDescent="0.3"/>
    <row r="755" ht="14.15" customHeight="1" x14ac:dyDescent="0.3"/>
    <row r="757" ht="14.15" customHeight="1" x14ac:dyDescent="0.3"/>
    <row r="758" ht="14.15" customHeight="1" x14ac:dyDescent="0.3"/>
    <row r="759" ht="14.15" customHeight="1" x14ac:dyDescent="0.3"/>
    <row r="761" ht="14.15" customHeight="1" x14ac:dyDescent="0.3"/>
    <row r="762" ht="14.15" customHeight="1" x14ac:dyDescent="0.3"/>
    <row r="763" ht="14.15" customHeight="1" x14ac:dyDescent="0.3"/>
    <row r="765" ht="14.15" customHeight="1" x14ac:dyDescent="0.3"/>
    <row r="766" ht="14.15" customHeight="1" x14ac:dyDescent="0.3"/>
    <row r="767" ht="14.15" customHeight="1" x14ac:dyDescent="0.3"/>
    <row r="769" ht="14.5" customHeight="1" x14ac:dyDescent="0.3"/>
    <row r="771" ht="14.5" customHeight="1" x14ac:dyDescent="0.3"/>
    <row r="772" ht="14.5" customHeight="1" x14ac:dyDescent="0.3"/>
    <row r="774" ht="14.5" customHeight="1" x14ac:dyDescent="0.3"/>
    <row r="775" ht="14.15" customHeight="1" x14ac:dyDescent="0.3"/>
    <row r="777" ht="14.15" customHeight="1" x14ac:dyDescent="0.3"/>
    <row r="778" ht="14.15" customHeight="1" x14ac:dyDescent="0.3"/>
    <row r="779" ht="14.15" customHeight="1" x14ac:dyDescent="0.3"/>
    <row r="781" ht="14.15" customHeight="1" x14ac:dyDescent="0.3"/>
    <row r="782" ht="14.15" customHeight="1" x14ac:dyDescent="0.3"/>
    <row r="783" ht="14.15" customHeight="1" x14ac:dyDescent="0.3"/>
    <row r="785" ht="14.15" customHeight="1" x14ac:dyDescent="0.3"/>
    <row r="786" ht="14.15" customHeight="1" x14ac:dyDescent="0.3"/>
    <row r="787" ht="14.15" customHeight="1" x14ac:dyDescent="0.3"/>
    <row r="789" ht="14.15" customHeight="1" x14ac:dyDescent="0.3"/>
    <row r="790" ht="14.15" customHeight="1" x14ac:dyDescent="0.3"/>
    <row r="791" ht="14.15" customHeight="1" x14ac:dyDescent="0.3"/>
    <row r="793" ht="14.15" customHeight="1" x14ac:dyDescent="0.3"/>
    <row r="794" ht="14.15" customHeight="1" x14ac:dyDescent="0.3"/>
    <row r="795" ht="14.15" customHeight="1" x14ac:dyDescent="0.3"/>
    <row r="797" ht="14.5" customHeight="1" x14ac:dyDescent="0.3"/>
    <row r="799" ht="14.5" customHeight="1" x14ac:dyDescent="0.3"/>
    <row r="802" ht="14.5" customHeight="1" x14ac:dyDescent="0.3"/>
    <row r="803" ht="14.15" customHeight="1" x14ac:dyDescent="0.3"/>
    <row r="805" ht="14.15" customHeight="1" x14ac:dyDescent="0.3"/>
    <row r="806" ht="14.15" customHeight="1" x14ac:dyDescent="0.3"/>
    <row r="807" ht="14.15" customHeight="1" x14ac:dyDescent="0.3"/>
    <row r="809" ht="14.15" customHeight="1" x14ac:dyDescent="0.3"/>
    <row r="810" ht="14.15" customHeight="1" x14ac:dyDescent="0.3"/>
    <row r="811" ht="14.15" customHeight="1" x14ac:dyDescent="0.3"/>
    <row r="813" ht="14.15" customHeight="1" x14ac:dyDescent="0.3"/>
    <row r="814" ht="14.15" customHeight="1" x14ac:dyDescent="0.3"/>
    <row r="815" ht="14.15" customHeight="1" x14ac:dyDescent="0.3"/>
    <row r="817" ht="14.15" customHeight="1" x14ac:dyDescent="0.3"/>
    <row r="818" ht="14.15" customHeight="1" x14ac:dyDescent="0.3"/>
    <row r="819" ht="14.15" customHeight="1" x14ac:dyDescent="0.3"/>
    <row r="821" ht="14.15" customHeight="1" x14ac:dyDescent="0.3"/>
    <row r="822" ht="14.15" customHeight="1" x14ac:dyDescent="0.3"/>
    <row r="823" ht="14.15" customHeight="1" x14ac:dyDescent="0.3"/>
    <row r="825" ht="14.5" customHeight="1" x14ac:dyDescent="0.3"/>
    <row r="827" ht="14.5" customHeight="1" x14ac:dyDescent="0.3"/>
    <row r="830" ht="14.5" customHeight="1" x14ac:dyDescent="0.3"/>
    <row r="831" ht="14.15" customHeight="1" x14ac:dyDescent="0.3"/>
    <row r="833" ht="14.15" customHeight="1" x14ac:dyDescent="0.3"/>
    <row r="834" ht="14.15" customHeight="1" x14ac:dyDescent="0.3"/>
    <row r="835" ht="14.15" customHeight="1" x14ac:dyDescent="0.3"/>
    <row r="837" ht="14.15" customHeight="1" x14ac:dyDescent="0.3"/>
    <row r="838" ht="14.15" customHeight="1" x14ac:dyDescent="0.3"/>
    <row r="839" ht="14.15" customHeight="1" x14ac:dyDescent="0.3"/>
    <row r="841" ht="14.15" customHeight="1" x14ac:dyDescent="0.3"/>
    <row r="842" ht="14.15" customHeight="1" x14ac:dyDescent="0.3"/>
    <row r="843" ht="14.15" customHeight="1" x14ac:dyDescent="0.3"/>
    <row r="845" ht="14.15" customHeight="1" x14ac:dyDescent="0.3"/>
    <row r="846" ht="14.15" customHeight="1" x14ac:dyDescent="0.3"/>
    <row r="847" ht="14.15" customHeight="1" x14ac:dyDescent="0.3"/>
    <row r="849" ht="14.15" customHeight="1" x14ac:dyDescent="0.3"/>
    <row r="850" ht="14.15" customHeight="1" x14ac:dyDescent="0.3"/>
    <row r="851" ht="14.15" customHeight="1" x14ac:dyDescent="0.3"/>
    <row r="853" ht="14.5" customHeight="1" x14ac:dyDescent="0.3"/>
    <row r="855" ht="14.5" customHeight="1" x14ac:dyDescent="0.3"/>
    <row r="856" ht="14.5" customHeight="1" x14ac:dyDescent="0.3"/>
    <row r="858" ht="14.5" customHeight="1" x14ac:dyDescent="0.3"/>
    <row r="859" ht="14.15" customHeight="1" x14ac:dyDescent="0.3"/>
    <row r="861" ht="14.15" customHeight="1" x14ac:dyDescent="0.3"/>
    <row r="862" ht="14.15" customHeight="1" x14ac:dyDescent="0.3"/>
    <row r="863" ht="14.15" customHeight="1" x14ac:dyDescent="0.3"/>
    <row r="865" ht="14.15" customHeight="1" x14ac:dyDescent="0.3"/>
    <row r="866" ht="14.15" customHeight="1" x14ac:dyDescent="0.3"/>
    <row r="867" ht="14.15" customHeight="1" x14ac:dyDescent="0.3"/>
    <row r="869" ht="14.15" customHeight="1" x14ac:dyDescent="0.3"/>
    <row r="870" ht="14.15" customHeight="1" x14ac:dyDescent="0.3"/>
    <row r="871" ht="14.15" customHeight="1" x14ac:dyDescent="0.3"/>
    <row r="873" ht="14.15" customHeight="1" x14ac:dyDescent="0.3"/>
    <row r="874" ht="14.15" customHeight="1" x14ac:dyDescent="0.3"/>
    <row r="875" ht="14.15" customHeight="1" x14ac:dyDescent="0.3"/>
    <row r="877" ht="14.15" customHeight="1" x14ac:dyDescent="0.3"/>
    <row r="878" ht="14.15" customHeight="1" x14ac:dyDescent="0.3"/>
    <row r="879" ht="14.15" customHeight="1" x14ac:dyDescent="0.3"/>
    <row r="881" ht="14.5" customHeight="1" x14ac:dyDescent="0.3"/>
  </sheetData>
  <mergeCells count="28">
    <mergeCell ref="A28:G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1F497D"/>
  </sheetPr>
  <dimension ref="A1:H881"/>
  <sheetViews>
    <sheetView topLeftCell="A7" workbookViewId="0">
      <selection activeCell="A30" sqref="A30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8" s="93" customFormat="1" ht="30.75" customHeight="1" thickBot="1" x14ac:dyDescent="0.35">
      <c r="A1" s="290" t="s">
        <v>449</v>
      </c>
      <c r="B1" s="290"/>
      <c r="C1" s="290"/>
      <c r="D1" s="290"/>
      <c r="E1" s="290"/>
      <c r="F1" s="290"/>
      <c r="G1" s="292"/>
    </row>
    <row r="2" spans="1:8" ht="54" customHeight="1" thickBot="1" x14ac:dyDescent="0.35">
      <c r="A2" s="244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8" ht="16" customHeight="1" x14ac:dyDescent="0.3">
      <c r="A3" s="273" t="s">
        <v>154</v>
      </c>
      <c r="B3" s="273" t="s">
        <v>120</v>
      </c>
      <c r="C3" s="276"/>
      <c r="D3" s="83">
        <v>65330.630000000005</v>
      </c>
      <c r="E3" s="83">
        <v>471197.06999999983</v>
      </c>
      <c r="F3" s="83">
        <v>675083.0200000006</v>
      </c>
      <c r="G3" s="83">
        <v>1211610.7199999988</v>
      </c>
    </row>
    <row r="4" spans="1:8" ht="16" customHeight="1" x14ac:dyDescent="0.3">
      <c r="A4" s="274"/>
      <c r="B4" s="277" t="s">
        <v>5</v>
      </c>
      <c r="C4" s="274"/>
      <c r="D4" s="117">
        <v>4.452782685621344E-2</v>
      </c>
      <c r="E4" s="117">
        <v>0.11663576422647517</v>
      </c>
      <c r="F4" s="117">
        <v>0.63939968983930673</v>
      </c>
      <c r="G4" s="117">
        <v>0.18461524846536354</v>
      </c>
    </row>
    <row r="5" spans="1:8" ht="16" customHeight="1" x14ac:dyDescent="0.3">
      <c r="A5" s="274"/>
      <c r="B5" s="277" t="s">
        <v>6</v>
      </c>
      <c r="C5" s="243" t="s">
        <v>7</v>
      </c>
      <c r="D5" s="117">
        <v>2.7337336585165257E-2</v>
      </c>
      <c r="E5" s="117">
        <v>0.1021662328706055</v>
      </c>
      <c r="F5" s="117">
        <v>0.6087687534672489</v>
      </c>
      <c r="G5" s="117">
        <v>0.17192446916673176</v>
      </c>
    </row>
    <row r="6" spans="1:8" ht="16" customHeight="1" x14ac:dyDescent="0.3">
      <c r="A6" s="274"/>
      <c r="B6" s="277"/>
      <c r="C6" s="243" t="s">
        <v>8</v>
      </c>
      <c r="D6" s="117">
        <v>7.1730987911212005E-2</v>
      </c>
      <c r="E6" s="117">
        <v>0.13285134716694821</v>
      </c>
      <c r="F6" s="117">
        <v>0.66893662211947036</v>
      </c>
      <c r="G6" s="117">
        <v>0.19801879642622036</v>
      </c>
    </row>
    <row r="7" spans="1:8" ht="16" customHeight="1" thickBot="1" x14ac:dyDescent="0.35">
      <c r="A7" s="275"/>
      <c r="B7" s="278" t="s">
        <v>9</v>
      </c>
      <c r="C7" s="275"/>
      <c r="D7" s="114">
        <v>553</v>
      </c>
      <c r="E7" s="114">
        <v>2814</v>
      </c>
      <c r="F7" s="114">
        <v>1497</v>
      </c>
      <c r="G7" s="114">
        <v>4864</v>
      </c>
    </row>
    <row r="8" spans="1:8" ht="16" customHeight="1" x14ac:dyDescent="0.3">
      <c r="A8" s="273" t="s">
        <v>99</v>
      </c>
      <c r="B8" s="273" t="s">
        <v>120</v>
      </c>
      <c r="C8" s="276"/>
      <c r="D8" s="83">
        <v>876745.31000000041</v>
      </c>
      <c r="E8" s="83">
        <v>2284009.4699999993</v>
      </c>
      <c r="F8" s="83">
        <v>337093.54999999993</v>
      </c>
      <c r="G8" s="83">
        <v>3497848.3299999973</v>
      </c>
    </row>
    <row r="9" spans="1:8" ht="16" customHeight="1" x14ac:dyDescent="0.3">
      <c r="A9" s="274"/>
      <c r="B9" s="277" t="s">
        <v>5</v>
      </c>
      <c r="C9" s="274"/>
      <c r="D9" s="117">
        <v>0.59756906309761881</v>
      </c>
      <c r="E9" s="117">
        <v>0.56536257756007802</v>
      </c>
      <c r="F9" s="117">
        <v>0.31927556305123866</v>
      </c>
      <c r="G9" s="117">
        <v>0.53297327918748283</v>
      </c>
    </row>
    <row r="10" spans="1:8" ht="16" customHeight="1" x14ac:dyDescent="0.3">
      <c r="A10" s="274"/>
      <c r="B10" s="277" t="s">
        <v>6</v>
      </c>
      <c r="C10" s="243" t="s">
        <v>7</v>
      </c>
      <c r="D10" s="117">
        <v>0.54758615358524365</v>
      </c>
      <c r="E10" s="117">
        <v>0.54101485402896388</v>
      </c>
      <c r="F10" s="117">
        <v>0.29083544430605995</v>
      </c>
      <c r="G10" s="117">
        <v>0.51379493955808075</v>
      </c>
    </row>
    <row r="11" spans="1:8" ht="16" customHeight="1" x14ac:dyDescent="0.3">
      <c r="A11" s="274"/>
      <c r="B11" s="277"/>
      <c r="C11" s="243" t="s">
        <v>8</v>
      </c>
      <c r="D11" s="117">
        <v>0.64560374748612892</v>
      </c>
      <c r="E11" s="117">
        <v>0.58939896282032722</v>
      </c>
      <c r="F11" s="117">
        <v>0.34912761942899029</v>
      </c>
      <c r="G11" s="117">
        <v>0.55205466478298104</v>
      </c>
    </row>
    <row r="12" spans="1:8" ht="16" customHeight="1" thickBot="1" x14ac:dyDescent="0.35">
      <c r="A12" s="275"/>
      <c r="B12" s="278" t="s">
        <v>9</v>
      </c>
      <c r="C12" s="275"/>
      <c r="D12" s="114">
        <v>553</v>
      </c>
      <c r="E12" s="114">
        <v>2814</v>
      </c>
      <c r="F12" s="114">
        <v>1497</v>
      </c>
      <c r="G12" s="114">
        <v>4864</v>
      </c>
      <c r="H12" s="114"/>
    </row>
    <row r="13" spans="1:8" ht="16" customHeight="1" x14ac:dyDescent="0.3">
      <c r="A13" s="293" t="s">
        <v>123</v>
      </c>
      <c r="B13" s="273" t="s">
        <v>120</v>
      </c>
      <c r="C13" s="276"/>
      <c r="D13" s="83">
        <v>345897.93</v>
      </c>
      <c r="E13" s="83">
        <v>686450.7300000001</v>
      </c>
      <c r="F13" s="83">
        <v>16831.940000000002</v>
      </c>
      <c r="G13" s="83">
        <v>1049180.6000000006</v>
      </c>
    </row>
    <row r="14" spans="1:8" ht="16" customHeight="1" x14ac:dyDescent="0.3">
      <c r="A14" s="294"/>
      <c r="B14" s="277" t="s">
        <v>5</v>
      </c>
      <c r="C14" s="274"/>
      <c r="D14" s="117">
        <v>0.23575592546654811</v>
      </c>
      <c r="E14" s="117">
        <v>0.16991766416835274</v>
      </c>
      <c r="F14" s="117">
        <v>1.5942242504327561E-2</v>
      </c>
      <c r="G14" s="117">
        <v>0.15986548646089851</v>
      </c>
    </row>
    <row r="15" spans="1:8" ht="16" customHeight="1" x14ac:dyDescent="0.3">
      <c r="A15" s="294"/>
      <c r="B15" s="277" t="s">
        <v>6</v>
      </c>
      <c r="C15" s="243" t="s">
        <v>7</v>
      </c>
      <c r="D15" s="117">
        <v>0.1936287737017135</v>
      </c>
      <c r="E15" s="117">
        <v>0.15123167183084193</v>
      </c>
      <c r="F15" s="117">
        <v>1.0000514234240764E-2</v>
      </c>
      <c r="G15" s="117">
        <v>0.14449080500504066</v>
      </c>
    </row>
    <row r="16" spans="1:8" ht="16" customHeight="1" x14ac:dyDescent="0.3">
      <c r="A16" s="294"/>
      <c r="B16" s="277"/>
      <c r="C16" s="243" t="s">
        <v>8</v>
      </c>
      <c r="D16" s="117">
        <v>0.28382252476095104</v>
      </c>
      <c r="E16" s="117">
        <v>0.19039456308096067</v>
      </c>
      <c r="F16" s="117">
        <v>2.5323900409553238E-2</v>
      </c>
      <c r="G16" s="117">
        <v>0.17653853760150845</v>
      </c>
    </row>
    <row r="17" spans="1:7" ht="16" customHeight="1" thickBot="1" x14ac:dyDescent="0.35">
      <c r="A17" s="295"/>
      <c r="B17" s="278" t="s">
        <v>9</v>
      </c>
      <c r="C17" s="275"/>
      <c r="D17" s="114">
        <v>553</v>
      </c>
      <c r="E17" s="114">
        <v>2814</v>
      </c>
      <c r="F17" s="114">
        <v>1497</v>
      </c>
      <c r="G17" s="114">
        <v>4864</v>
      </c>
    </row>
    <row r="18" spans="1:7" ht="16" customHeight="1" x14ac:dyDescent="0.3">
      <c r="A18" s="293" t="s">
        <v>124</v>
      </c>
      <c r="B18" s="273" t="s">
        <v>120</v>
      </c>
      <c r="C18" s="276"/>
      <c r="D18" s="83">
        <v>175058.31999999992</v>
      </c>
      <c r="E18" s="83">
        <v>508238.82</v>
      </c>
      <c r="F18" s="83">
        <v>16532.400000000001</v>
      </c>
      <c r="G18" s="83">
        <v>699829.54000000039</v>
      </c>
    </row>
    <row r="19" spans="1:7" ht="16" customHeight="1" x14ac:dyDescent="0.3">
      <c r="A19" s="294"/>
      <c r="B19" s="277" t="s">
        <v>5</v>
      </c>
      <c r="C19" s="279"/>
      <c r="D19" s="117">
        <v>0.11931564968376397</v>
      </c>
      <c r="E19" s="117">
        <v>0.12580473639248643</v>
      </c>
      <c r="F19" s="117">
        <v>1.56585354973072E-2</v>
      </c>
      <c r="G19" s="117">
        <v>0.10663425329424393</v>
      </c>
    </row>
    <row r="20" spans="1:7" ht="16" customHeight="1" x14ac:dyDescent="0.3">
      <c r="A20" s="294"/>
      <c r="B20" s="277" t="s">
        <v>6</v>
      </c>
      <c r="C20" s="243" t="s">
        <v>7</v>
      </c>
      <c r="D20" s="117">
        <v>9.1172903708231251E-2</v>
      </c>
      <c r="E20" s="117">
        <v>0.11005106139274165</v>
      </c>
      <c r="F20" s="117">
        <v>9.9490012593425846E-3</v>
      </c>
      <c r="G20" s="117">
        <v>9.4704817082900059E-2</v>
      </c>
    </row>
    <row r="21" spans="1:7" ht="16" customHeight="1" x14ac:dyDescent="0.3">
      <c r="A21" s="294"/>
      <c r="B21" s="277"/>
      <c r="C21" s="243" t="s">
        <v>8</v>
      </c>
      <c r="D21" s="117">
        <v>0.1546669712001868</v>
      </c>
      <c r="E21" s="117">
        <v>0.14345003016532279</v>
      </c>
      <c r="F21" s="117">
        <v>2.4563365226781014E-2</v>
      </c>
      <c r="G21" s="117">
        <v>0.11986740796432463</v>
      </c>
    </row>
    <row r="22" spans="1:7" ht="16" customHeight="1" thickBot="1" x14ac:dyDescent="0.35">
      <c r="A22" s="295"/>
      <c r="B22" s="278" t="s">
        <v>9</v>
      </c>
      <c r="C22" s="275"/>
      <c r="D22" s="114">
        <v>553</v>
      </c>
      <c r="E22" s="114">
        <v>2814</v>
      </c>
      <c r="F22" s="114">
        <v>1497</v>
      </c>
      <c r="G22" s="114">
        <v>4864</v>
      </c>
    </row>
    <row r="23" spans="1:7" ht="16" customHeight="1" x14ac:dyDescent="0.3">
      <c r="A23" s="273" t="s">
        <v>68</v>
      </c>
      <c r="B23" s="273" t="s">
        <v>120</v>
      </c>
      <c r="C23" s="276"/>
      <c r="D23" s="83">
        <v>4154.3899999999994</v>
      </c>
      <c r="E23" s="83">
        <v>90006.020000000019</v>
      </c>
      <c r="F23" s="83">
        <v>10266.640000000001</v>
      </c>
      <c r="G23" s="83">
        <v>104427.05000000003</v>
      </c>
    </row>
    <row r="24" spans="1:7" ht="16" customHeight="1" x14ac:dyDescent="0.3">
      <c r="A24" s="274"/>
      <c r="B24" s="277" t="s">
        <v>5</v>
      </c>
      <c r="C24" s="279"/>
      <c r="D24" s="117">
        <v>2.8315348958548921E-3</v>
      </c>
      <c r="E24" s="117">
        <v>2.2279257652606826E-2</v>
      </c>
      <c r="F24" s="117">
        <v>9.723969107817013E-3</v>
      </c>
      <c r="G24" s="117">
        <v>1.5911732592011868E-2</v>
      </c>
    </row>
    <row r="25" spans="1:7" ht="16" customHeight="1" x14ac:dyDescent="0.3">
      <c r="A25" s="274"/>
      <c r="B25" s="277" t="s">
        <v>6</v>
      </c>
      <c r="C25" s="243" t="s">
        <v>7</v>
      </c>
      <c r="D25" s="117">
        <v>9.036388890881628E-4</v>
      </c>
      <c r="E25" s="117">
        <v>1.5472428858900635E-2</v>
      </c>
      <c r="F25" s="117">
        <v>4.6551122937117662E-3</v>
      </c>
      <c r="G25" s="117">
        <v>1.1479284252695707E-2</v>
      </c>
    </row>
    <row r="26" spans="1:7" ht="16" customHeight="1" x14ac:dyDescent="0.3">
      <c r="A26" s="274"/>
      <c r="B26" s="277"/>
      <c r="C26" s="243" t="s">
        <v>8</v>
      </c>
      <c r="D26" s="117">
        <v>8.8361823358335187E-3</v>
      </c>
      <c r="E26" s="117">
        <v>3.1983352797898261E-2</v>
      </c>
      <c r="F26" s="117">
        <v>2.0200186865077022E-2</v>
      </c>
      <c r="G26" s="117">
        <v>2.2017543552994016E-2</v>
      </c>
    </row>
    <row r="27" spans="1:7" ht="16" customHeight="1" thickBot="1" x14ac:dyDescent="0.35">
      <c r="A27" s="275"/>
      <c r="B27" s="278" t="s">
        <v>9</v>
      </c>
      <c r="C27" s="275"/>
      <c r="D27" s="114">
        <v>553</v>
      </c>
      <c r="E27" s="114">
        <v>2814</v>
      </c>
      <c r="F27" s="114">
        <v>1497</v>
      </c>
      <c r="G27" s="114">
        <v>4864</v>
      </c>
    </row>
    <row r="28" spans="1:7" ht="16" customHeight="1" x14ac:dyDescent="0.3">
      <c r="A28" s="284" t="s">
        <v>360</v>
      </c>
      <c r="B28" s="285"/>
      <c r="C28" s="285"/>
      <c r="D28" s="285"/>
      <c r="E28" s="285"/>
      <c r="F28" s="285"/>
      <c r="G28" s="285"/>
    </row>
    <row r="29" spans="1:7" ht="14.5" customHeight="1" x14ac:dyDescent="0.3">
      <c r="A29" s="84" t="s">
        <v>10</v>
      </c>
    </row>
    <row r="30" spans="1:7" ht="14.5" customHeight="1" x14ac:dyDescent="0.3">
      <c r="A30" s="84" t="s">
        <v>511</v>
      </c>
    </row>
    <row r="31" spans="1:7" ht="14.25" customHeight="1" x14ac:dyDescent="0.3">
      <c r="A31" s="198" t="str">
        <f>HYPERLINK("#'Index'!A1","Back To Index")</f>
        <v>Back To Index</v>
      </c>
    </row>
    <row r="32" spans="1:7" ht="14.25" customHeight="1" x14ac:dyDescent="0.3"/>
    <row r="33" ht="14.25" customHeight="1" x14ac:dyDescent="0.3"/>
    <row r="34" ht="14.15" customHeight="1" x14ac:dyDescent="0.3"/>
    <row r="35" ht="15" customHeight="1" x14ac:dyDescent="0.3"/>
    <row r="36" ht="14.25" customHeight="1" x14ac:dyDescent="0.3"/>
    <row r="37" ht="15" customHeight="1" x14ac:dyDescent="0.3"/>
    <row r="38" ht="15" customHeight="1" x14ac:dyDescent="0.3"/>
    <row r="39" ht="36.75" customHeight="1" x14ac:dyDescent="0.3"/>
    <row r="40" ht="15" customHeight="1" x14ac:dyDescent="0.3"/>
    <row r="41" ht="14.25" customHeight="1" x14ac:dyDescent="0.3"/>
    <row r="42" ht="14.1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4.25" customHeight="1" x14ac:dyDescent="0.3"/>
    <row r="48" ht="14.25" customHeight="1" x14ac:dyDescent="0.3"/>
    <row r="49" ht="14.25" customHeight="1" x14ac:dyDescent="0.3"/>
    <row r="50" ht="14.15" customHeight="1" x14ac:dyDescent="0.3"/>
    <row r="51" ht="14.25" customHeight="1" x14ac:dyDescent="0.3"/>
    <row r="52" ht="14.25" customHeight="1" x14ac:dyDescent="0.3"/>
    <row r="53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5" customHeight="1" x14ac:dyDescent="0.3"/>
    <row r="59" ht="14.25" customHeight="1" x14ac:dyDescent="0.3"/>
    <row r="60" ht="14.25" customHeight="1" x14ac:dyDescent="0.3"/>
    <row r="61" ht="14.25" customHeight="1" x14ac:dyDescent="0.3"/>
    <row r="62" ht="14.15" customHeight="1" x14ac:dyDescent="0.3"/>
    <row r="63" ht="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15" customHeight="1" x14ac:dyDescent="0.3"/>
    <row r="78" ht="14.15" customHeight="1" x14ac:dyDescent="0.3"/>
    <row r="79" ht="14.15" customHeight="1" x14ac:dyDescent="0.3"/>
    <row r="81" ht="14.5" customHeight="1" x14ac:dyDescent="0.3"/>
    <row r="83" ht="14.5" customHeight="1" x14ac:dyDescent="0.3"/>
    <row r="84" ht="14.5" customHeight="1" x14ac:dyDescent="0.3"/>
    <row r="86" ht="14.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5" customHeight="1" x14ac:dyDescent="0.3"/>
    <row r="111" ht="14.5" customHeight="1" x14ac:dyDescent="0.3"/>
    <row r="112" ht="14.5" customHeight="1" x14ac:dyDescent="0.3"/>
    <row r="114" ht="14.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5" customHeight="1" x14ac:dyDescent="0.3"/>
    <row r="139" ht="14.5" customHeight="1" x14ac:dyDescent="0.3"/>
    <row r="140" ht="14.5" customHeight="1" x14ac:dyDescent="0.3"/>
    <row r="142" ht="14.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7" ht="14.5" customHeight="1" x14ac:dyDescent="0.3"/>
    <row r="168" ht="14.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5" customHeight="1" x14ac:dyDescent="0.3"/>
    <row r="195" ht="14.5" customHeight="1" x14ac:dyDescent="0.3"/>
    <row r="196" ht="14.5" customHeight="1" x14ac:dyDescent="0.3"/>
    <row r="198" ht="14.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5" customHeight="1" x14ac:dyDescent="0.3"/>
    <row r="223" ht="14.5" customHeight="1" x14ac:dyDescent="0.3"/>
    <row r="226" ht="14.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5" customHeight="1" x14ac:dyDescent="0.3"/>
    <row r="251" ht="14.5" customHeight="1" x14ac:dyDescent="0.3"/>
    <row r="254" ht="14.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5" customHeight="1" x14ac:dyDescent="0.3"/>
    <row r="279" ht="14.5" customHeight="1" x14ac:dyDescent="0.3"/>
    <row r="280" ht="14.5" customHeight="1" x14ac:dyDescent="0.3"/>
    <row r="282" ht="14.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5" customHeight="1" x14ac:dyDescent="0.3"/>
    <row r="307" ht="14.5" customHeight="1" x14ac:dyDescent="0.3"/>
    <row r="308" ht="14.5" customHeight="1" x14ac:dyDescent="0.3"/>
    <row r="310" ht="14.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5" customHeight="1" x14ac:dyDescent="0.3"/>
    <row r="335" ht="14.5" customHeight="1" x14ac:dyDescent="0.3"/>
    <row r="336" ht="14.5" customHeight="1" x14ac:dyDescent="0.3"/>
    <row r="338" ht="14.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5" customHeight="1" x14ac:dyDescent="0.3"/>
    <row r="363" ht="14.5" customHeight="1" x14ac:dyDescent="0.3"/>
    <row r="364" ht="14.5" customHeight="1" x14ac:dyDescent="0.3"/>
    <row r="366" ht="14.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5" customHeight="1" x14ac:dyDescent="0.3"/>
    <row r="391" ht="14.5" customHeight="1" x14ac:dyDescent="0.3"/>
    <row r="392" ht="14.5" customHeight="1" x14ac:dyDescent="0.3"/>
    <row r="394" ht="14.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15" customHeight="1" x14ac:dyDescent="0.3"/>
    <row r="414" ht="14.15" customHeight="1" x14ac:dyDescent="0.3"/>
    <row r="415" ht="14.15" customHeight="1" x14ac:dyDescent="0.3"/>
    <row r="417" ht="14.5" customHeight="1" x14ac:dyDescent="0.3"/>
    <row r="419" ht="14.5" customHeight="1" x14ac:dyDescent="0.3"/>
    <row r="420" ht="14.5" customHeight="1" x14ac:dyDescent="0.3"/>
    <row r="422" ht="14.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15" customHeight="1" x14ac:dyDescent="0.3"/>
    <row r="442" ht="14.15" customHeight="1" x14ac:dyDescent="0.3"/>
    <row r="443" ht="14.15" customHeight="1" x14ac:dyDescent="0.3"/>
    <row r="445" ht="14.5" customHeight="1" x14ac:dyDescent="0.3"/>
    <row r="447" ht="14.5" customHeight="1" x14ac:dyDescent="0.3"/>
    <row r="448" ht="14.5" customHeight="1" x14ac:dyDescent="0.3"/>
    <row r="450" ht="14.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15" customHeight="1" x14ac:dyDescent="0.3"/>
    <row r="458" ht="14.15" customHeight="1" x14ac:dyDescent="0.3"/>
    <row r="459" ht="14.15" customHeight="1" x14ac:dyDescent="0.3"/>
    <row r="461" ht="14.15" customHeight="1" x14ac:dyDescent="0.3"/>
    <row r="462" ht="14.1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5" customHeight="1" x14ac:dyDescent="0.3"/>
    <row r="475" ht="14.5" customHeight="1" x14ac:dyDescent="0.3"/>
    <row r="476" ht="14.5" customHeight="1" x14ac:dyDescent="0.3"/>
    <row r="478" ht="14.5" customHeight="1" x14ac:dyDescent="0.3"/>
    <row r="479" ht="14.15" customHeight="1" x14ac:dyDescent="0.3"/>
    <row r="481" ht="14.15" customHeight="1" x14ac:dyDescent="0.3"/>
    <row r="482" ht="14.1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15" customHeight="1" x14ac:dyDescent="0.3"/>
    <row r="494" ht="14.15" customHeight="1" x14ac:dyDescent="0.3"/>
    <row r="495" ht="14.15" customHeight="1" x14ac:dyDescent="0.3"/>
    <row r="497" ht="14.15" customHeight="1" x14ac:dyDescent="0.3"/>
    <row r="498" ht="14.15" customHeight="1" x14ac:dyDescent="0.3"/>
    <row r="499" ht="14.15" customHeight="1" x14ac:dyDescent="0.3"/>
    <row r="501" ht="14.5" customHeight="1" x14ac:dyDescent="0.3"/>
    <row r="503" ht="14.5" customHeight="1" x14ac:dyDescent="0.3"/>
    <row r="504" ht="14.5" customHeight="1" x14ac:dyDescent="0.3"/>
    <row r="506" ht="14.5" customHeight="1" x14ac:dyDescent="0.3"/>
    <row r="507" ht="14.15" customHeight="1" x14ac:dyDescent="0.3"/>
    <row r="509" ht="14.15" customHeight="1" x14ac:dyDescent="0.3"/>
    <row r="510" ht="14.15" customHeight="1" x14ac:dyDescent="0.3"/>
    <row r="511" ht="14.15" customHeight="1" x14ac:dyDescent="0.3"/>
    <row r="513" ht="14.15" customHeight="1" x14ac:dyDescent="0.3"/>
    <row r="514" ht="14.15" customHeight="1" x14ac:dyDescent="0.3"/>
    <row r="515" ht="14.15" customHeight="1" x14ac:dyDescent="0.3"/>
    <row r="517" ht="14.15" customHeight="1" x14ac:dyDescent="0.3"/>
    <row r="518" ht="14.15" customHeight="1" x14ac:dyDescent="0.3"/>
    <row r="519" ht="14.15" customHeight="1" x14ac:dyDescent="0.3"/>
    <row r="521" ht="14.15" customHeight="1" x14ac:dyDescent="0.3"/>
    <row r="522" ht="14.15" customHeight="1" x14ac:dyDescent="0.3"/>
    <row r="523" ht="14.15" customHeight="1" x14ac:dyDescent="0.3"/>
    <row r="525" ht="14.15" customHeight="1" x14ac:dyDescent="0.3"/>
    <row r="526" ht="14.15" customHeight="1" x14ac:dyDescent="0.3"/>
    <row r="527" ht="14.15" customHeight="1" x14ac:dyDescent="0.3"/>
    <row r="529" ht="14.5" customHeight="1" x14ac:dyDescent="0.3"/>
    <row r="531" ht="14.5" customHeight="1" x14ac:dyDescent="0.3"/>
    <row r="532" ht="14.5" customHeight="1" x14ac:dyDescent="0.3"/>
    <row r="534" ht="14.5" customHeight="1" x14ac:dyDescent="0.3"/>
    <row r="535" ht="14.15" customHeight="1" x14ac:dyDescent="0.3"/>
    <row r="537" ht="14.15" customHeight="1" x14ac:dyDescent="0.3"/>
    <row r="538" ht="14.15" customHeight="1" x14ac:dyDescent="0.3"/>
    <row r="539" ht="14.15" customHeight="1" x14ac:dyDescent="0.3"/>
    <row r="541" ht="14.15" customHeight="1" x14ac:dyDescent="0.3"/>
    <row r="542" ht="14.15" customHeight="1" x14ac:dyDescent="0.3"/>
    <row r="543" ht="14.15" customHeight="1" x14ac:dyDescent="0.3"/>
    <row r="545" ht="14.15" customHeight="1" x14ac:dyDescent="0.3"/>
    <row r="546" ht="14.15" customHeight="1" x14ac:dyDescent="0.3"/>
    <row r="547" ht="14.15" customHeight="1" x14ac:dyDescent="0.3"/>
    <row r="549" ht="14.15" customHeight="1" x14ac:dyDescent="0.3"/>
    <row r="550" ht="14.15" customHeight="1" x14ac:dyDescent="0.3"/>
    <row r="551" ht="14.15" customHeight="1" x14ac:dyDescent="0.3"/>
    <row r="553" ht="14.15" customHeight="1" x14ac:dyDescent="0.3"/>
    <row r="554" ht="14.15" customHeight="1" x14ac:dyDescent="0.3"/>
    <row r="555" ht="14.15" customHeight="1" x14ac:dyDescent="0.3"/>
    <row r="557" ht="14.15" customHeight="1" x14ac:dyDescent="0.3"/>
    <row r="558" ht="14.15" customHeight="1" x14ac:dyDescent="0.3"/>
    <row r="559" ht="14.15" customHeight="1" x14ac:dyDescent="0.3"/>
    <row r="561" ht="14.15" customHeight="1" x14ac:dyDescent="0.3"/>
    <row r="562" ht="14.15" customHeight="1" x14ac:dyDescent="0.3"/>
    <row r="563" ht="14.15" customHeight="1" x14ac:dyDescent="0.3"/>
    <row r="565" ht="14.15" customHeight="1" x14ac:dyDescent="0.3"/>
    <row r="566" ht="14.15" customHeight="1" x14ac:dyDescent="0.3"/>
    <row r="567" ht="14.15" customHeight="1" x14ac:dyDescent="0.3"/>
    <row r="569" ht="14.15" customHeight="1" x14ac:dyDescent="0.3"/>
    <row r="570" ht="14.15" customHeight="1" x14ac:dyDescent="0.3"/>
    <row r="571" ht="14.15" customHeight="1" x14ac:dyDescent="0.3"/>
    <row r="573" ht="14.5" customHeight="1" x14ac:dyDescent="0.3"/>
    <row r="575" ht="14.5" customHeight="1" x14ac:dyDescent="0.3"/>
    <row r="576" ht="14.5" customHeight="1" x14ac:dyDescent="0.3"/>
    <row r="578" ht="14.5" customHeight="1" x14ac:dyDescent="0.3"/>
    <row r="579" ht="14.15" customHeight="1" x14ac:dyDescent="0.3"/>
    <row r="581" ht="14.15" customHeight="1" x14ac:dyDescent="0.3"/>
    <row r="582" ht="14.15" customHeight="1" x14ac:dyDescent="0.3"/>
    <row r="583" ht="14.15" customHeight="1" x14ac:dyDescent="0.3"/>
    <row r="585" ht="14.15" customHeight="1" x14ac:dyDescent="0.3"/>
    <row r="586" ht="14.15" customHeight="1" x14ac:dyDescent="0.3"/>
    <row r="587" ht="14.15" customHeight="1" x14ac:dyDescent="0.3"/>
    <row r="589" ht="14.15" customHeight="1" x14ac:dyDescent="0.3"/>
    <row r="590" ht="14.15" customHeight="1" x14ac:dyDescent="0.3"/>
    <row r="591" ht="14.15" customHeight="1" x14ac:dyDescent="0.3"/>
    <row r="593" ht="14.15" customHeight="1" x14ac:dyDescent="0.3"/>
    <row r="594" ht="14.15" customHeight="1" x14ac:dyDescent="0.3"/>
    <row r="595" ht="14.15" customHeight="1" x14ac:dyDescent="0.3"/>
    <row r="597" ht="14.15" customHeight="1" x14ac:dyDescent="0.3"/>
    <row r="598" ht="14.15" customHeight="1" x14ac:dyDescent="0.3"/>
    <row r="599" ht="14.15" customHeight="1" x14ac:dyDescent="0.3"/>
    <row r="601" ht="14.5" customHeight="1" x14ac:dyDescent="0.3"/>
    <row r="603" ht="14.5" customHeight="1" x14ac:dyDescent="0.3"/>
    <row r="604" ht="14.5" customHeight="1" x14ac:dyDescent="0.3"/>
    <row r="606" ht="14.5" customHeight="1" x14ac:dyDescent="0.3"/>
    <row r="607" ht="14.15" customHeight="1" x14ac:dyDescent="0.3"/>
    <row r="609" ht="14.15" customHeight="1" x14ac:dyDescent="0.3"/>
    <row r="610" ht="14.15" customHeight="1" x14ac:dyDescent="0.3"/>
    <row r="611" ht="14.15" customHeight="1" x14ac:dyDescent="0.3"/>
    <row r="613" ht="14.15" customHeight="1" x14ac:dyDescent="0.3"/>
    <row r="614" ht="14.15" customHeight="1" x14ac:dyDescent="0.3"/>
    <row r="615" ht="14.15" customHeight="1" x14ac:dyDescent="0.3"/>
    <row r="617" ht="14.15" customHeight="1" x14ac:dyDescent="0.3"/>
    <row r="618" ht="14.15" customHeight="1" x14ac:dyDescent="0.3"/>
    <row r="619" ht="14.15" customHeight="1" x14ac:dyDescent="0.3"/>
    <row r="621" ht="14.15" customHeight="1" x14ac:dyDescent="0.3"/>
    <row r="622" ht="14.15" customHeight="1" x14ac:dyDescent="0.3"/>
    <row r="623" ht="14.15" customHeight="1" x14ac:dyDescent="0.3"/>
    <row r="625" ht="14.15" customHeight="1" x14ac:dyDescent="0.3"/>
    <row r="626" ht="14.15" customHeight="1" x14ac:dyDescent="0.3"/>
    <row r="627" ht="14.15" customHeight="1" x14ac:dyDescent="0.3"/>
    <row r="629" ht="14.5" customHeight="1" x14ac:dyDescent="0.3"/>
    <row r="631" ht="14.5" customHeight="1" x14ac:dyDescent="0.3"/>
    <row r="632" ht="14.5" customHeight="1" x14ac:dyDescent="0.3"/>
    <row r="634" ht="14.5" customHeight="1" x14ac:dyDescent="0.3"/>
    <row r="635" ht="14.15" customHeight="1" x14ac:dyDescent="0.3"/>
    <row r="637" ht="14.15" customHeight="1" x14ac:dyDescent="0.3"/>
    <row r="638" ht="14.15" customHeight="1" x14ac:dyDescent="0.3"/>
    <row r="639" ht="14.15" customHeight="1" x14ac:dyDescent="0.3"/>
    <row r="641" ht="14.15" customHeight="1" x14ac:dyDescent="0.3"/>
    <row r="642" ht="14.15" customHeight="1" x14ac:dyDescent="0.3"/>
    <row r="643" ht="14.15" customHeight="1" x14ac:dyDescent="0.3"/>
    <row r="645" ht="14.15" customHeight="1" x14ac:dyDescent="0.3"/>
    <row r="646" ht="14.15" customHeight="1" x14ac:dyDescent="0.3"/>
    <row r="647" ht="14.15" customHeight="1" x14ac:dyDescent="0.3"/>
    <row r="649" ht="14.15" customHeight="1" x14ac:dyDescent="0.3"/>
    <row r="650" ht="14.15" customHeight="1" x14ac:dyDescent="0.3"/>
    <row r="651" ht="14.15" customHeight="1" x14ac:dyDescent="0.3"/>
    <row r="653" ht="14.15" customHeight="1" x14ac:dyDescent="0.3"/>
    <row r="654" ht="14.15" customHeight="1" x14ac:dyDescent="0.3"/>
    <row r="655" ht="14.15" customHeight="1" x14ac:dyDescent="0.3"/>
    <row r="657" ht="14.5" customHeight="1" x14ac:dyDescent="0.3"/>
    <row r="659" ht="14.5" customHeight="1" x14ac:dyDescent="0.3"/>
    <row r="660" ht="14.5" customHeight="1" x14ac:dyDescent="0.3"/>
    <row r="662" ht="14.5" customHeight="1" x14ac:dyDescent="0.3"/>
    <row r="663" ht="14.15" customHeight="1" x14ac:dyDescent="0.3"/>
    <row r="665" ht="14.15" customHeight="1" x14ac:dyDescent="0.3"/>
    <row r="666" ht="14.15" customHeight="1" x14ac:dyDescent="0.3"/>
    <row r="667" ht="14.15" customHeight="1" x14ac:dyDescent="0.3"/>
    <row r="669" ht="14.15" customHeight="1" x14ac:dyDescent="0.3"/>
    <row r="670" ht="14.15" customHeight="1" x14ac:dyDescent="0.3"/>
    <row r="671" ht="14.15" customHeight="1" x14ac:dyDescent="0.3"/>
    <row r="673" ht="14.15" customHeight="1" x14ac:dyDescent="0.3"/>
    <row r="674" ht="14.15" customHeight="1" x14ac:dyDescent="0.3"/>
    <row r="675" ht="14.15" customHeight="1" x14ac:dyDescent="0.3"/>
    <row r="677" ht="14.15" customHeight="1" x14ac:dyDescent="0.3"/>
    <row r="678" ht="14.15" customHeight="1" x14ac:dyDescent="0.3"/>
    <row r="679" ht="14.15" customHeight="1" x14ac:dyDescent="0.3"/>
    <row r="681" ht="14.15" customHeight="1" x14ac:dyDescent="0.3"/>
    <row r="682" ht="14.15" customHeight="1" x14ac:dyDescent="0.3"/>
    <row r="683" ht="14.15" customHeight="1" x14ac:dyDescent="0.3"/>
    <row r="685" ht="14.5" customHeight="1" x14ac:dyDescent="0.3"/>
    <row r="687" ht="14.5" customHeight="1" x14ac:dyDescent="0.3"/>
    <row r="688" ht="14.5" customHeight="1" x14ac:dyDescent="0.3"/>
    <row r="690" ht="14.5" customHeight="1" x14ac:dyDescent="0.3"/>
    <row r="691" ht="14.15" customHeight="1" x14ac:dyDescent="0.3"/>
    <row r="693" ht="14.15" customHeight="1" x14ac:dyDescent="0.3"/>
    <row r="694" ht="14.15" customHeight="1" x14ac:dyDescent="0.3"/>
    <row r="695" ht="14.15" customHeight="1" x14ac:dyDescent="0.3"/>
    <row r="697" ht="14.15" customHeight="1" x14ac:dyDescent="0.3"/>
    <row r="698" ht="14.15" customHeight="1" x14ac:dyDescent="0.3"/>
    <row r="699" ht="14.15" customHeight="1" x14ac:dyDescent="0.3"/>
    <row r="701" ht="14.15" customHeight="1" x14ac:dyDescent="0.3"/>
    <row r="702" ht="14.15" customHeight="1" x14ac:dyDescent="0.3"/>
    <row r="703" ht="14.15" customHeight="1" x14ac:dyDescent="0.3"/>
    <row r="705" ht="14.15" customHeight="1" x14ac:dyDescent="0.3"/>
    <row r="706" ht="14.15" customHeight="1" x14ac:dyDescent="0.3"/>
    <row r="707" ht="14.15" customHeight="1" x14ac:dyDescent="0.3"/>
    <row r="709" ht="14.15" customHeight="1" x14ac:dyDescent="0.3"/>
    <row r="710" ht="14.15" customHeight="1" x14ac:dyDescent="0.3"/>
    <row r="711" ht="14.15" customHeight="1" x14ac:dyDescent="0.3"/>
    <row r="713" ht="14.5" customHeight="1" x14ac:dyDescent="0.3"/>
    <row r="715" ht="14.5" customHeight="1" x14ac:dyDescent="0.3"/>
    <row r="718" ht="14.5" customHeight="1" x14ac:dyDescent="0.3"/>
    <row r="719" ht="14.15" customHeight="1" x14ac:dyDescent="0.3"/>
    <row r="721" ht="14.15" customHeight="1" x14ac:dyDescent="0.3"/>
    <row r="722" ht="14.15" customHeight="1" x14ac:dyDescent="0.3"/>
    <row r="723" ht="14.15" customHeight="1" x14ac:dyDescent="0.3"/>
    <row r="725" ht="14.15" customHeight="1" x14ac:dyDescent="0.3"/>
    <row r="726" ht="14.15" customHeight="1" x14ac:dyDescent="0.3"/>
    <row r="727" ht="14.15" customHeight="1" x14ac:dyDescent="0.3"/>
    <row r="729" ht="14.15" customHeight="1" x14ac:dyDescent="0.3"/>
    <row r="730" ht="14.15" customHeight="1" x14ac:dyDescent="0.3"/>
    <row r="731" ht="14.15" customHeight="1" x14ac:dyDescent="0.3"/>
    <row r="733" ht="14.15" customHeight="1" x14ac:dyDescent="0.3"/>
    <row r="734" ht="14.15" customHeight="1" x14ac:dyDescent="0.3"/>
    <row r="735" ht="14.15" customHeight="1" x14ac:dyDescent="0.3"/>
    <row r="737" ht="14.15" customHeight="1" x14ac:dyDescent="0.3"/>
    <row r="738" ht="14.15" customHeight="1" x14ac:dyDescent="0.3"/>
    <row r="739" ht="14.15" customHeight="1" x14ac:dyDescent="0.3"/>
    <row r="741" ht="14.5" customHeight="1" x14ac:dyDescent="0.3"/>
    <row r="743" ht="14.5" customHeight="1" x14ac:dyDescent="0.3"/>
    <row r="744" ht="14.5" customHeight="1" x14ac:dyDescent="0.3"/>
    <row r="746" ht="14.5" customHeight="1" x14ac:dyDescent="0.3"/>
    <row r="747" ht="14.15" customHeight="1" x14ac:dyDescent="0.3"/>
    <row r="749" ht="14.15" customHeight="1" x14ac:dyDescent="0.3"/>
    <row r="750" ht="14.15" customHeight="1" x14ac:dyDescent="0.3"/>
    <row r="751" ht="14.15" customHeight="1" x14ac:dyDescent="0.3"/>
    <row r="753" ht="14.15" customHeight="1" x14ac:dyDescent="0.3"/>
    <row r="754" ht="14.15" customHeight="1" x14ac:dyDescent="0.3"/>
    <row r="755" ht="14.15" customHeight="1" x14ac:dyDescent="0.3"/>
    <row r="757" ht="14.15" customHeight="1" x14ac:dyDescent="0.3"/>
    <row r="758" ht="14.15" customHeight="1" x14ac:dyDescent="0.3"/>
    <row r="759" ht="14.15" customHeight="1" x14ac:dyDescent="0.3"/>
    <row r="761" ht="14.15" customHeight="1" x14ac:dyDescent="0.3"/>
    <row r="762" ht="14.15" customHeight="1" x14ac:dyDescent="0.3"/>
    <row r="763" ht="14.15" customHeight="1" x14ac:dyDescent="0.3"/>
    <row r="765" ht="14.15" customHeight="1" x14ac:dyDescent="0.3"/>
    <row r="766" ht="14.15" customHeight="1" x14ac:dyDescent="0.3"/>
    <row r="767" ht="14.15" customHeight="1" x14ac:dyDescent="0.3"/>
    <row r="769" ht="14.5" customHeight="1" x14ac:dyDescent="0.3"/>
    <row r="771" ht="14.5" customHeight="1" x14ac:dyDescent="0.3"/>
    <row r="772" ht="14.5" customHeight="1" x14ac:dyDescent="0.3"/>
    <row r="774" ht="14.5" customHeight="1" x14ac:dyDescent="0.3"/>
    <row r="775" ht="14.15" customHeight="1" x14ac:dyDescent="0.3"/>
    <row r="777" ht="14.15" customHeight="1" x14ac:dyDescent="0.3"/>
    <row r="778" ht="14.15" customHeight="1" x14ac:dyDescent="0.3"/>
    <row r="779" ht="14.15" customHeight="1" x14ac:dyDescent="0.3"/>
    <row r="781" ht="14.15" customHeight="1" x14ac:dyDescent="0.3"/>
    <row r="782" ht="14.15" customHeight="1" x14ac:dyDescent="0.3"/>
    <row r="783" ht="14.15" customHeight="1" x14ac:dyDescent="0.3"/>
    <row r="785" ht="14.15" customHeight="1" x14ac:dyDescent="0.3"/>
    <row r="786" ht="14.15" customHeight="1" x14ac:dyDescent="0.3"/>
    <row r="787" ht="14.15" customHeight="1" x14ac:dyDescent="0.3"/>
    <row r="789" ht="14.15" customHeight="1" x14ac:dyDescent="0.3"/>
    <row r="790" ht="14.15" customHeight="1" x14ac:dyDescent="0.3"/>
    <row r="791" ht="14.15" customHeight="1" x14ac:dyDescent="0.3"/>
    <row r="793" ht="14.15" customHeight="1" x14ac:dyDescent="0.3"/>
    <row r="794" ht="14.15" customHeight="1" x14ac:dyDescent="0.3"/>
    <row r="795" ht="14.15" customHeight="1" x14ac:dyDescent="0.3"/>
    <row r="797" ht="14.5" customHeight="1" x14ac:dyDescent="0.3"/>
    <row r="799" ht="14.5" customHeight="1" x14ac:dyDescent="0.3"/>
    <row r="802" ht="14.5" customHeight="1" x14ac:dyDescent="0.3"/>
    <row r="803" ht="14.15" customHeight="1" x14ac:dyDescent="0.3"/>
    <row r="805" ht="14.15" customHeight="1" x14ac:dyDescent="0.3"/>
    <row r="806" ht="14.15" customHeight="1" x14ac:dyDescent="0.3"/>
    <row r="807" ht="14.15" customHeight="1" x14ac:dyDescent="0.3"/>
    <row r="809" ht="14.15" customHeight="1" x14ac:dyDescent="0.3"/>
    <row r="810" ht="14.15" customHeight="1" x14ac:dyDescent="0.3"/>
    <row r="811" ht="14.15" customHeight="1" x14ac:dyDescent="0.3"/>
    <row r="813" ht="14.15" customHeight="1" x14ac:dyDescent="0.3"/>
    <row r="814" ht="14.15" customHeight="1" x14ac:dyDescent="0.3"/>
    <row r="815" ht="14.15" customHeight="1" x14ac:dyDescent="0.3"/>
    <row r="817" ht="14.15" customHeight="1" x14ac:dyDescent="0.3"/>
    <row r="818" ht="14.15" customHeight="1" x14ac:dyDescent="0.3"/>
    <row r="819" ht="14.15" customHeight="1" x14ac:dyDescent="0.3"/>
    <row r="821" ht="14.15" customHeight="1" x14ac:dyDescent="0.3"/>
    <row r="822" ht="14.15" customHeight="1" x14ac:dyDescent="0.3"/>
    <row r="823" ht="14.15" customHeight="1" x14ac:dyDescent="0.3"/>
    <row r="825" ht="14.5" customHeight="1" x14ac:dyDescent="0.3"/>
    <row r="827" ht="14.5" customHeight="1" x14ac:dyDescent="0.3"/>
    <row r="830" ht="14.5" customHeight="1" x14ac:dyDescent="0.3"/>
    <row r="831" ht="14.15" customHeight="1" x14ac:dyDescent="0.3"/>
    <row r="833" ht="14.15" customHeight="1" x14ac:dyDescent="0.3"/>
    <row r="834" ht="14.15" customHeight="1" x14ac:dyDescent="0.3"/>
    <row r="835" ht="14.15" customHeight="1" x14ac:dyDescent="0.3"/>
    <row r="837" ht="14.15" customHeight="1" x14ac:dyDescent="0.3"/>
    <row r="838" ht="14.15" customHeight="1" x14ac:dyDescent="0.3"/>
    <row r="839" ht="14.15" customHeight="1" x14ac:dyDescent="0.3"/>
    <row r="841" ht="14.15" customHeight="1" x14ac:dyDescent="0.3"/>
    <row r="842" ht="14.15" customHeight="1" x14ac:dyDescent="0.3"/>
    <row r="843" ht="14.15" customHeight="1" x14ac:dyDescent="0.3"/>
    <row r="845" ht="14.15" customHeight="1" x14ac:dyDescent="0.3"/>
    <row r="846" ht="14.15" customHeight="1" x14ac:dyDescent="0.3"/>
    <row r="847" ht="14.15" customHeight="1" x14ac:dyDescent="0.3"/>
    <row r="849" ht="14.15" customHeight="1" x14ac:dyDescent="0.3"/>
    <row r="850" ht="14.15" customHeight="1" x14ac:dyDescent="0.3"/>
    <row r="851" ht="14.15" customHeight="1" x14ac:dyDescent="0.3"/>
    <row r="853" ht="14.5" customHeight="1" x14ac:dyDescent="0.3"/>
    <row r="855" ht="14.5" customHeight="1" x14ac:dyDescent="0.3"/>
    <row r="856" ht="14.5" customHeight="1" x14ac:dyDescent="0.3"/>
    <row r="858" ht="14.5" customHeight="1" x14ac:dyDescent="0.3"/>
    <row r="859" ht="14.15" customHeight="1" x14ac:dyDescent="0.3"/>
    <row r="861" ht="14.15" customHeight="1" x14ac:dyDescent="0.3"/>
    <row r="862" ht="14.15" customHeight="1" x14ac:dyDescent="0.3"/>
    <row r="863" ht="14.15" customHeight="1" x14ac:dyDescent="0.3"/>
    <row r="865" ht="14.15" customHeight="1" x14ac:dyDescent="0.3"/>
    <row r="866" ht="14.15" customHeight="1" x14ac:dyDescent="0.3"/>
    <row r="867" ht="14.15" customHeight="1" x14ac:dyDescent="0.3"/>
    <row r="869" ht="14.15" customHeight="1" x14ac:dyDescent="0.3"/>
    <row r="870" ht="14.15" customHeight="1" x14ac:dyDescent="0.3"/>
    <row r="871" ht="14.15" customHeight="1" x14ac:dyDescent="0.3"/>
    <row r="873" ht="14.15" customHeight="1" x14ac:dyDescent="0.3"/>
    <row r="874" ht="14.15" customHeight="1" x14ac:dyDescent="0.3"/>
    <row r="875" ht="14.15" customHeight="1" x14ac:dyDescent="0.3"/>
    <row r="877" ht="14.15" customHeight="1" x14ac:dyDescent="0.3"/>
    <row r="878" ht="14.15" customHeight="1" x14ac:dyDescent="0.3"/>
    <row r="879" ht="14.15" customHeight="1" x14ac:dyDescent="0.3"/>
    <row r="881" ht="14.5" customHeight="1" x14ac:dyDescent="0.3"/>
  </sheetData>
  <mergeCells count="28">
    <mergeCell ref="A28:G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1F497D"/>
  </sheetPr>
  <dimension ref="A1:C528"/>
  <sheetViews>
    <sheetView topLeftCell="A72" workbookViewId="0">
      <selection activeCell="A60" sqref="A60:XFD66"/>
    </sheetView>
  </sheetViews>
  <sheetFormatPr defaultColWidth="9" defaultRowHeight="14" x14ac:dyDescent="0.3"/>
  <cols>
    <col min="1" max="1" width="139.08203125" style="116" customWidth="1"/>
    <col min="2" max="2" width="9" style="116"/>
    <col min="3" max="3" width="16.25" style="116" customWidth="1"/>
    <col min="4" max="16384" width="9" style="116"/>
  </cols>
  <sheetData>
    <row r="1" spans="1:3" s="102" customFormat="1" ht="14.5" x14ac:dyDescent="0.35">
      <c r="A1" s="121" t="s">
        <v>78</v>
      </c>
    </row>
    <row r="2" spans="1:3" ht="30" customHeight="1" x14ac:dyDescent="0.3">
      <c r="A2" s="122" t="s">
        <v>66</v>
      </c>
    </row>
    <row r="3" spans="1:3" ht="30" customHeight="1" x14ac:dyDescent="0.3">
      <c r="A3" s="63" t="s">
        <v>177</v>
      </c>
      <c r="B3" s="123"/>
      <c r="C3" s="123"/>
    </row>
    <row r="4" spans="1:3" ht="30" customHeight="1" x14ac:dyDescent="0.3">
      <c r="A4" s="63" t="s">
        <v>178</v>
      </c>
      <c r="B4" s="123"/>
      <c r="C4" s="123"/>
    </row>
    <row r="5" spans="1:3" ht="30" customHeight="1" x14ac:dyDescent="0.3">
      <c r="A5" s="63" t="s">
        <v>179</v>
      </c>
      <c r="B5" s="123"/>
      <c r="C5" s="123"/>
    </row>
    <row r="6" spans="1:3" ht="30" customHeight="1" x14ac:dyDescent="0.3">
      <c r="A6" s="63" t="s">
        <v>180</v>
      </c>
      <c r="B6" s="123"/>
      <c r="C6" s="123"/>
    </row>
    <row r="7" spans="1:3" ht="30" customHeight="1" x14ac:dyDescent="0.3">
      <c r="A7" s="63" t="s">
        <v>181</v>
      </c>
      <c r="B7" s="123"/>
      <c r="C7" s="123"/>
    </row>
    <row r="8" spans="1:3" ht="30" customHeight="1" x14ac:dyDescent="0.3">
      <c r="A8" s="63" t="s">
        <v>182</v>
      </c>
      <c r="B8" s="123"/>
      <c r="C8" s="123"/>
    </row>
    <row r="9" spans="1:3" ht="30" customHeight="1" x14ac:dyDescent="0.3">
      <c r="A9" s="63" t="s">
        <v>183</v>
      </c>
      <c r="B9" s="123"/>
      <c r="C9" s="123"/>
    </row>
    <row r="10" spans="1:3" ht="20.149999999999999" customHeight="1" x14ac:dyDescent="0.3">
      <c r="A10" s="63"/>
      <c r="B10" s="123"/>
      <c r="C10" s="123"/>
    </row>
    <row r="11" spans="1:3" s="102" customFormat="1" ht="20.149999999999999" customHeight="1" x14ac:dyDescent="0.3">
      <c r="A11" s="119" t="s">
        <v>85</v>
      </c>
      <c r="B11" s="124"/>
      <c r="C11" s="124"/>
    </row>
    <row r="12" spans="1:3" ht="25" customHeight="1" x14ac:dyDescent="0.3">
      <c r="A12" s="125" t="s">
        <v>184</v>
      </c>
      <c r="B12" s="125"/>
      <c r="C12" s="126"/>
    </row>
    <row r="13" spans="1:3" ht="25" customHeight="1" x14ac:dyDescent="0.3">
      <c r="A13" s="125" t="s">
        <v>185</v>
      </c>
      <c r="B13" s="125"/>
      <c r="C13" s="126"/>
    </row>
    <row r="14" spans="1:3" ht="25" customHeight="1" x14ac:dyDescent="0.3">
      <c r="A14" s="125" t="s">
        <v>186</v>
      </c>
      <c r="B14" s="125"/>
      <c r="C14" s="126"/>
    </row>
    <row r="15" spans="1:3" ht="25" customHeight="1" x14ac:dyDescent="0.3">
      <c r="A15" s="125" t="s">
        <v>187</v>
      </c>
      <c r="B15" s="125"/>
      <c r="C15" s="126"/>
    </row>
    <row r="16" spans="1:3" ht="25" customHeight="1" x14ac:dyDescent="0.3">
      <c r="A16" s="125" t="s">
        <v>188</v>
      </c>
      <c r="B16" s="125"/>
      <c r="C16" s="126"/>
    </row>
    <row r="17" spans="1:3" ht="25" customHeight="1" x14ac:dyDescent="0.3">
      <c r="A17" s="125" t="s">
        <v>189</v>
      </c>
      <c r="B17" s="125"/>
      <c r="C17" s="126"/>
    </row>
    <row r="18" spans="1:3" ht="25" customHeight="1" x14ac:dyDescent="0.3">
      <c r="A18" s="125" t="s">
        <v>190</v>
      </c>
      <c r="B18" s="123"/>
      <c r="C18" s="123"/>
    </row>
    <row r="19" spans="1:3" ht="25" customHeight="1" x14ac:dyDescent="0.3">
      <c r="A19" s="125" t="s">
        <v>191</v>
      </c>
    </row>
    <row r="20" spans="1:3" ht="25" customHeight="1" x14ac:dyDescent="0.3">
      <c r="A20" s="125" t="s">
        <v>192</v>
      </c>
    </row>
    <row r="21" spans="1:3" ht="25" customHeight="1" x14ac:dyDescent="0.3">
      <c r="A21" s="125" t="s">
        <v>193</v>
      </c>
    </row>
    <row r="22" spans="1:3" ht="25" customHeight="1" x14ac:dyDescent="0.3">
      <c r="A22" s="125" t="s">
        <v>194</v>
      </c>
    </row>
    <row r="23" spans="1:3" ht="30" customHeight="1" x14ac:dyDescent="0.3">
      <c r="A23" s="125" t="s">
        <v>195</v>
      </c>
    </row>
    <row r="24" spans="1:3" ht="30" customHeight="1" x14ac:dyDescent="0.3">
      <c r="A24" s="125" t="s">
        <v>196</v>
      </c>
    </row>
    <row r="25" spans="1:3" ht="30" customHeight="1" x14ac:dyDescent="0.3">
      <c r="A25" s="125" t="s">
        <v>197</v>
      </c>
    </row>
    <row r="26" spans="1:3" ht="30" customHeight="1" x14ac:dyDescent="0.3">
      <c r="A26" s="125" t="s">
        <v>198</v>
      </c>
    </row>
    <row r="27" spans="1:3" ht="30" customHeight="1" x14ac:dyDescent="0.3">
      <c r="A27" s="125" t="s">
        <v>199</v>
      </c>
    </row>
    <row r="28" spans="1:3" ht="30" customHeight="1" x14ac:dyDescent="0.3">
      <c r="A28" s="125" t="s">
        <v>200</v>
      </c>
    </row>
    <row r="29" spans="1:3" ht="30" customHeight="1" x14ac:dyDescent="0.3">
      <c r="A29" s="125" t="s">
        <v>201</v>
      </c>
    </row>
    <row r="30" spans="1:3" ht="20.149999999999999" customHeight="1" x14ac:dyDescent="0.3">
      <c r="A30" s="63"/>
    </row>
    <row r="31" spans="1:3" s="102" customFormat="1" ht="20.149999999999999" customHeight="1" x14ac:dyDescent="0.3">
      <c r="A31" s="119" t="s">
        <v>77</v>
      </c>
    </row>
    <row r="32" spans="1:3" ht="25" customHeight="1" x14ac:dyDescent="0.3">
      <c r="A32" s="125" t="s">
        <v>202</v>
      </c>
    </row>
    <row r="33" spans="1:1" ht="25" customHeight="1" x14ac:dyDescent="0.3">
      <c r="A33" s="125" t="s">
        <v>203</v>
      </c>
    </row>
    <row r="34" spans="1:1" ht="25" customHeight="1" x14ac:dyDescent="0.3">
      <c r="A34" s="125" t="s">
        <v>204</v>
      </c>
    </row>
    <row r="35" spans="1:1" ht="25" customHeight="1" x14ac:dyDescent="0.3">
      <c r="A35" s="125" t="s">
        <v>205</v>
      </c>
    </row>
    <row r="36" spans="1:1" ht="25" customHeight="1" x14ac:dyDescent="0.3">
      <c r="A36" s="125" t="s">
        <v>206</v>
      </c>
    </row>
    <row r="37" spans="1:1" ht="25" customHeight="1" x14ac:dyDescent="0.3">
      <c r="A37" s="125" t="s">
        <v>207</v>
      </c>
    </row>
    <row r="38" spans="1:1" ht="30" customHeight="1" x14ac:dyDescent="0.3">
      <c r="A38" s="63" t="s">
        <v>208</v>
      </c>
    </row>
    <row r="39" spans="1:1" ht="30" customHeight="1" x14ac:dyDescent="0.3">
      <c r="A39" s="63" t="s">
        <v>209</v>
      </c>
    </row>
    <row r="40" spans="1:1" ht="30" customHeight="1" x14ac:dyDescent="0.3">
      <c r="A40" s="63" t="s">
        <v>210</v>
      </c>
    </row>
    <row r="41" spans="1:1" ht="30" customHeight="1" x14ac:dyDescent="0.3">
      <c r="A41" s="63" t="s">
        <v>211</v>
      </c>
    </row>
    <row r="42" spans="1:1" ht="30" customHeight="1" x14ac:dyDescent="0.3">
      <c r="A42" s="63" t="s">
        <v>212</v>
      </c>
    </row>
    <row r="43" spans="1:1" ht="30" customHeight="1" x14ac:dyDescent="0.3">
      <c r="A43" s="63" t="s">
        <v>213</v>
      </c>
    </row>
    <row r="44" spans="1:1" ht="30" customHeight="1" x14ac:dyDescent="0.3">
      <c r="A44" s="63" t="s">
        <v>214</v>
      </c>
    </row>
    <row r="45" spans="1:1" ht="30" customHeight="1" x14ac:dyDescent="0.3">
      <c r="A45" s="63" t="s">
        <v>215</v>
      </c>
    </row>
    <row r="46" spans="1:1" ht="30" customHeight="1" x14ac:dyDescent="0.3">
      <c r="A46" s="125" t="s">
        <v>216</v>
      </c>
    </row>
    <row r="47" spans="1:1" ht="30" customHeight="1" x14ac:dyDescent="0.3">
      <c r="A47" s="125" t="s">
        <v>217</v>
      </c>
    </row>
    <row r="48" spans="1:1" ht="30" customHeight="1" x14ac:dyDescent="0.3">
      <c r="A48" s="125" t="s">
        <v>218</v>
      </c>
    </row>
    <row r="49" spans="1:1" ht="30" customHeight="1" x14ac:dyDescent="0.3">
      <c r="A49" s="125" t="s">
        <v>219</v>
      </c>
    </row>
    <row r="50" spans="1:1" ht="30" customHeight="1" x14ac:dyDescent="0.3">
      <c r="A50" s="125" t="s">
        <v>220</v>
      </c>
    </row>
    <row r="51" spans="1:1" ht="30" customHeight="1" x14ac:dyDescent="0.3">
      <c r="A51" s="125" t="s">
        <v>221</v>
      </c>
    </row>
    <row r="52" spans="1:1" ht="30" customHeight="1" x14ac:dyDescent="0.3">
      <c r="A52" s="63" t="s">
        <v>222</v>
      </c>
    </row>
    <row r="53" spans="1:1" ht="30" customHeight="1" x14ac:dyDescent="0.3">
      <c r="A53" s="125" t="s">
        <v>223</v>
      </c>
    </row>
    <row r="54" spans="1:1" ht="30" customHeight="1" x14ac:dyDescent="0.3">
      <c r="A54" s="125" t="s">
        <v>224</v>
      </c>
    </row>
    <row r="55" spans="1:1" ht="30" customHeight="1" x14ac:dyDescent="0.3">
      <c r="A55" s="125" t="s">
        <v>225</v>
      </c>
    </row>
    <row r="56" spans="1:1" ht="30" customHeight="1" x14ac:dyDescent="0.3">
      <c r="A56" s="125" t="s">
        <v>226</v>
      </c>
    </row>
    <row r="57" spans="1:1" ht="30" customHeight="1" x14ac:dyDescent="0.3">
      <c r="A57" s="125" t="s">
        <v>227</v>
      </c>
    </row>
    <row r="58" spans="1:1" ht="30" customHeight="1" x14ac:dyDescent="0.3">
      <c r="A58" s="125" t="s">
        <v>228</v>
      </c>
    </row>
    <row r="59" spans="1:1" ht="30" customHeight="1" x14ac:dyDescent="0.3">
      <c r="A59" s="63" t="s">
        <v>229</v>
      </c>
    </row>
    <row r="60" spans="1:1" ht="25" customHeight="1" x14ac:dyDescent="0.3"/>
    <row r="61" spans="1:1" s="102" customFormat="1" ht="20.149999999999999" customHeight="1" x14ac:dyDescent="0.3">
      <c r="A61" s="119" t="s">
        <v>116</v>
      </c>
    </row>
    <row r="62" spans="1:1" ht="25" customHeight="1" x14ac:dyDescent="0.3">
      <c r="A62" s="125" t="s">
        <v>230</v>
      </c>
    </row>
    <row r="63" spans="1:1" ht="25" customHeight="1" x14ac:dyDescent="0.3">
      <c r="A63" s="125" t="s">
        <v>231</v>
      </c>
    </row>
    <row r="64" spans="1:1" ht="25" customHeight="1" x14ac:dyDescent="0.3">
      <c r="A64" s="125" t="s">
        <v>232</v>
      </c>
    </row>
    <row r="65" spans="1:1" ht="25" customHeight="1" x14ac:dyDescent="0.3">
      <c r="A65" s="125" t="s">
        <v>233</v>
      </c>
    </row>
    <row r="66" spans="1:1" ht="25" customHeight="1" x14ac:dyDescent="0.3">
      <c r="A66" s="125" t="s">
        <v>234</v>
      </c>
    </row>
    <row r="67" spans="1:1" ht="25" customHeight="1" x14ac:dyDescent="0.3">
      <c r="A67" s="125" t="s">
        <v>235</v>
      </c>
    </row>
    <row r="68" spans="1:1" ht="25" customHeight="1" x14ac:dyDescent="0.3">
      <c r="A68" s="125" t="s">
        <v>236</v>
      </c>
    </row>
    <row r="69" spans="1:1" s="123" customFormat="1" ht="24.75" customHeight="1" x14ac:dyDescent="0.3">
      <c r="A69" s="127" t="s">
        <v>237</v>
      </c>
    </row>
    <row r="70" spans="1:1" ht="24.75" customHeight="1" x14ac:dyDescent="0.3">
      <c r="A70" s="125" t="s">
        <v>238</v>
      </c>
    </row>
    <row r="71" spans="1:1" ht="24.75" customHeight="1" x14ac:dyDescent="0.3">
      <c r="A71" s="125" t="s">
        <v>239</v>
      </c>
    </row>
    <row r="72" spans="1:1" ht="24.75" customHeight="1" x14ac:dyDescent="0.3">
      <c r="A72" s="125" t="s">
        <v>240</v>
      </c>
    </row>
    <row r="73" spans="1:1" ht="24.75" customHeight="1" x14ac:dyDescent="0.3">
      <c r="A73" s="125" t="s">
        <v>241</v>
      </c>
    </row>
    <row r="74" spans="1:1" ht="24.75" customHeight="1" x14ac:dyDescent="0.3">
      <c r="A74" s="125" t="s">
        <v>242</v>
      </c>
    </row>
    <row r="75" spans="1:1" ht="24.75" customHeight="1" x14ac:dyDescent="0.3">
      <c r="A75" s="125" t="s">
        <v>243</v>
      </c>
    </row>
    <row r="76" spans="1:1" ht="24.75" customHeight="1" x14ac:dyDescent="0.3">
      <c r="A76" s="125" t="s">
        <v>244</v>
      </c>
    </row>
    <row r="77" spans="1:1" ht="24.75" customHeight="1" x14ac:dyDescent="0.3">
      <c r="A77" s="125" t="s">
        <v>245</v>
      </c>
    </row>
    <row r="78" spans="1:1" ht="24.75" customHeight="1" x14ac:dyDescent="0.3">
      <c r="A78" s="125" t="s">
        <v>246</v>
      </c>
    </row>
    <row r="79" spans="1:1" ht="24.75" customHeight="1" x14ac:dyDescent="0.3">
      <c r="A79" s="125" t="s">
        <v>247</v>
      </c>
    </row>
    <row r="80" spans="1:1" ht="24.75" customHeight="1" x14ac:dyDescent="0.3">
      <c r="A80" s="125" t="s">
        <v>248</v>
      </c>
    </row>
    <row r="81" spans="1:1" ht="24.75" customHeight="1" x14ac:dyDescent="0.3">
      <c r="A81" s="125" t="s">
        <v>249</v>
      </c>
    </row>
    <row r="82" spans="1:1" ht="24.75" customHeight="1" x14ac:dyDescent="0.3">
      <c r="A82" s="125" t="s">
        <v>250</v>
      </c>
    </row>
    <row r="83" spans="1:1" ht="24.75" customHeight="1" x14ac:dyDescent="0.3">
      <c r="A83" s="125" t="s">
        <v>251</v>
      </c>
    </row>
    <row r="84" spans="1:1" ht="24.75" customHeight="1" x14ac:dyDescent="0.3">
      <c r="A84" s="125" t="s">
        <v>252</v>
      </c>
    </row>
    <row r="85" spans="1:1" ht="24.75" customHeight="1" x14ac:dyDescent="0.3">
      <c r="A85" s="125" t="s">
        <v>253</v>
      </c>
    </row>
    <row r="86" spans="1:1" ht="24.75" customHeight="1" x14ac:dyDescent="0.3">
      <c r="A86" s="125" t="s">
        <v>254</v>
      </c>
    </row>
    <row r="87" spans="1:1" ht="24.75" customHeight="1" x14ac:dyDescent="0.3">
      <c r="A87" s="125" t="s">
        <v>255</v>
      </c>
    </row>
    <row r="88" spans="1:1" ht="24.75" customHeight="1" x14ac:dyDescent="0.3">
      <c r="A88" s="125" t="s">
        <v>256</v>
      </c>
    </row>
    <row r="89" spans="1:1" ht="24.75" customHeight="1" x14ac:dyDescent="0.3">
      <c r="A89" s="125" t="s">
        <v>257</v>
      </c>
    </row>
    <row r="90" spans="1:1" ht="25" customHeight="1" x14ac:dyDescent="0.3">
      <c r="A90" s="125" t="s">
        <v>258</v>
      </c>
    </row>
    <row r="91" spans="1:1" ht="25" customHeight="1" x14ac:dyDescent="0.3">
      <c r="A91" s="125" t="s">
        <v>259</v>
      </c>
    </row>
    <row r="92" spans="1:1" ht="25" customHeight="1" x14ac:dyDescent="0.3">
      <c r="A92" s="125" t="s">
        <v>260</v>
      </c>
    </row>
    <row r="93" spans="1:1" ht="25" customHeight="1" x14ac:dyDescent="0.3">
      <c r="A93" s="125" t="s">
        <v>261</v>
      </c>
    </row>
    <row r="94" spans="1:1" ht="25" customHeight="1" x14ac:dyDescent="0.3">
      <c r="A94" s="125" t="s">
        <v>262</v>
      </c>
    </row>
    <row r="95" spans="1:1" ht="25" customHeight="1" x14ac:dyDescent="0.3">
      <c r="A95" s="125" t="s">
        <v>263</v>
      </c>
    </row>
    <row r="96" spans="1:1" ht="25" customHeight="1" x14ac:dyDescent="0.3">
      <c r="A96" s="63" t="s">
        <v>264</v>
      </c>
    </row>
    <row r="97" spans="1:1" ht="20.149999999999999" customHeight="1" x14ac:dyDescent="0.3"/>
    <row r="98" spans="1:1" ht="20.149999999999999" customHeight="1" x14ac:dyDescent="0.3">
      <c r="A98" s="182" t="s">
        <v>175</v>
      </c>
    </row>
    <row r="99" spans="1:1" ht="20.149999999999999" customHeight="1" x14ac:dyDescent="0.3">
      <c r="A99" s="125" t="s">
        <v>265</v>
      </c>
    </row>
    <row r="100" spans="1:1" ht="20.149999999999999" customHeight="1" x14ac:dyDescent="0.3">
      <c r="A100" s="125" t="s">
        <v>266</v>
      </c>
    </row>
    <row r="101" spans="1:1" ht="20.149999999999999" customHeight="1" x14ac:dyDescent="0.3">
      <c r="A101" s="125" t="s">
        <v>267</v>
      </c>
    </row>
    <row r="102" spans="1:1" ht="20.149999999999999" customHeight="1" x14ac:dyDescent="0.3">
      <c r="A102" s="125" t="s">
        <v>268</v>
      </c>
    </row>
    <row r="103" spans="1:1" ht="20.149999999999999" customHeight="1" x14ac:dyDescent="0.3">
      <c r="A103" s="125" t="s">
        <v>269</v>
      </c>
    </row>
    <row r="104" spans="1:1" ht="20.149999999999999" customHeight="1" x14ac:dyDescent="0.3">
      <c r="A104" s="125" t="s">
        <v>270</v>
      </c>
    </row>
    <row r="105" spans="1:1" ht="20.149999999999999" customHeight="1" x14ac:dyDescent="0.3">
      <c r="A105" s="125" t="s">
        <v>271</v>
      </c>
    </row>
    <row r="106" spans="1:1" ht="20.149999999999999" customHeight="1" x14ac:dyDescent="0.3">
      <c r="A106" s="127" t="s">
        <v>272</v>
      </c>
    </row>
    <row r="107" spans="1:1" ht="20.149999999999999" customHeight="1" x14ac:dyDescent="0.3">
      <c r="A107" s="125" t="s">
        <v>273</v>
      </c>
    </row>
    <row r="108" spans="1:1" ht="20.149999999999999" customHeight="1" x14ac:dyDescent="0.3">
      <c r="A108" s="125" t="s">
        <v>274</v>
      </c>
    </row>
    <row r="109" spans="1:1" ht="20.149999999999999" customHeight="1" x14ac:dyDescent="0.3">
      <c r="A109" s="125" t="s">
        <v>275</v>
      </c>
    </row>
    <row r="110" spans="1:1" ht="20.149999999999999" customHeight="1" x14ac:dyDescent="0.3">
      <c r="A110" s="125" t="s">
        <v>276</v>
      </c>
    </row>
    <row r="111" spans="1:1" ht="20.149999999999999" customHeight="1" x14ac:dyDescent="0.3">
      <c r="A111" s="125" t="s">
        <v>277</v>
      </c>
    </row>
    <row r="112" spans="1:1" ht="20.149999999999999" customHeight="1" x14ac:dyDescent="0.3">
      <c r="A112" s="125" t="s">
        <v>278</v>
      </c>
    </row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  <row r="367" ht="20.149999999999999" customHeight="1" x14ac:dyDescent="0.3"/>
    <row r="368" ht="20.149999999999999" customHeight="1" x14ac:dyDescent="0.3"/>
    <row r="369" ht="20.149999999999999" customHeight="1" x14ac:dyDescent="0.3"/>
    <row r="370" ht="20.149999999999999" customHeight="1" x14ac:dyDescent="0.3"/>
    <row r="371" ht="20.149999999999999" customHeight="1" x14ac:dyDescent="0.3"/>
    <row r="372" ht="20.149999999999999" customHeight="1" x14ac:dyDescent="0.3"/>
    <row r="373" ht="20.149999999999999" customHeight="1" x14ac:dyDescent="0.3"/>
    <row r="374" ht="20.149999999999999" customHeight="1" x14ac:dyDescent="0.3"/>
    <row r="375" ht="20.149999999999999" customHeight="1" x14ac:dyDescent="0.3"/>
    <row r="376" ht="20.149999999999999" customHeight="1" x14ac:dyDescent="0.3"/>
    <row r="377" ht="20.149999999999999" customHeight="1" x14ac:dyDescent="0.3"/>
    <row r="378" ht="20.149999999999999" customHeight="1" x14ac:dyDescent="0.3"/>
    <row r="379" ht="20.149999999999999" customHeight="1" x14ac:dyDescent="0.3"/>
    <row r="380" ht="20.149999999999999" customHeight="1" x14ac:dyDescent="0.3"/>
    <row r="381" ht="20.149999999999999" customHeight="1" x14ac:dyDescent="0.3"/>
    <row r="382" ht="20.149999999999999" customHeight="1" x14ac:dyDescent="0.3"/>
    <row r="383" ht="20.149999999999999" customHeight="1" x14ac:dyDescent="0.3"/>
    <row r="384" ht="20.149999999999999" customHeight="1" x14ac:dyDescent="0.3"/>
    <row r="385" ht="20.149999999999999" customHeight="1" x14ac:dyDescent="0.3"/>
    <row r="386" ht="20.149999999999999" customHeight="1" x14ac:dyDescent="0.3"/>
    <row r="387" ht="20.149999999999999" customHeight="1" x14ac:dyDescent="0.3"/>
    <row r="388" ht="20.149999999999999" customHeight="1" x14ac:dyDescent="0.3"/>
    <row r="389" ht="20.149999999999999" customHeight="1" x14ac:dyDescent="0.3"/>
    <row r="390" ht="20.149999999999999" customHeight="1" x14ac:dyDescent="0.3"/>
    <row r="391" ht="20.149999999999999" customHeight="1" x14ac:dyDescent="0.3"/>
    <row r="392" ht="20.149999999999999" customHeight="1" x14ac:dyDescent="0.3"/>
    <row r="393" ht="20.149999999999999" customHeight="1" x14ac:dyDescent="0.3"/>
    <row r="394" ht="20.149999999999999" customHeight="1" x14ac:dyDescent="0.3"/>
    <row r="395" ht="20.149999999999999" customHeight="1" x14ac:dyDescent="0.3"/>
    <row r="396" ht="20.149999999999999" customHeight="1" x14ac:dyDescent="0.3"/>
    <row r="397" ht="20.149999999999999" customHeight="1" x14ac:dyDescent="0.3"/>
    <row r="398" ht="20.149999999999999" customHeight="1" x14ac:dyDescent="0.3"/>
    <row r="399" ht="20.149999999999999" customHeight="1" x14ac:dyDescent="0.3"/>
    <row r="400" ht="20.149999999999999" customHeight="1" x14ac:dyDescent="0.3"/>
    <row r="401" ht="20.149999999999999" customHeight="1" x14ac:dyDescent="0.3"/>
    <row r="402" ht="20.149999999999999" customHeight="1" x14ac:dyDescent="0.3"/>
    <row r="403" ht="20.149999999999999" customHeight="1" x14ac:dyDescent="0.3"/>
    <row r="404" ht="20.149999999999999" customHeight="1" x14ac:dyDescent="0.3"/>
    <row r="405" ht="20.149999999999999" customHeight="1" x14ac:dyDescent="0.3"/>
    <row r="406" ht="20.149999999999999" customHeight="1" x14ac:dyDescent="0.3"/>
    <row r="407" ht="20.149999999999999" customHeight="1" x14ac:dyDescent="0.3"/>
    <row r="408" ht="20.149999999999999" customHeight="1" x14ac:dyDescent="0.3"/>
    <row r="409" ht="20.149999999999999" customHeight="1" x14ac:dyDescent="0.3"/>
    <row r="410" ht="20.149999999999999" customHeight="1" x14ac:dyDescent="0.3"/>
    <row r="411" ht="20.149999999999999" customHeight="1" x14ac:dyDescent="0.3"/>
    <row r="412" ht="20.149999999999999" customHeight="1" x14ac:dyDescent="0.3"/>
    <row r="413" ht="20.149999999999999" customHeight="1" x14ac:dyDescent="0.3"/>
    <row r="414" ht="20.149999999999999" customHeight="1" x14ac:dyDescent="0.3"/>
    <row r="415" ht="20.149999999999999" customHeight="1" x14ac:dyDescent="0.3"/>
    <row r="416" ht="20.149999999999999" customHeight="1" x14ac:dyDescent="0.3"/>
    <row r="417" ht="20.149999999999999" customHeight="1" x14ac:dyDescent="0.3"/>
    <row r="418" ht="20.149999999999999" customHeight="1" x14ac:dyDescent="0.3"/>
    <row r="419" ht="20.149999999999999" customHeight="1" x14ac:dyDescent="0.3"/>
    <row r="420" ht="20.149999999999999" customHeight="1" x14ac:dyDescent="0.3"/>
    <row r="421" ht="20.149999999999999" customHeight="1" x14ac:dyDescent="0.3"/>
    <row r="422" ht="20.149999999999999" customHeight="1" x14ac:dyDescent="0.3"/>
    <row r="423" ht="20.149999999999999" customHeight="1" x14ac:dyDescent="0.3"/>
    <row r="424" ht="20.149999999999999" customHeight="1" x14ac:dyDescent="0.3"/>
    <row r="425" ht="20.149999999999999" customHeight="1" x14ac:dyDescent="0.3"/>
    <row r="426" ht="20.149999999999999" customHeight="1" x14ac:dyDescent="0.3"/>
    <row r="427" ht="20.149999999999999" customHeight="1" x14ac:dyDescent="0.3"/>
    <row r="428" ht="20.149999999999999" customHeight="1" x14ac:dyDescent="0.3"/>
    <row r="429" ht="20.149999999999999" customHeight="1" x14ac:dyDescent="0.3"/>
    <row r="430" ht="20.149999999999999" customHeight="1" x14ac:dyDescent="0.3"/>
    <row r="431" ht="20.149999999999999" customHeight="1" x14ac:dyDescent="0.3"/>
    <row r="432" ht="20.149999999999999" customHeight="1" x14ac:dyDescent="0.3"/>
    <row r="433" ht="20.149999999999999" customHeight="1" x14ac:dyDescent="0.3"/>
    <row r="434" ht="20.149999999999999" customHeight="1" x14ac:dyDescent="0.3"/>
    <row r="435" ht="20.149999999999999" customHeight="1" x14ac:dyDescent="0.3"/>
    <row r="436" ht="20.149999999999999" customHeight="1" x14ac:dyDescent="0.3"/>
    <row r="437" ht="20.149999999999999" customHeight="1" x14ac:dyDescent="0.3"/>
    <row r="438" ht="20.149999999999999" customHeight="1" x14ac:dyDescent="0.3"/>
    <row r="439" ht="20.149999999999999" customHeight="1" x14ac:dyDescent="0.3"/>
    <row r="440" ht="20.149999999999999" customHeight="1" x14ac:dyDescent="0.3"/>
    <row r="441" ht="20.149999999999999" customHeight="1" x14ac:dyDescent="0.3"/>
    <row r="442" ht="20.149999999999999" customHeight="1" x14ac:dyDescent="0.3"/>
    <row r="443" ht="20.149999999999999" customHeight="1" x14ac:dyDescent="0.3"/>
    <row r="444" ht="20.149999999999999" customHeight="1" x14ac:dyDescent="0.3"/>
    <row r="445" ht="20.149999999999999" customHeight="1" x14ac:dyDescent="0.3"/>
    <row r="446" ht="20.149999999999999" customHeight="1" x14ac:dyDescent="0.3"/>
    <row r="447" ht="20.149999999999999" customHeight="1" x14ac:dyDescent="0.3"/>
    <row r="448" ht="20.149999999999999" customHeight="1" x14ac:dyDescent="0.3"/>
    <row r="449" ht="20.149999999999999" customHeight="1" x14ac:dyDescent="0.3"/>
    <row r="450" ht="20.149999999999999" customHeight="1" x14ac:dyDescent="0.3"/>
    <row r="451" ht="20.149999999999999" customHeight="1" x14ac:dyDescent="0.3"/>
    <row r="452" ht="20.149999999999999" customHeight="1" x14ac:dyDescent="0.3"/>
    <row r="453" ht="20.149999999999999" customHeight="1" x14ac:dyDescent="0.3"/>
    <row r="454" ht="20.149999999999999" customHeight="1" x14ac:dyDescent="0.3"/>
    <row r="455" ht="20.149999999999999" customHeight="1" x14ac:dyDescent="0.3"/>
    <row r="456" ht="20.149999999999999" customHeight="1" x14ac:dyDescent="0.3"/>
    <row r="457" ht="20.149999999999999" customHeight="1" x14ac:dyDescent="0.3"/>
    <row r="458" ht="20.149999999999999" customHeight="1" x14ac:dyDescent="0.3"/>
    <row r="459" ht="20.149999999999999" customHeight="1" x14ac:dyDescent="0.3"/>
    <row r="460" ht="20.149999999999999" customHeight="1" x14ac:dyDescent="0.3"/>
    <row r="461" ht="20.149999999999999" customHeight="1" x14ac:dyDescent="0.3"/>
    <row r="462" ht="20.149999999999999" customHeight="1" x14ac:dyDescent="0.3"/>
    <row r="463" ht="20.149999999999999" customHeight="1" x14ac:dyDescent="0.3"/>
    <row r="464" ht="20.149999999999999" customHeight="1" x14ac:dyDescent="0.3"/>
    <row r="465" ht="20.149999999999999" customHeight="1" x14ac:dyDescent="0.3"/>
    <row r="466" ht="20.149999999999999" customHeight="1" x14ac:dyDescent="0.3"/>
    <row r="467" ht="20.149999999999999" customHeight="1" x14ac:dyDescent="0.3"/>
    <row r="468" ht="20.149999999999999" customHeight="1" x14ac:dyDescent="0.3"/>
    <row r="469" ht="20.149999999999999" customHeight="1" x14ac:dyDescent="0.3"/>
    <row r="470" ht="20.149999999999999" customHeight="1" x14ac:dyDescent="0.3"/>
    <row r="471" ht="20.149999999999999" customHeight="1" x14ac:dyDescent="0.3"/>
    <row r="472" ht="20.149999999999999" customHeight="1" x14ac:dyDescent="0.3"/>
    <row r="473" ht="20.149999999999999" customHeight="1" x14ac:dyDescent="0.3"/>
    <row r="474" ht="20.149999999999999" customHeight="1" x14ac:dyDescent="0.3"/>
    <row r="475" ht="20.149999999999999" customHeight="1" x14ac:dyDescent="0.3"/>
    <row r="476" ht="20.149999999999999" customHeight="1" x14ac:dyDescent="0.3"/>
    <row r="477" ht="20.149999999999999" customHeight="1" x14ac:dyDescent="0.3"/>
    <row r="478" ht="20.149999999999999" customHeight="1" x14ac:dyDescent="0.3"/>
    <row r="479" ht="20.149999999999999" customHeight="1" x14ac:dyDescent="0.3"/>
    <row r="480" ht="20.149999999999999" customHeight="1" x14ac:dyDescent="0.3"/>
    <row r="481" ht="20.149999999999999" customHeight="1" x14ac:dyDescent="0.3"/>
    <row r="482" ht="20.149999999999999" customHeight="1" x14ac:dyDescent="0.3"/>
    <row r="483" ht="20.149999999999999" customHeight="1" x14ac:dyDescent="0.3"/>
    <row r="484" ht="20.149999999999999" customHeight="1" x14ac:dyDescent="0.3"/>
    <row r="485" ht="20.149999999999999" customHeight="1" x14ac:dyDescent="0.3"/>
    <row r="486" ht="20.149999999999999" customHeight="1" x14ac:dyDescent="0.3"/>
    <row r="487" ht="20.149999999999999" customHeight="1" x14ac:dyDescent="0.3"/>
    <row r="488" ht="20.149999999999999" customHeight="1" x14ac:dyDescent="0.3"/>
    <row r="489" ht="20.149999999999999" customHeight="1" x14ac:dyDescent="0.3"/>
    <row r="490" ht="20.149999999999999" customHeight="1" x14ac:dyDescent="0.3"/>
    <row r="491" ht="20.149999999999999" customHeight="1" x14ac:dyDescent="0.3"/>
    <row r="492" ht="20.149999999999999" customHeight="1" x14ac:dyDescent="0.3"/>
    <row r="493" ht="20.149999999999999" customHeight="1" x14ac:dyDescent="0.3"/>
    <row r="494" ht="20.149999999999999" customHeight="1" x14ac:dyDescent="0.3"/>
    <row r="495" ht="20.149999999999999" customHeight="1" x14ac:dyDescent="0.3"/>
    <row r="496" ht="20.149999999999999" customHeight="1" x14ac:dyDescent="0.3"/>
    <row r="497" ht="20.149999999999999" customHeight="1" x14ac:dyDescent="0.3"/>
    <row r="498" ht="20.149999999999999" customHeight="1" x14ac:dyDescent="0.3"/>
    <row r="499" ht="20.149999999999999" customHeight="1" x14ac:dyDescent="0.3"/>
    <row r="500" ht="20.149999999999999" customHeight="1" x14ac:dyDescent="0.3"/>
    <row r="501" ht="20.149999999999999" customHeight="1" x14ac:dyDescent="0.3"/>
    <row r="502" ht="20.149999999999999" customHeight="1" x14ac:dyDescent="0.3"/>
    <row r="503" ht="20.149999999999999" customHeight="1" x14ac:dyDescent="0.3"/>
    <row r="504" ht="20.149999999999999" customHeight="1" x14ac:dyDescent="0.3"/>
    <row r="505" ht="20.149999999999999" customHeight="1" x14ac:dyDescent="0.3"/>
    <row r="506" ht="20.149999999999999" customHeight="1" x14ac:dyDescent="0.3"/>
    <row r="507" ht="20.149999999999999" customHeight="1" x14ac:dyDescent="0.3"/>
    <row r="508" ht="20.149999999999999" customHeight="1" x14ac:dyDescent="0.3"/>
    <row r="509" ht="20.149999999999999" customHeight="1" x14ac:dyDescent="0.3"/>
    <row r="510" ht="20.149999999999999" customHeight="1" x14ac:dyDescent="0.3"/>
    <row r="511" ht="20.149999999999999" customHeight="1" x14ac:dyDescent="0.3"/>
    <row r="512" ht="20.149999999999999" customHeight="1" x14ac:dyDescent="0.3"/>
    <row r="513" ht="20.149999999999999" customHeight="1" x14ac:dyDescent="0.3"/>
    <row r="514" ht="20.149999999999999" customHeight="1" x14ac:dyDescent="0.3"/>
    <row r="515" ht="20.149999999999999" customHeight="1" x14ac:dyDescent="0.3"/>
    <row r="516" ht="20.149999999999999" customHeight="1" x14ac:dyDescent="0.3"/>
    <row r="517" ht="20.149999999999999" customHeight="1" x14ac:dyDescent="0.3"/>
    <row r="518" ht="20.149999999999999" customHeight="1" x14ac:dyDescent="0.3"/>
    <row r="519" ht="20.149999999999999" customHeight="1" x14ac:dyDescent="0.3"/>
    <row r="520" ht="20.149999999999999" customHeight="1" x14ac:dyDescent="0.3"/>
    <row r="521" ht="20.149999999999999" customHeight="1" x14ac:dyDescent="0.3"/>
    <row r="522" ht="20.149999999999999" customHeight="1" x14ac:dyDescent="0.3"/>
    <row r="523" ht="20.149999999999999" customHeight="1" x14ac:dyDescent="0.3"/>
    <row r="524" ht="20.149999999999999" customHeight="1" x14ac:dyDescent="0.3"/>
    <row r="525" ht="20.149999999999999" customHeight="1" x14ac:dyDescent="0.3"/>
    <row r="526" ht="20.149999999999999" customHeight="1" x14ac:dyDescent="0.3"/>
    <row r="527" ht="20.149999999999999" customHeight="1" x14ac:dyDescent="0.3"/>
    <row r="528" ht="20.149999999999999" customHeight="1" x14ac:dyDescent="0.3"/>
  </sheetData>
  <pageMargins left="0.7" right="0.7" top="0.75" bottom="0.75" header="0.3" footer="0.3"/>
  <pageSetup scale="92" firstPageNumber="2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1F497D"/>
  </sheetPr>
  <dimension ref="A1:G882"/>
  <sheetViews>
    <sheetView topLeftCell="A7" workbookViewId="0">
      <selection activeCell="A30" sqref="A30"/>
    </sheetView>
  </sheetViews>
  <sheetFormatPr defaultColWidth="8.75" defaultRowHeight="14" x14ac:dyDescent="0.3"/>
  <cols>
    <col min="1" max="1" width="18.58203125" style="116" customWidth="1"/>
    <col min="2" max="6" width="10.58203125" style="116" customWidth="1"/>
    <col min="7" max="16384" width="8.75" style="116"/>
  </cols>
  <sheetData>
    <row r="1" spans="1:7" s="93" customFormat="1" ht="30.75" customHeight="1" thickBot="1" x14ac:dyDescent="0.35">
      <c r="A1" s="290" t="s">
        <v>448</v>
      </c>
      <c r="B1" s="290"/>
      <c r="C1" s="290"/>
      <c r="D1" s="290"/>
      <c r="E1" s="290"/>
      <c r="F1" s="290"/>
    </row>
    <row r="2" spans="1:7" ht="54" customHeight="1" thickBot="1" x14ac:dyDescent="0.35">
      <c r="A2" s="244" t="s">
        <v>0</v>
      </c>
      <c r="B2" s="271"/>
      <c r="C2" s="272"/>
      <c r="D2" s="95" t="s">
        <v>80</v>
      </c>
      <c r="E2" s="95" t="s">
        <v>79</v>
      </c>
      <c r="F2" s="95" t="s">
        <v>4</v>
      </c>
    </row>
    <row r="3" spans="1:7" ht="16" customHeight="1" x14ac:dyDescent="0.3">
      <c r="A3" s="273" t="s">
        <v>154</v>
      </c>
      <c r="B3" s="273" t="s">
        <v>120</v>
      </c>
      <c r="C3" s="276"/>
      <c r="D3" s="83">
        <v>559351.3600000001</v>
      </c>
      <c r="E3" s="83">
        <v>652259.35999999929</v>
      </c>
      <c r="F3" s="83">
        <v>1211610.7199999988</v>
      </c>
    </row>
    <row r="4" spans="1:7" ht="16" customHeight="1" x14ac:dyDescent="0.3">
      <c r="A4" s="274"/>
      <c r="B4" s="277" t="s">
        <v>5</v>
      </c>
      <c r="C4" s="274"/>
      <c r="D4" s="117">
        <v>0.17842964639821568</v>
      </c>
      <c r="E4" s="117">
        <v>0.19027182710995555</v>
      </c>
      <c r="F4" s="117">
        <v>0.18461524846536354</v>
      </c>
    </row>
    <row r="5" spans="1:7" ht="16" customHeight="1" x14ac:dyDescent="0.3">
      <c r="A5" s="274"/>
      <c r="B5" s="277" t="s">
        <v>6</v>
      </c>
      <c r="C5" s="243" t="s">
        <v>7</v>
      </c>
      <c r="D5" s="117">
        <v>0.16026200230684001</v>
      </c>
      <c r="E5" s="117">
        <v>0.17287523958793588</v>
      </c>
      <c r="F5" s="117">
        <v>0.17192446916673176</v>
      </c>
    </row>
    <row r="6" spans="1:7" ht="16" customHeight="1" x14ac:dyDescent="0.3">
      <c r="A6" s="274"/>
      <c r="B6" s="277"/>
      <c r="C6" s="243" t="s">
        <v>8</v>
      </c>
      <c r="D6" s="117">
        <v>0.1981707842269998</v>
      </c>
      <c r="E6" s="117">
        <v>0.20897674311528891</v>
      </c>
      <c r="F6" s="117">
        <v>0.19801879642622036</v>
      </c>
    </row>
    <row r="7" spans="1:7" ht="16" customHeight="1" thickBot="1" x14ac:dyDescent="0.35">
      <c r="A7" s="275"/>
      <c r="B7" s="278" t="s">
        <v>9</v>
      </c>
      <c r="C7" s="275"/>
      <c r="D7" s="114">
        <v>2300</v>
      </c>
      <c r="E7" s="114">
        <v>2564</v>
      </c>
      <c r="F7" s="114">
        <v>4864</v>
      </c>
    </row>
    <row r="8" spans="1:7" ht="16" customHeight="1" x14ac:dyDescent="0.3">
      <c r="A8" s="273" t="s">
        <v>99</v>
      </c>
      <c r="B8" s="273" t="s">
        <v>120</v>
      </c>
      <c r="C8" s="276"/>
      <c r="D8" s="83">
        <v>1627452.7500000005</v>
      </c>
      <c r="E8" s="83">
        <v>1870395.5800000008</v>
      </c>
      <c r="F8" s="83">
        <v>3497848.3299999973</v>
      </c>
    </row>
    <row r="9" spans="1:7" ht="16" customHeight="1" x14ac:dyDescent="0.3">
      <c r="A9" s="274"/>
      <c r="B9" s="277" t="s">
        <v>5</v>
      </c>
      <c r="C9" s="274"/>
      <c r="D9" s="117">
        <v>0.51914742589041651</v>
      </c>
      <c r="E9" s="117">
        <v>0.54561667681547033</v>
      </c>
      <c r="F9" s="117">
        <v>0.53297327918748283</v>
      </c>
    </row>
    <row r="10" spans="1:7" ht="16" customHeight="1" x14ac:dyDescent="0.3">
      <c r="A10" s="274"/>
      <c r="B10" s="277" t="s">
        <v>6</v>
      </c>
      <c r="C10" s="243" t="s">
        <v>7</v>
      </c>
      <c r="D10" s="117">
        <v>0.49100098117160118</v>
      </c>
      <c r="E10" s="117">
        <v>0.51942335137052587</v>
      </c>
      <c r="F10" s="117">
        <v>0.51379493955808075</v>
      </c>
    </row>
    <row r="11" spans="1:7" ht="16" customHeight="1" x14ac:dyDescent="0.3">
      <c r="A11" s="274"/>
      <c r="B11" s="277"/>
      <c r="C11" s="243" t="s">
        <v>8</v>
      </c>
      <c r="D11" s="117">
        <v>0.54717286272190579</v>
      </c>
      <c r="E11" s="117">
        <v>0.57155993389351611</v>
      </c>
      <c r="F11" s="117">
        <v>0.55205466478298104</v>
      </c>
    </row>
    <row r="12" spans="1:7" ht="16" customHeight="1" thickBot="1" x14ac:dyDescent="0.35">
      <c r="A12" s="275"/>
      <c r="B12" s="278" t="s">
        <v>9</v>
      </c>
      <c r="C12" s="275"/>
      <c r="D12" s="114">
        <v>2300</v>
      </c>
      <c r="E12" s="114">
        <v>2564</v>
      </c>
      <c r="F12" s="114">
        <v>4864</v>
      </c>
      <c r="G12" s="114"/>
    </row>
    <row r="13" spans="1:7" ht="16" customHeight="1" x14ac:dyDescent="0.3">
      <c r="A13" s="293" t="s">
        <v>123</v>
      </c>
      <c r="B13" s="273" t="s">
        <v>120</v>
      </c>
      <c r="C13" s="276"/>
      <c r="D13" s="83">
        <v>508203.89999999973</v>
      </c>
      <c r="E13" s="83">
        <v>540976.69999999995</v>
      </c>
      <c r="F13" s="83">
        <v>1049180.6000000006</v>
      </c>
    </row>
    <row r="14" spans="1:7" ht="16" customHeight="1" x14ac:dyDescent="0.3">
      <c r="A14" s="294"/>
      <c r="B14" s="277" t="s">
        <v>5</v>
      </c>
      <c r="C14" s="274"/>
      <c r="D14" s="117">
        <v>0.16211392098017618</v>
      </c>
      <c r="E14" s="117">
        <v>0.15780934923327797</v>
      </c>
      <c r="F14" s="117">
        <v>0.15986548646089851</v>
      </c>
    </row>
    <row r="15" spans="1:7" ht="16" customHeight="1" x14ac:dyDescent="0.3">
      <c r="A15" s="294"/>
      <c r="B15" s="277" t="s">
        <v>6</v>
      </c>
      <c r="C15" s="243" t="s">
        <v>7</v>
      </c>
      <c r="D15" s="117">
        <v>0.13959481714606711</v>
      </c>
      <c r="E15" s="117">
        <v>0.13737943713386069</v>
      </c>
      <c r="F15" s="117">
        <v>0.14449080500504066</v>
      </c>
    </row>
    <row r="16" spans="1:7" ht="16" customHeight="1" x14ac:dyDescent="0.3">
      <c r="A16" s="294"/>
      <c r="B16" s="277"/>
      <c r="C16" s="243" t="s">
        <v>8</v>
      </c>
      <c r="D16" s="117">
        <v>0.18747421567602718</v>
      </c>
      <c r="E16" s="117">
        <v>0.18064120427751321</v>
      </c>
      <c r="F16" s="117">
        <v>0.17653853760150845</v>
      </c>
    </row>
    <row r="17" spans="1:6" ht="16" customHeight="1" thickBot="1" x14ac:dyDescent="0.35">
      <c r="A17" s="295"/>
      <c r="B17" s="278" t="s">
        <v>9</v>
      </c>
      <c r="C17" s="275"/>
      <c r="D17" s="114">
        <v>2300</v>
      </c>
      <c r="E17" s="114">
        <v>2564</v>
      </c>
      <c r="F17" s="114">
        <v>4864</v>
      </c>
    </row>
    <row r="18" spans="1:6" ht="16" customHeight="1" x14ac:dyDescent="0.3">
      <c r="A18" s="293" t="s">
        <v>124</v>
      </c>
      <c r="B18" s="273" t="s">
        <v>120</v>
      </c>
      <c r="C18" s="276"/>
      <c r="D18" s="83">
        <v>358726.2699999999</v>
      </c>
      <c r="E18" s="83">
        <v>341103.26999999996</v>
      </c>
      <c r="F18" s="83">
        <v>699829.54000000039</v>
      </c>
    </row>
    <row r="19" spans="1:6" ht="16" customHeight="1" x14ac:dyDescent="0.3">
      <c r="A19" s="294"/>
      <c r="B19" s="277" t="s">
        <v>5</v>
      </c>
      <c r="C19" s="279"/>
      <c r="D19" s="117">
        <v>0.11443147561105564</v>
      </c>
      <c r="E19" s="117">
        <v>9.9503888171233831E-2</v>
      </c>
      <c r="F19" s="117">
        <v>0.10663425329424393</v>
      </c>
    </row>
    <row r="20" spans="1:6" ht="16" customHeight="1" x14ac:dyDescent="0.3">
      <c r="A20" s="294"/>
      <c r="B20" s="277" t="s">
        <v>6</v>
      </c>
      <c r="C20" s="243" t="s">
        <v>7</v>
      </c>
      <c r="D20" s="117">
        <v>9.6618943862985945E-2</v>
      </c>
      <c r="E20" s="117">
        <v>8.4190717110963625E-2</v>
      </c>
      <c r="F20" s="117">
        <v>9.4704817082900059E-2</v>
      </c>
    </row>
    <row r="21" spans="1:6" ht="16" customHeight="1" x14ac:dyDescent="0.3">
      <c r="A21" s="294"/>
      <c r="B21" s="277"/>
      <c r="C21" s="243" t="s">
        <v>8</v>
      </c>
      <c r="D21" s="117">
        <v>0.13503702551773772</v>
      </c>
      <c r="E21" s="117">
        <v>0.1172457403529111</v>
      </c>
      <c r="F21" s="117">
        <v>0.11986740796432463</v>
      </c>
    </row>
    <row r="22" spans="1:6" ht="16" customHeight="1" thickBot="1" x14ac:dyDescent="0.35">
      <c r="A22" s="295"/>
      <c r="B22" s="278" t="s">
        <v>9</v>
      </c>
      <c r="C22" s="275"/>
      <c r="D22" s="114">
        <v>2300</v>
      </c>
      <c r="E22" s="114">
        <v>2564</v>
      </c>
      <c r="F22" s="114">
        <v>4864</v>
      </c>
    </row>
    <row r="23" spans="1:6" ht="16" customHeight="1" x14ac:dyDescent="0.3">
      <c r="A23" s="273" t="s">
        <v>68</v>
      </c>
      <c r="B23" s="273" t="s">
        <v>120</v>
      </c>
      <c r="C23" s="276"/>
      <c r="D23" s="83">
        <v>81122.350000000006</v>
      </c>
      <c r="E23" s="83">
        <v>23304.699999999997</v>
      </c>
      <c r="F23" s="83">
        <v>104427.05000000003</v>
      </c>
    </row>
    <row r="24" spans="1:6" ht="16" customHeight="1" x14ac:dyDescent="0.3">
      <c r="A24" s="274"/>
      <c r="B24" s="277" t="s">
        <v>5</v>
      </c>
      <c r="C24" s="279"/>
      <c r="D24" s="117">
        <v>2.5877531120139383E-2</v>
      </c>
      <c r="E24" s="117">
        <v>6.7982586700624488E-3</v>
      </c>
      <c r="F24" s="117">
        <v>1.5911732592011868E-2</v>
      </c>
    </row>
    <row r="25" spans="1:6" ht="16" customHeight="1" x14ac:dyDescent="0.3">
      <c r="A25" s="274"/>
      <c r="B25" s="277" t="s">
        <v>6</v>
      </c>
      <c r="C25" s="243" t="s">
        <v>7</v>
      </c>
      <c r="D25" s="117">
        <v>1.7565286569934457E-2</v>
      </c>
      <c r="E25" s="117">
        <v>3.8985930468384096E-3</v>
      </c>
      <c r="F25" s="117">
        <v>1.1479284252695707E-2</v>
      </c>
    </row>
    <row r="26" spans="1:6" ht="16" customHeight="1" x14ac:dyDescent="0.3">
      <c r="A26" s="274"/>
      <c r="B26" s="277"/>
      <c r="C26" s="243" t="s">
        <v>8</v>
      </c>
      <c r="D26" s="117">
        <v>3.7971264657716976E-2</v>
      </c>
      <c r="E26" s="117">
        <v>1.1829003986688048E-2</v>
      </c>
      <c r="F26" s="117">
        <v>2.2017543552994016E-2</v>
      </c>
    </row>
    <row r="27" spans="1:6" ht="16" customHeight="1" thickBot="1" x14ac:dyDescent="0.35">
      <c r="A27" s="275"/>
      <c r="B27" s="278" t="s">
        <v>9</v>
      </c>
      <c r="C27" s="275"/>
      <c r="D27" s="114">
        <v>2300</v>
      </c>
      <c r="E27" s="114">
        <v>2564</v>
      </c>
      <c r="F27" s="114">
        <v>4864</v>
      </c>
    </row>
    <row r="28" spans="1:6" ht="16" customHeight="1" x14ac:dyDescent="0.3">
      <c r="A28" s="284" t="s">
        <v>360</v>
      </c>
      <c r="B28" s="285"/>
      <c r="C28" s="285"/>
      <c r="D28" s="285"/>
      <c r="E28" s="285"/>
      <c r="F28" s="285"/>
    </row>
    <row r="29" spans="1:6" ht="14.25" customHeight="1" x14ac:dyDescent="0.3">
      <c r="A29" s="84" t="s">
        <v>10</v>
      </c>
    </row>
    <row r="30" spans="1:6" ht="14.25" customHeight="1" x14ac:dyDescent="0.3">
      <c r="A30" s="84" t="s">
        <v>511</v>
      </c>
    </row>
    <row r="31" spans="1:6" ht="14.5" customHeight="1" x14ac:dyDescent="0.3">
      <c r="A31" s="198" t="str">
        <f>HYPERLINK("#'Index'!A1","Back To Index")</f>
        <v>Back To Index</v>
      </c>
    </row>
    <row r="32" spans="1:6" ht="14.25" customHeight="1" x14ac:dyDescent="0.3"/>
    <row r="33" ht="14.25" customHeight="1" x14ac:dyDescent="0.3"/>
    <row r="34" ht="14.25" customHeight="1" x14ac:dyDescent="0.3"/>
    <row r="35" ht="14.15" customHeight="1" x14ac:dyDescent="0.3"/>
    <row r="36" ht="15" customHeight="1" x14ac:dyDescent="0.3"/>
    <row r="37" ht="14.25" customHeight="1" x14ac:dyDescent="0.3"/>
    <row r="38" ht="15" customHeight="1" x14ac:dyDescent="0.3"/>
    <row r="39" ht="15" customHeight="1" x14ac:dyDescent="0.3"/>
    <row r="40" ht="36.75" customHeight="1" x14ac:dyDescent="0.3"/>
    <row r="41" ht="1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1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5" customHeight="1" x14ac:dyDescent="0.3"/>
    <row r="60" ht="14.25" customHeight="1" x14ac:dyDescent="0.3"/>
    <row r="61" ht="14.25" customHeight="1" x14ac:dyDescent="0.3"/>
    <row r="62" ht="14.25" customHeight="1" x14ac:dyDescent="0.3"/>
    <row r="63" ht="14.15" customHeight="1" x14ac:dyDescent="0.3"/>
    <row r="64" ht="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15" customHeight="1" x14ac:dyDescent="0.3"/>
    <row r="79" ht="14.15" customHeight="1" x14ac:dyDescent="0.3"/>
    <row r="80" ht="14.15" customHeight="1" x14ac:dyDescent="0.3"/>
    <row r="82" ht="14.5" customHeight="1" x14ac:dyDescent="0.3"/>
    <row r="84" ht="14.5" customHeight="1" x14ac:dyDescent="0.3"/>
    <row r="85" ht="14.5" customHeight="1" x14ac:dyDescent="0.3"/>
    <row r="87" ht="14.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28">
    <mergeCell ref="A28:F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F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 enableFormatConditionsCalculation="0">
    <tabColor rgb="FF1F497D"/>
  </sheetPr>
  <dimension ref="A1:H882"/>
  <sheetViews>
    <sheetView topLeftCell="A11" workbookViewId="0">
      <selection activeCell="A30" sqref="A30"/>
    </sheetView>
  </sheetViews>
  <sheetFormatPr defaultColWidth="8.75" defaultRowHeight="14" x14ac:dyDescent="0.3"/>
  <cols>
    <col min="1" max="1" width="18.58203125" style="116" customWidth="1"/>
    <col min="2" max="3" width="10.58203125" style="116" customWidth="1"/>
    <col min="4" max="8" width="12.58203125" style="116" customWidth="1"/>
    <col min="9" max="16384" width="8.75" style="116"/>
  </cols>
  <sheetData>
    <row r="1" spans="1:8" s="93" customFormat="1" ht="30.75" customHeight="1" thickBot="1" x14ac:dyDescent="0.35">
      <c r="A1" s="290" t="s">
        <v>447</v>
      </c>
      <c r="B1" s="290"/>
      <c r="C1" s="290"/>
      <c r="D1" s="290"/>
      <c r="E1" s="290"/>
      <c r="F1" s="290"/>
      <c r="G1" s="292"/>
      <c r="H1" s="79"/>
    </row>
    <row r="2" spans="1:8" ht="54" customHeight="1" thickBot="1" x14ac:dyDescent="0.35">
      <c r="A2" s="244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</row>
    <row r="3" spans="1:8" ht="16" customHeight="1" x14ac:dyDescent="0.3">
      <c r="A3" s="273" t="s">
        <v>154</v>
      </c>
      <c r="B3" s="273" t="s">
        <v>120</v>
      </c>
      <c r="C3" s="276"/>
      <c r="D3" s="83">
        <v>959093.78000000073</v>
      </c>
      <c r="E3" s="83">
        <v>64322.049999999996</v>
      </c>
      <c r="F3" s="83">
        <v>63605.560000000005</v>
      </c>
      <c r="G3" s="83">
        <v>124589.33000000006</v>
      </c>
      <c r="H3" s="83">
        <v>1211610.7199999988</v>
      </c>
    </row>
    <row r="4" spans="1:8" ht="16" customHeight="1" x14ac:dyDescent="0.3">
      <c r="A4" s="274"/>
      <c r="B4" s="277" t="s">
        <v>5</v>
      </c>
      <c r="C4" s="274"/>
      <c r="D4" s="117">
        <v>0.19814625466792882</v>
      </c>
      <c r="E4" s="117">
        <v>0.15415064956179431</v>
      </c>
      <c r="F4" s="117">
        <v>0.1150521988342794</v>
      </c>
      <c r="G4" s="117">
        <v>0.16557705815523097</v>
      </c>
      <c r="H4" s="117">
        <v>0.18461524846536354</v>
      </c>
    </row>
    <row r="5" spans="1:8" ht="16" customHeight="1" x14ac:dyDescent="0.3">
      <c r="A5" s="274"/>
      <c r="B5" s="277" t="s">
        <v>6</v>
      </c>
      <c r="C5" s="243" t="s">
        <v>7</v>
      </c>
      <c r="D5" s="117">
        <v>0.18342017852957665</v>
      </c>
      <c r="E5" s="117">
        <v>0.11141729709996055</v>
      </c>
      <c r="F5" s="117">
        <v>7.5021646221926669E-2</v>
      </c>
      <c r="G5" s="117">
        <v>0.13093032722805714</v>
      </c>
      <c r="H5" s="117">
        <v>0.17192446916673176</v>
      </c>
    </row>
    <row r="6" spans="1:8" ht="16" customHeight="1" x14ac:dyDescent="0.3">
      <c r="A6" s="274"/>
      <c r="B6" s="277"/>
      <c r="C6" s="243" t="s">
        <v>8</v>
      </c>
      <c r="D6" s="117">
        <v>0.21374515453917936</v>
      </c>
      <c r="E6" s="117">
        <v>0.20941145406622252</v>
      </c>
      <c r="F6" s="117">
        <v>0.17246004283852043</v>
      </c>
      <c r="G6" s="117">
        <v>0.20720608367458898</v>
      </c>
      <c r="H6" s="117">
        <v>0.19801879642622036</v>
      </c>
    </row>
    <row r="7" spans="1:8" ht="16" customHeight="1" thickBot="1" x14ac:dyDescent="0.35">
      <c r="A7" s="275"/>
      <c r="B7" s="278" t="s">
        <v>9</v>
      </c>
      <c r="C7" s="275"/>
      <c r="D7" s="114">
        <v>3853</v>
      </c>
      <c r="E7" s="114">
        <v>265</v>
      </c>
      <c r="F7" s="114">
        <v>251</v>
      </c>
      <c r="G7" s="114">
        <v>495</v>
      </c>
      <c r="H7" s="114">
        <v>4864</v>
      </c>
    </row>
    <row r="8" spans="1:8" ht="16" customHeight="1" x14ac:dyDescent="0.3">
      <c r="A8" s="273" t="s">
        <v>99</v>
      </c>
      <c r="B8" s="273" t="s">
        <v>120</v>
      </c>
      <c r="C8" s="276"/>
      <c r="D8" s="83">
        <v>2796130.439999999</v>
      </c>
      <c r="E8" s="83">
        <v>177315.66999999987</v>
      </c>
      <c r="F8" s="83">
        <v>329293.89999999997</v>
      </c>
      <c r="G8" s="83">
        <v>195108.32000000009</v>
      </c>
      <c r="H8" s="83">
        <v>3497848.3299999973</v>
      </c>
    </row>
    <row r="9" spans="1:8" ht="16" customHeight="1" x14ac:dyDescent="0.3">
      <c r="A9" s="274"/>
      <c r="B9" s="277" t="s">
        <v>5</v>
      </c>
      <c r="C9" s="274"/>
      <c r="D9" s="117">
        <v>0.57767320130987321</v>
      </c>
      <c r="E9" s="117">
        <v>0.42494487828022814</v>
      </c>
      <c r="F9" s="117">
        <v>0.59563955191519913</v>
      </c>
      <c r="G9" s="117">
        <v>0.25929557247967716</v>
      </c>
      <c r="H9" s="117">
        <v>0.53297327918748283</v>
      </c>
    </row>
    <row r="10" spans="1:8" ht="16" customHeight="1" x14ac:dyDescent="0.3">
      <c r="A10" s="274"/>
      <c r="B10" s="277" t="s">
        <v>6</v>
      </c>
      <c r="C10" s="243" t="s">
        <v>7</v>
      </c>
      <c r="D10" s="117">
        <v>0.55613388247213769</v>
      </c>
      <c r="E10" s="117">
        <v>0.34851341760409271</v>
      </c>
      <c r="F10" s="117">
        <v>0.51686358629534779</v>
      </c>
      <c r="G10" s="117">
        <v>0.21016930566039416</v>
      </c>
      <c r="H10" s="117">
        <v>0.51379493955808075</v>
      </c>
    </row>
    <row r="11" spans="1:8" ht="16" customHeight="1" x14ac:dyDescent="0.3">
      <c r="A11" s="274"/>
      <c r="B11" s="277"/>
      <c r="C11" s="243" t="s">
        <v>8</v>
      </c>
      <c r="D11" s="117">
        <v>0.59892110084883121</v>
      </c>
      <c r="E11" s="117">
        <v>0.50514161763201382</v>
      </c>
      <c r="F11" s="117">
        <v>0.66977732670312717</v>
      </c>
      <c r="G11" s="117">
        <v>0.31532057813649089</v>
      </c>
      <c r="H11" s="117">
        <v>0.55205466478298104</v>
      </c>
    </row>
    <row r="12" spans="1:8" ht="16" customHeight="1" thickBot="1" x14ac:dyDescent="0.35">
      <c r="A12" s="275"/>
      <c r="B12" s="278" t="s">
        <v>9</v>
      </c>
      <c r="C12" s="275"/>
      <c r="D12" s="114">
        <v>3853</v>
      </c>
      <c r="E12" s="114">
        <v>265</v>
      </c>
      <c r="F12" s="114">
        <v>251</v>
      </c>
      <c r="G12" s="114">
        <v>495</v>
      </c>
      <c r="H12" s="114">
        <v>4864</v>
      </c>
    </row>
    <row r="13" spans="1:8" ht="16" customHeight="1" x14ac:dyDescent="0.3">
      <c r="A13" s="293" t="s">
        <v>123</v>
      </c>
      <c r="B13" s="273" t="s">
        <v>120</v>
      </c>
      <c r="C13" s="276"/>
      <c r="D13" s="83">
        <v>566139.79999999981</v>
      </c>
      <c r="E13" s="83">
        <v>105920.74999999997</v>
      </c>
      <c r="F13" s="83">
        <v>56788.770000000011</v>
      </c>
      <c r="G13" s="83">
        <v>320331.27999999997</v>
      </c>
      <c r="H13" s="83">
        <v>1049180.6000000006</v>
      </c>
    </row>
    <row r="14" spans="1:8" ht="16" customHeight="1" x14ac:dyDescent="0.3">
      <c r="A14" s="294"/>
      <c r="B14" s="277" t="s">
        <v>5</v>
      </c>
      <c r="C14" s="274"/>
      <c r="D14" s="117">
        <v>0.11696299499351373</v>
      </c>
      <c r="E14" s="117">
        <v>0.25384378163588417</v>
      </c>
      <c r="F14" s="117">
        <v>0.10272172523273378</v>
      </c>
      <c r="G14" s="117">
        <v>0.42571471391249588</v>
      </c>
      <c r="H14" s="117">
        <v>0.15986548646089851</v>
      </c>
    </row>
    <row r="15" spans="1:8" ht="16" customHeight="1" x14ac:dyDescent="0.3">
      <c r="A15" s="294"/>
      <c r="B15" s="277" t="s">
        <v>6</v>
      </c>
      <c r="C15" s="243" t="s">
        <v>7</v>
      </c>
      <c r="D15" s="117">
        <v>0.10084413039161051</v>
      </c>
      <c r="E15" s="117">
        <v>0.18470375288193366</v>
      </c>
      <c r="F15" s="117">
        <v>6.7418792628723745E-2</v>
      </c>
      <c r="G15" s="117">
        <v>0.36782006774955323</v>
      </c>
      <c r="H15" s="117">
        <v>0.14449080500504066</v>
      </c>
    </row>
    <row r="16" spans="1:8" ht="16" customHeight="1" x14ac:dyDescent="0.3">
      <c r="A16" s="294"/>
      <c r="B16" s="277"/>
      <c r="C16" s="243" t="s">
        <v>8</v>
      </c>
      <c r="D16" s="117">
        <v>0.13527068626591618</v>
      </c>
      <c r="E16" s="117">
        <v>0.33813115862776749</v>
      </c>
      <c r="F16" s="117">
        <v>0.15346846060344543</v>
      </c>
      <c r="G16" s="117">
        <v>0.48572050483823659</v>
      </c>
      <c r="H16" s="117">
        <v>0.17653853760150845</v>
      </c>
    </row>
    <row r="17" spans="1:8" ht="16" customHeight="1" thickBot="1" x14ac:dyDescent="0.35">
      <c r="A17" s="295"/>
      <c r="B17" s="278" t="s">
        <v>9</v>
      </c>
      <c r="C17" s="275"/>
      <c r="D17" s="114">
        <v>3853</v>
      </c>
      <c r="E17" s="114">
        <v>265</v>
      </c>
      <c r="F17" s="114">
        <v>251</v>
      </c>
      <c r="G17" s="114">
        <v>495</v>
      </c>
      <c r="H17" s="114">
        <v>4864</v>
      </c>
    </row>
    <row r="18" spans="1:8" ht="16" customHeight="1" x14ac:dyDescent="0.3">
      <c r="A18" s="293" t="s">
        <v>124</v>
      </c>
      <c r="B18" s="273" t="s">
        <v>120</v>
      </c>
      <c r="C18" s="276"/>
      <c r="D18" s="83">
        <v>470946.71999999986</v>
      </c>
      <c r="E18" s="83">
        <v>62785.849999999991</v>
      </c>
      <c r="F18" s="83">
        <v>61149.85</v>
      </c>
      <c r="G18" s="83">
        <v>104947.12</v>
      </c>
      <c r="H18" s="83">
        <v>699829.54000000039</v>
      </c>
    </row>
    <row r="19" spans="1:8" ht="16" customHeight="1" x14ac:dyDescent="0.3">
      <c r="A19" s="294"/>
      <c r="B19" s="277" t="s">
        <v>5</v>
      </c>
      <c r="C19" s="279"/>
      <c r="D19" s="117">
        <v>9.729635481125283E-2</v>
      </c>
      <c r="E19" s="117">
        <v>0.15046907803450579</v>
      </c>
      <c r="F19" s="117">
        <v>0.11061021553597453</v>
      </c>
      <c r="G19" s="117">
        <v>0.13947290182444994</v>
      </c>
      <c r="H19" s="117">
        <v>0.10663425329424393</v>
      </c>
    </row>
    <row r="20" spans="1:8" ht="16" customHeight="1" x14ac:dyDescent="0.3">
      <c r="A20" s="294"/>
      <c r="B20" s="277" t="s">
        <v>6</v>
      </c>
      <c r="C20" s="243" t="s">
        <v>7</v>
      </c>
      <c r="D20" s="117">
        <v>8.4745152088771522E-2</v>
      </c>
      <c r="E20" s="117">
        <v>9.7834863525253044E-2</v>
      </c>
      <c r="F20" s="117">
        <v>6.7074704912446603E-2</v>
      </c>
      <c r="G20" s="117">
        <v>0.10199920645613135</v>
      </c>
      <c r="H20" s="117">
        <v>9.4704817082900059E-2</v>
      </c>
    </row>
    <row r="21" spans="1:8" ht="16" customHeight="1" x14ac:dyDescent="0.3">
      <c r="A21" s="294"/>
      <c r="B21" s="277"/>
      <c r="C21" s="243" t="s">
        <v>8</v>
      </c>
      <c r="D21" s="117">
        <v>0.1114800386943004</v>
      </c>
      <c r="E21" s="117">
        <v>0.224377350924165</v>
      </c>
      <c r="F21" s="117">
        <v>0.17704054592486757</v>
      </c>
      <c r="G21" s="117">
        <v>0.18783438520293516</v>
      </c>
      <c r="H21" s="117">
        <v>0.11986740796432463</v>
      </c>
    </row>
    <row r="22" spans="1:8" ht="16" customHeight="1" thickBot="1" x14ac:dyDescent="0.35">
      <c r="A22" s="295"/>
      <c r="B22" s="278" t="s">
        <v>9</v>
      </c>
      <c r="C22" s="275"/>
      <c r="D22" s="114">
        <v>3853</v>
      </c>
      <c r="E22" s="114">
        <v>265</v>
      </c>
      <c r="F22" s="114">
        <v>251</v>
      </c>
      <c r="G22" s="114">
        <v>495</v>
      </c>
      <c r="H22" s="114">
        <v>4864</v>
      </c>
    </row>
    <row r="23" spans="1:8" ht="16" customHeight="1" x14ac:dyDescent="0.3">
      <c r="A23" s="273" t="s">
        <v>68</v>
      </c>
      <c r="B23" s="273" t="s">
        <v>120</v>
      </c>
      <c r="C23" s="276"/>
      <c r="D23" s="83">
        <v>48021.87999999999</v>
      </c>
      <c r="E23" s="83">
        <v>6923.1399999999994</v>
      </c>
      <c r="F23" s="83">
        <v>42002.80999999999</v>
      </c>
      <c r="G23" s="83">
        <v>7479.2199999999993</v>
      </c>
      <c r="H23" s="83">
        <v>104427.05000000003</v>
      </c>
    </row>
    <row r="24" spans="1:8" ht="16" customHeight="1" x14ac:dyDescent="0.3">
      <c r="A24" s="274"/>
      <c r="B24" s="277" t="s">
        <v>5</v>
      </c>
      <c r="C24" s="279"/>
      <c r="D24" s="117">
        <v>9.9211942174337823E-3</v>
      </c>
      <c r="E24" s="117">
        <v>1.6591612487587705E-2</v>
      </c>
      <c r="F24" s="117">
        <v>7.5976308481812874E-2</v>
      </c>
      <c r="G24" s="117">
        <v>9.939753628145892E-3</v>
      </c>
      <c r="H24" s="117">
        <v>1.5911732592011868E-2</v>
      </c>
    </row>
    <row r="25" spans="1:8" ht="16" customHeight="1" x14ac:dyDescent="0.3">
      <c r="A25" s="274"/>
      <c r="B25" s="277" t="s">
        <v>6</v>
      </c>
      <c r="C25" s="243" t="s">
        <v>7</v>
      </c>
      <c r="D25" s="117">
        <v>6.586807534449091E-3</v>
      </c>
      <c r="E25" s="117">
        <v>6.3841248668736949E-3</v>
      </c>
      <c r="F25" s="117">
        <v>4.1097287025993585E-2</v>
      </c>
      <c r="G25" s="117">
        <v>4.0899318827956402E-3</v>
      </c>
      <c r="H25" s="117">
        <v>1.1479284252695707E-2</v>
      </c>
    </row>
    <row r="26" spans="1:8" ht="16" customHeight="1" x14ac:dyDescent="0.3">
      <c r="A26" s="274"/>
      <c r="B26" s="277"/>
      <c r="C26" s="243" t="s">
        <v>8</v>
      </c>
      <c r="D26" s="117">
        <v>1.491817275480138E-2</v>
      </c>
      <c r="E26" s="117">
        <v>4.242289276765196E-2</v>
      </c>
      <c r="F26" s="117">
        <v>0.13625084194272236</v>
      </c>
      <c r="G26" s="117">
        <v>2.3955307305330142E-2</v>
      </c>
      <c r="H26" s="117">
        <v>2.2017543552994016E-2</v>
      </c>
    </row>
    <row r="27" spans="1:8" ht="16" customHeight="1" thickBot="1" x14ac:dyDescent="0.35">
      <c r="A27" s="275"/>
      <c r="B27" s="278" t="s">
        <v>9</v>
      </c>
      <c r="C27" s="275"/>
      <c r="D27" s="114">
        <v>3853</v>
      </c>
      <c r="E27" s="114">
        <v>265</v>
      </c>
      <c r="F27" s="114">
        <v>251</v>
      </c>
      <c r="G27" s="114">
        <v>495</v>
      </c>
      <c r="H27" s="118">
        <v>4864</v>
      </c>
    </row>
    <row r="28" spans="1:8" ht="16" customHeight="1" x14ac:dyDescent="0.3">
      <c r="A28" s="284" t="s">
        <v>360</v>
      </c>
      <c r="B28" s="285"/>
      <c r="C28" s="285"/>
      <c r="D28" s="285"/>
      <c r="E28" s="285"/>
      <c r="F28" s="285"/>
      <c r="G28" s="285"/>
      <c r="H28" s="72"/>
    </row>
    <row r="29" spans="1:8" ht="14.25" customHeight="1" x14ac:dyDescent="0.3">
      <c r="A29" s="84" t="s">
        <v>10</v>
      </c>
      <c r="H29" s="72"/>
    </row>
    <row r="30" spans="1:8" ht="14.25" customHeight="1" x14ac:dyDescent="0.3">
      <c r="A30" s="84" t="s">
        <v>511</v>
      </c>
      <c r="H30" s="72"/>
    </row>
    <row r="31" spans="1:8" ht="14.5" customHeight="1" x14ac:dyDescent="0.3">
      <c r="A31" s="198" t="str">
        <f>HYPERLINK("#'Index'!A1","Back To Index")</f>
        <v>Back To Index</v>
      </c>
      <c r="H31" s="72"/>
    </row>
    <row r="32" spans="1:8" ht="14.25" customHeight="1" x14ac:dyDescent="0.3">
      <c r="H32" s="72"/>
    </row>
    <row r="33" spans="8:8" ht="14.25" customHeight="1" x14ac:dyDescent="0.3">
      <c r="H33" s="72"/>
    </row>
    <row r="34" spans="8:8" ht="14.25" customHeight="1" x14ac:dyDescent="0.3">
      <c r="H34" s="72"/>
    </row>
    <row r="35" spans="8:8" ht="14.15" customHeight="1" x14ac:dyDescent="0.3">
      <c r="H35" s="72"/>
    </row>
    <row r="36" spans="8:8" ht="15" customHeight="1" x14ac:dyDescent="0.3">
      <c r="H36" s="72"/>
    </row>
    <row r="37" spans="8:8" ht="14.25" customHeight="1" x14ac:dyDescent="0.3">
      <c r="H37" s="72"/>
    </row>
    <row r="38" spans="8:8" ht="15" customHeight="1" x14ac:dyDescent="0.3">
      <c r="H38" s="72"/>
    </row>
    <row r="39" spans="8:8" ht="15" customHeight="1" x14ac:dyDescent="0.3">
      <c r="H39" s="72"/>
    </row>
    <row r="40" spans="8:8" ht="36.75" customHeight="1" x14ac:dyDescent="0.3">
      <c r="H40" s="72"/>
    </row>
    <row r="41" spans="8:8" ht="15" customHeight="1" x14ac:dyDescent="0.3">
      <c r="H41" s="72"/>
    </row>
    <row r="42" spans="8:8" ht="14.25" customHeight="1" x14ac:dyDescent="0.3">
      <c r="H42" s="72"/>
    </row>
    <row r="43" spans="8:8" ht="14.15" customHeight="1" x14ac:dyDescent="0.3">
      <c r="H43" s="72"/>
    </row>
    <row r="44" spans="8:8" ht="14.2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15" customHeight="1" x14ac:dyDescent="0.3">
      <c r="H47" s="72"/>
    </row>
    <row r="48" spans="8:8" ht="14.2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15" customHeight="1" x14ac:dyDescent="0.3">
      <c r="H51" s="72"/>
    </row>
    <row r="52" spans="8:8" ht="14.2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x14ac:dyDescent="0.3">
      <c r="H55" s="72"/>
    </row>
    <row r="56" spans="8:8" ht="14.2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5" customHeight="1" x14ac:dyDescent="0.3">
      <c r="H59" s="72"/>
    </row>
    <row r="60" spans="8:8" ht="14.2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15" customHeight="1" x14ac:dyDescent="0.3">
      <c r="H63" s="72"/>
    </row>
    <row r="64" spans="8:8" ht="15" customHeight="1" x14ac:dyDescent="0.3">
      <c r="H64" s="72"/>
    </row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15" customHeight="1" x14ac:dyDescent="0.3"/>
    <row r="79" ht="14.15" customHeight="1" x14ac:dyDescent="0.3"/>
    <row r="80" ht="14.15" customHeight="1" x14ac:dyDescent="0.3"/>
    <row r="82" ht="14.5" customHeight="1" x14ac:dyDescent="0.3"/>
    <row r="84" ht="14.5" customHeight="1" x14ac:dyDescent="0.3"/>
    <row r="85" ht="14.5" customHeight="1" x14ac:dyDescent="0.3"/>
    <row r="87" ht="14.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5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3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7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1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29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28">
    <mergeCell ref="A28:G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 enableFormatConditionsCalculation="0">
    <tabColor rgb="FF1F497D"/>
  </sheetPr>
  <dimension ref="A1:H882"/>
  <sheetViews>
    <sheetView topLeftCell="A10" workbookViewId="0">
      <selection activeCell="A30" sqref="A30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8" s="93" customFormat="1" ht="30.75" customHeight="1" thickBot="1" x14ac:dyDescent="0.35">
      <c r="A1" s="290" t="s">
        <v>446</v>
      </c>
      <c r="B1" s="290"/>
      <c r="C1" s="290"/>
      <c r="D1" s="290"/>
      <c r="E1" s="290"/>
      <c r="F1" s="290"/>
      <c r="G1" s="292"/>
    </row>
    <row r="2" spans="1:8" ht="64.5" customHeight="1" thickBot="1" x14ac:dyDescent="0.35">
      <c r="A2" s="244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8" ht="16" customHeight="1" x14ac:dyDescent="0.3">
      <c r="A3" s="273" t="s">
        <v>154</v>
      </c>
      <c r="B3" s="273" t="s">
        <v>120</v>
      </c>
      <c r="C3" s="276"/>
      <c r="D3" s="83">
        <v>509173.43000000034</v>
      </c>
      <c r="E3" s="83">
        <v>364291.00000000006</v>
      </c>
      <c r="F3" s="83">
        <v>338146.28999999992</v>
      </c>
      <c r="G3" s="83">
        <v>1211610.7199999988</v>
      </c>
    </row>
    <row r="4" spans="1:8" ht="16" customHeight="1" x14ac:dyDescent="0.3">
      <c r="A4" s="274"/>
      <c r="B4" s="277" t="s">
        <v>5</v>
      </c>
      <c r="C4" s="274"/>
      <c r="D4" s="117">
        <v>0.11434870887720723</v>
      </c>
      <c r="E4" s="117">
        <v>0.27259573062635117</v>
      </c>
      <c r="F4" s="117">
        <v>0.43704814329080771</v>
      </c>
      <c r="G4" s="117">
        <v>0.18461524846536354</v>
      </c>
    </row>
    <row r="5" spans="1:8" ht="16" customHeight="1" x14ac:dyDescent="0.3">
      <c r="A5" s="274"/>
      <c r="B5" s="277" t="s">
        <v>6</v>
      </c>
      <c r="C5" s="243" t="s">
        <v>7</v>
      </c>
      <c r="D5" s="117">
        <v>0.1021177680607904</v>
      </c>
      <c r="E5" s="117">
        <v>0.24048189081048543</v>
      </c>
      <c r="F5" s="117">
        <v>0.38685337487741928</v>
      </c>
      <c r="G5" s="117">
        <v>0.17192446916673176</v>
      </c>
    </row>
    <row r="6" spans="1:8" ht="16" customHeight="1" x14ac:dyDescent="0.3">
      <c r="A6" s="274"/>
      <c r="B6" s="277"/>
      <c r="C6" s="243" t="s">
        <v>8</v>
      </c>
      <c r="D6" s="117">
        <v>0.12783601469476752</v>
      </c>
      <c r="E6" s="117">
        <v>0.30726313776377107</v>
      </c>
      <c r="F6" s="117">
        <v>0.48856620456714966</v>
      </c>
      <c r="G6" s="117">
        <v>0.19801879642622036</v>
      </c>
    </row>
    <row r="7" spans="1:8" ht="16" customHeight="1" thickBot="1" x14ac:dyDescent="0.35">
      <c r="A7" s="275"/>
      <c r="B7" s="278" t="s">
        <v>9</v>
      </c>
      <c r="C7" s="275"/>
      <c r="D7" s="114">
        <v>3132</v>
      </c>
      <c r="E7" s="114">
        <v>1094</v>
      </c>
      <c r="F7" s="114">
        <v>638</v>
      </c>
      <c r="G7" s="114">
        <v>4864</v>
      </c>
    </row>
    <row r="8" spans="1:8" ht="16" customHeight="1" x14ac:dyDescent="0.3">
      <c r="A8" s="273" t="s">
        <v>99</v>
      </c>
      <c r="B8" s="273" t="s">
        <v>120</v>
      </c>
      <c r="C8" s="276"/>
      <c r="D8" s="83">
        <v>2730667.7099999939</v>
      </c>
      <c r="E8" s="83">
        <v>601723.87999999989</v>
      </c>
      <c r="F8" s="83">
        <v>165456.7399999999</v>
      </c>
      <c r="G8" s="83">
        <v>3497848.3299999973</v>
      </c>
    </row>
    <row r="9" spans="1:8" ht="16" customHeight="1" x14ac:dyDescent="0.3">
      <c r="A9" s="274"/>
      <c r="B9" s="277" t="s">
        <v>5</v>
      </c>
      <c r="C9" s="274"/>
      <c r="D9" s="117">
        <v>0.61324552424343759</v>
      </c>
      <c r="E9" s="117">
        <v>0.45026465299423485</v>
      </c>
      <c r="F9" s="117">
        <v>0.21384993167291555</v>
      </c>
      <c r="G9" s="117">
        <v>0.53297327918748283</v>
      </c>
    </row>
    <row r="10" spans="1:8" ht="16" customHeight="1" x14ac:dyDescent="0.3">
      <c r="A10" s="274"/>
      <c r="B10" s="277" t="s">
        <v>6</v>
      </c>
      <c r="C10" s="243" t="s">
        <v>7</v>
      </c>
      <c r="D10" s="117">
        <v>0.58955682316732383</v>
      </c>
      <c r="E10" s="117">
        <v>0.40950866941091296</v>
      </c>
      <c r="F10" s="117">
        <v>0.17638119274485528</v>
      </c>
      <c r="G10" s="117">
        <v>0.51379493955808075</v>
      </c>
    </row>
    <row r="11" spans="1:8" ht="16" customHeight="1" x14ac:dyDescent="0.3">
      <c r="A11" s="274"/>
      <c r="B11" s="277"/>
      <c r="C11" s="243" t="s">
        <v>8</v>
      </c>
      <c r="D11" s="117">
        <v>0.6364102041196229</v>
      </c>
      <c r="E11" s="117">
        <v>0.49169925902844114</v>
      </c>
      <c r="F11" s="117">
        <v>0.25679647568585007</v>
      </c>
      <c r="G11" s="117">
        <v>0.55205466478298104</v>
      </c>
    </row>
    <row r="12" spans="1:8" ht="16" customHeight="1" thickBot="1" x14ac:dyDescent="0.35">
      <c r="A12" s="275"/>
      <c r="B12" s="278" t="s">
        <v>9</v>
      </c>
      <c r="C12" s="275"/>
      <c r="D12" s="114">
        <v>3132</v>
      </c>
      <c r="E12" s="114">
        <v>1094</v>
      </c>
      <c r="F12" s="114">
        <v>638</v>
      </c>
      <c r="G12" s="114">
        <v>4864</v>
      </c>
      <c r="H12" s="114"/>
    </row>
    <row r="13" spans="1:8" ht="16" customHeight="1" x14ac:dyDescent="0.3">
      <c r="A13" s="293" t="s">
        <v>123</v>
      </c>
      <c r="B13" s="273" t="s">
        <v>120</v>
      </c>
      <c r="C13" s="276"/>
      <c r="D13" s="83">
        <v>603530.79999999993</v>
      </c>
      <c r="E13" s="83">
        <v>258531.9200000001</v>
      </c>
      <c r="F13" s="83">
        <v>187117.88000000003</v>
      </c>
      <c r="G13" s="83">
        <v>1049180.6000000006</v>
      </c>
    </row>
    <row r="14" spans="1:8" ht="16" customHeight="1" x14ac:dyDescent="0.3">
      <c r="A14" s="294"/>
      <c r="B14" s="277" t="s">
        <v>5</v>
      </c>
      <c r="C14" s="274"/>
      <c r="D14" s="117">
        <v>0.13553921646624006</v>
      </c>
      <c r="E14" s="117">
        <v>0.19345714723293575</v>
      </c>
      <c r="F14" s="117">
        <v>0.24184657483751246</v>
      </c>
      <c r="G14" s="117">
        <v>0.15986548646089851</v>
      </c>
    </row>
    <row r="15" spans="1:8" ht="16" customHeight="1" x14ac:dyDescent="0.3">
      <c r="A15" s="294"/>
      <c r="B15" s="277" t="s">
        <v>6</v>
      </c>
      <c r="C15" s="243" t="s">
        <v>7</v>
      </c>
      <c r="D15" s="117">
        <v>0.11784114589128544</v>
      </c>
      <c r="E15" s="117">
        <v>0.15819996865287977</v>
      </c>
      <c r="F15" s="117">
        <v>0.19631572440567602</v>
      </c>
      <c r="G15" s="117">
        <v>0.14449080500504066</v>
      </c>
    </row>
    <row r="16" spans="1:8" ht="16" customHeight="1" x14ac:dyDescent="0.3">
      <c r="A16" s="294"/>
      <c r="B16" s="277"/>
      <c r="C16" s="243" t="s">
        <v>8</v>
      </c>
      <c r="D16" s="117">
        <v>0.15542697536303157</v>
      </c>
      <c r="E16" s="117">
        <v>0.2343841025368778</v>
      </c>
      <c r="F16" s="117">
        <v>0.29407333681286502</v>
      </c>
      <c r="G16" s="117">
        <v>0.17653853760150845</v>
      </c>
    </row>
    <row r="17" spans="1:7" ht="16" customHeight="1" thickBot="1" x14ac:dyDescent="0.35">
      <c r="A17" s="295"/>
      <c r="B17" s="278" t="s">
        <v>9</v>
      </c>
      <c r="C17" s="275"/>
      <c r="D17" s="114">
        <v>3132</v>
      </c>
      <c r="E17" s="114">
        <v>1094</v>
      </c>
      <c r="F17" s="114">
        <v>638</v>
      </c>
      <c r="G17" s="114">
        <v>4864</v>
      </c>
    </row>
    <row r="18" spans="1:7" ht="16" customHeight="1" x14ac:dyDescent="0.3">
      <c r="A18" s="293" t="s">
        <v>124</v>
      </c>
      <c r="B18" s="273" t="s">
        <v>120</v>
      </c>
      <c r="C18" s="276"/>
      <c r="D18" s="83">
        <v>525652.02999999991</v>
      </c>
      <c r="E18" s="83">
        <v>95371.8</v>
      </c>
      <c r="F18" s="83">
        <v>78805.710000000036</v>
      </c>
      <c r="G18" s="83">
        <v>699829.54000000039</v>
      </c>
    </row>
    <row r="19" spans="1:7" ht="16" customHeight="1" x14ac:dyDescent="0.3">
      <c r="A19" s="294"/>
      <c r="B19" s="277" t="s">
        <v>5</v>
      </c>
      <c r="C19" s="279"/>
      <c r="D19" s="117">
        <v>0.11804942561355364</v>
      </c>
      <c r="E19" s="117">
        <v>7.1365873716754569E-2</v>
      </c>
      <c r="F19" s="117">
        <v>0.10185499665311677</v>
      </c>
      <c r="G19" s="117">
        <v>0.10663425329424393</v>
      </c>
    </row>
    <row r="20" spans="1:7" ht="16" customHeight="1" x14ac:dyDescent="0.3">
      <c r="A20" s="294"/>
      <c r="B20" s="277" t="s">
        <v>6</v>
      </c>
      <c r="C20" s="243" t="s">
        <v>7</v>
      </c>
      <c r="D20" s="117">
        <v>0.10277055027855399</v>
      </c>
      <c r="E20" s="117">
        <v>5.3719097618570938E-2</v>
      </c>
      <c r="F20" s="117">
        <v>7.0286533264469278E-2</v>
      </c>
      <c r="G20" s="117">
        <v>9.4704817082900059E-2</v>
      </c>
    </row>
    <row r="21" spans="1:7" ht="16" customHeight="1" x14ac:dyDescent="0.3">
      <c r="A21" s="294"/>
      <c r="B21" s="277"/>
      <c r="C21" s="243" t="s">
        <v>8</v>
      </c>
      <c r="D21" s="117">
        <v>0.13525737822945907</v>
      </c>
      <c r="E21" s="117">
        <v>9.4232358976525252E-2</v>
      </c>
      <c r="F21" s="117">
        <v>0.1453849056815619</v>
      </c>
      <c r="G21" s="117">
        <v>0.11986740796432463</v>
      </c>
    </row>
    <row r="22" spans="1:7" ht="16" customHeight="1" thickBot="1" x14ac:dyDescent="0.35">
      <c r="A22" s="295"/>
      <c r="B22" s="278" t="s">
        <v>9</v>
      </c>
      <c r="C22" s="275"/>
      <c r="D22" s="114">
        <v>3132</v>
      </c>
      <c r="E22" s="114">
        <v>1094</v>
      </c>
      <c r="F22" s="114">
        <v>638</v>
      </c>
      <c r="G22" s="114">
        <v>4864</v>
      </c>
    </row>
    <row r="23" spans="1:7" ht="16" customHeight="1" x14ac:dyDescent="0.3">
      <c r="A23" s="273" t="s">
        <v>68</v>
      </c>
      <c r="B23" s="273" t="s">
        <v>120</v>
      </c>
      <c r="C23" s="276"/>
      <c r="D23" s="83">
        <v>83789.140000000029</v>
      </c>
      <c r="E23" s="83">
        <v>16459.63</v>
      </c>
      <c r="F23" s="83">
        <v>4178.28</v>
      </c>
      <c r="G23" s="83">
        <v>104427.05000000003</v>
      </c>
    </row>
    <row r="24" spans="1:7" ht="16" customHeight="1" x14ac:dyDescent="0.3">
      <c r="A24" s="274"/>
      <c r="B24" s="277" t="s">
        <v>5</v>
      </c>
      <c r="C24" s="279"/>
      <c r="D24" s="117">
        <v>1.8817124799563004E-2</v>
      </c>
      <c r="E24" s="117">
        <v>1.2316595429723513E-2</v>
      </c>
      <c r="F24" s="117">
        <v>5.4003535456477025E-3</v>
      </c>
      <c r="G24" s="117">
        <v>1.5911732592011868E-2</v>
      </c>
    </row>
    <row r="25" spans="1:7" ht="16" customHeight="1" x14ac:dyDescent="0.3">
      <c r="A25" s="274"/>
      <c r="B25" s="277" t="s">
        <v>6</v>
      </c>
      <c r="C25" s="243" t="s">
        <v>7</v>
      </c>
      <c r="D25" s="117">
        <v>1.2897287688917443E-2</v>
      </c>
      <c r="E25" s="117">
        <v>5.9821069818470438E-3</v>
      </c>
      <c r="F25" s="117">
        <v>1.8921950440234834E-3</v>
      </c>
      <c r="G25" s="117">
        <v>1.1479284252695707E-2</v>
      </c>
    </row>
    <row r="26" spans="1:7" ht="16" customHeight="1" x14ac:dyDescent="0.3">
      <c r="A26" s="274"/>
      <c r="B26" s="277"/>
      <c r="C26" s="243" t="s">
        <v>8</v>
      </c>
      <c r="D26" s="117">
        <v>2.7378793323480935E-2</v>
      </c>
      <c r="E26" s="117">
        <v>2.5188737679966031E-2</v>
      </c>
      <c r="F26" s="117">
        <v>1.5312904775729285E-2</v>
      </c>
      <c r="G26" s="117">
        <v>2.2017543552994016E-2</v>
      </c>
    </row>
    <row r="27" spans="1:7" ht="16" customHeight="1" thickBot="1" x14ac:dyDescent="0.35">
      <c r="A27" s="275"/>
      <c r="B27" s="278" t="s">
        <v>9</v>
      </c>
      <c r="C27" s="275"/>
      <c r="D27" s="114">
        <v>3132</v>
      </c>
      <c r="E27" s="114">
        <v>1094</v>
      </c>
      <c r="F27" s="114">
        <v>638</v>
      </c>
      <c r="G27" s="114">
        <v>4864</v>
      </c>
    </row>
    <row r="28" spans="1:7" ht="16" customHeight="1" x14ac:dyDescent="0.3">
      <c r="A28" s="284" t="s">
        <v>360</v>
      </c>
      <c r="B28" s="285"/>
      <c r="C28" s="285"/>
      <c r="D28" s="285"/>
      <c r="E28" s="285"/>
      <c r="F28" s="285"/>
      <c r="G28" s="285"/>
    </row>
    <row r="29" spans="1:7" ht="14.25" customHeight="1" x14ac:dyDescent="0.3">
      <c r="A29" s="84" t="s">
        <v>10</v>
      </c>
    </row>
    <row r="30" spans="1:7" ht="14.25" customHeight="1" x14ac:dyDescent="0.3">
      <c r="A30" s="84" t="s">
        <v>511</v>
      </c>
    </row>
    <row r="31" spans="1:7" ht="14.5" customHeight="1" x14ac:dyDescent="0.3">
      <c r="A31" s="198" t="str">
        <f>HYPERLINK("#'Index'!A1","Back To Index")</f>
        <v>Back To Index</v>
      </c>
    </row>
    <row r="32" spans="1:7" ht="14.25" customHeight="1" x14ac:dyDescent="0.3"/>
    <row r="33" ht="14.25" customHeight="1" x14ac:dyDescent="0.3"/>
    <row r="34" ht="14.25" customHeight="1" x14ac:dyDescent="0.3"/>
    <row r="35" ht="14.15" customHeight="1" x14ac:dyDescent="0.3"/>
    <row r="36" ht="15" customHeight="1" x14ac:dyDescent="0.3"/>
    <row r="37" ht="14.25" customHeight="1" x14ac:dyDescent="0.3"/>
    <row r="38" ht="15" customHeight="1" x14ac:dyDescent="0.3"/>
    <row r="39" ht="15" customHeight="1" x14ac:dyDescent="0.3"/>
    <row r="40" ht="36.75" customHeight="1" x14ac:dyDescent="0.3"/>
    <row r="41" ht="1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1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5" customHeight="1" x14ac:dyDescent="0.3"/>
    <row r="60" ht="14.25" customHeight="1" x14ac:dyDescent="0.3"/>
    <row r="61" ht="14.25" customHeight="1" x14ac:dyDescent="0.3"/>
    <row r="62" ht="14.25" customHeight="1" x14ac:dyDescent="0.3"/>
    <row r="63" ht="14.15" customHeight="1" x14ac:dyDescent="0.3"/>
    <row r="64" ht="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15" customHeight="1" x14ac:dyDescent="0.3"/>
    <row r="79" ht="14.15" customHeight="1" x14ac:dyDescent="0.3"/>
    <row r="80" ht="14.15" customHeight="1" x14ac:dyDescent="0.3"/>
    <row r="82" ht="14.5" customHeight="1" x14ac:dyDescent="0.3"/>
    <row r="84" ht="14.5" customHeight="1" x14ac:dyDescent="0.3"/>
    <row r="85" ht="14.5" customHeight="1" x14ac:dyDescent="0.3"/>
    <row r="87" ht="14.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5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3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7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1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29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28">
    <mergeCell ref="A28:G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 enableFormatConditionsCalculation="0">
    <tabColor rgb="FF1F497D"/>
  </sheetPr>
  <dimension ref="A1:I882"/>
  <sheetViews>
    <sheetView topLeftCell="A10" workbookViewId="0">
      <selection activeCell="A30" sqref="A30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9" s="93" customFormat="1" ht="30.75" customHeight="1" thickBot="1" x14ac:dyDescent="0.35">
      <c r="A1" s="296" t="s">
        <v>445</v>
      </c>
      <c r="B1" s="296"/>
      <c r="C1" s="296"/>
      <c r="D1" s="296"/>
      <c r="E1" s="296"/>
      <c r="F1" s="296"/>
      <c r="G1" s="296"/>
      <c r="H1" s="296"/>
    </row>
    <row r="2" spans="1:9" ht="72.75" customHeight="1" thickBot="1" x14ac:dyDescent="0.35">
      <c r="A2" s="244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</row>
    <row r="3" spans="1:9" ht="16" customHeight="1" x14ac:dyDescent="0.3">
      <c r="A3" s="273" t="s">
        <v>154</v>
      </c>
      <c r="B3" s="273" t="s">
        <v>120</v>
      </c>
      <c r="C3" s="276"/>
      <c r="D3" s="83">
        <v>574090.62999999989</v>
      </c>
      <c r="E3" s="83">
        <v>301980.77000000014</v>
      </c>
      <c r="F3" s="83">
        <v>99665.640000000029</v>
      </c>
      <c r="G3" s="83">
        <v>235873.68000000028</v>
      </c>
      <c r="H3" s="83">
        <v>1211610.7199999988</v>
      </c>
    </row>
    <row r="4" spans="1:9" ht="16" customHeight="1" x14ac:dyDescent="0.3">
      <c r="A4" s="274"/>
      <c r="B4" s="277" t="s">
        <v>5</v>
      </c>
      <c r="C4" s="274"/>
      <c r="D4" s="117">
        <v>0.30974995578396958</v>
      </c>
      <c r="E4" s="117">
        <v>0.2268420563889843</v>
      </c>
      <c r="F4" s="117">
        <v>0.16277521823359498</v>
      </c>
      <c r="G4" s="117">
        <v>8.5277081711440564E-2</v>
      </c>
      <c r="H4" s="117">
        <v>0.18461524846536354</v>
      </c>
    </row>
    <row r="5" spans="1:9" ht="16" customHeight="1" x14ac:dyDescent="0.3">
      <c r="A5" s="274"/>
      <c r="B5" s="277" t="s">
        <v>6</v>
      </c>
      <c r="C5" s="243" t="s">
        <v>7</v>
      </c>
      <c r="D5" s="117">
        <v>0.27706326401645387</v>
      </c>
      <c r="E5" s="117">
        <v>0.19826789597882333</v>
      </c>
      <c r="F5" s="117">
        <v>0.12846781378102345</v>
      </c>
      <c r="G5" s="117">
        <v>7.4621769494979368E-2</v>
      </c>
      <c r="H5" s="117">
        <v>0.17192446916673176</v>
      </c>
    </row>
    <row r="6" spans="1:9" ht="16" customHeight="1" x14ac:dyDescent="0.3">
      <c r="A6" s="274"/>
      <c r="B6" s="277"/>
      <c r="C6" s="243" t="s">
        <v>8</v>
      </c>
      <c r="D6" s="117">
        <v>0.34445551141920161</v>
      </c>
      <c r="E6" s="117">
        <v>0.25820801537254962</v>
      </c>
      <c r="F6" s="117">
        <v>0.20409888524403333</v>
      </c>
      <c r="G6" s="117">
        <v>9.7293907893142406E-2</v>
      </c>
      <c r="H6" s="117">
        <v>0.19801879642622036</v>
      </c>
    </row>
    <row r="7" spans="1:9" ht="16" customHeight="1" thickBot="1" x14ac:dyDescent="0.35">
      <c r="A7" s="275"/>
      <c r="B7" s="278" t="s">
        <v>9</v>
      </c>
      <c r="C7" s="275"/>
      <c r="D7" s="118">
        <v>1157</v>
      </c>
      <c r="E7" s="118">
        <v>954</v>
      </c>
      <c r="F7" s="118">
        <v>477</v>
      </c>
      <c r="G7" s="118">
        <v>2276</v>
      </c>
      <c r="H7" s="118">
        <v>4864</v>
      </c>
    </row>
    <row r="8" spans="1:9" ht="16" customHeight="1" x14ac:dyDescent="0.3">
      <c r="A8" s="273" t="s">
        <v>99</v>
      </c>
      <c r="B8" s="273" t="s">
        <v>120</v>
      </c>
      <c r="C8" s="276"/>
      <c r="D8" s="83">
        <v>386290.68999999994</v>
      </c>
      <c r="E8" s="83">
        <v>543570.52999999991</v>
      </c>
      <c r="F8" s="83">
        <v>362820.97000000026</v>
      </c>
      <c r="G8" s="83">
        <v>2205166.1400000006</v>
      </c>
      <c r="H8" s="83">
        <v>3497848.3299999973</v>
      </c>
    </row>
    <row r="9" spans="1:9" ht="16" customHeight="1" x14ac:dyDescent="0.3">
      <c r="A9" s="274"/>
      <c r="B9" s="277" t="s">
        <v>5</v>
      </c>
      <c r="C9" s="274"/>
      <c r="D9" s="117">
        <v>0.20842270870586949</v>
      </c>
      <c r="E9" s="117">
        <v>0.40831956557250321</v>
      </c>
      <c r="F9" s="117">
        <v>0.59256392244583622</v>
      </c>
      <c r="G9" s="117">
        <v>0.79724932899712175</v>
      </c>
      <c r="H9" s="117">
        <v>0.53297327918748283</v>
      </c>
    </row>
    <row r="10" spans="1:9" ht="16" customHeight="1" x14ac:dyDescent="0.3">
      <c r="A10" s="274"/>
      <c r="B10" s="277" t="s">
        <v>6</v>
      </c>
      <c r="C10" s="243" t="s">
        <v>7</v>
      </c>
      <c r="D10" s="117">
        <v>0.18003052692721025</v>
      </c>
      <c r="E10" s="117">
        <v>0.36581342354845836</v>
      </c>
      <c r="F10" s="117">
        <v>0.53094352089407193</v>
      </c>
      <c r="G10" s="117">
        <v>0.77368496719395841</v>
      </c>
      <c r="H10" s="117">
        <v>0.51379493955808075</v>
      </c>
    </row>
    <row r="11" spans="1:9" ht="16" customHeight="1" x14ac:dyDescent="0.3">
      <c r="A11" s="274"/>
      <c r="B11" s="277"/>
      <c r="C11" s="243" t="s">
        <v>8</v>
      </c>
      <c r="D11" s="117">
        <v>0.23998206694073404</v>
      </c>
      <c r="E11" s="117">
        <v>0.45224268904504245</v>
      </c>
      <c r="F11" s="117">
        <v>0.65140412587042174</v>
      </c>
      <c r="G11" s="117">
        <v>0.81893433246626657</v>
      </c>
      <c r="H11" s="117">
        <v>0.55205466478298104</v>
      </c>
      <c r="I11" s="73"/>
    </row>
    <row r="12" spans="1:9" ht="16" customHeight="1" thickBot="1" x14ac:dyDescent="0.35">
      <c r="A12" s="275"/>
      <c r="B12" s="278" t="s">
        <v>9</v>
      </c>
      <c r="C12" s="275"/>
      <c r="D12" s="118">
        <v>1157</v>
      </c>
      <c r="E12" s="118">
        <v>954</v>
      </c>
      <c r="F12" s="118">
        <v>477</v>
      </c>
      <c r="G12" s="118">
        <v>2276</v>
      </c>
      <c r="H12" s="118">
        <v>4864</v>
      </c>
      <c r="I12" s="114"/>
    </row>
    <row r="13" spans="1:9" ht="16" customHeight="1" x14ac:dyDescent="0.3">
      <c r="A13" s="293" t="s">
        <v>123</v>
      </c>
      <c r="B13" s="273" t="s">
        <v>120</v>
      </c>
      <c r="C13" s="276"/>
      <c r="D13" s="83">
        <v>654852.48000000033</v>
      </c>
      <c r="E13" s="83">
        <v>245493.38999999984</v>
      </c>
      <c r="F13" s="83">
        <v>61730.989999999991</v>
      </c>
      <c r="G13" s="83">
        <v>87103.739999999976</v>
      </c>
      <c r="H13" s="83">
        <v>1049180.6000000006</v>
      </c>
    </row>
    <row r="14" spans="1:9" ht="16" customHeight="1" x14ac:dyDescent="0.3">
      <c r="A14" s="294"/>
      <c r="B14" s="277" t="s">
        <v>5</v>
      </c>
      <c r="C14" s="274"/>
      <c r="D14" s="117">
        <v>0.35332492140661304</v>
      </c>
      <c r="E14" s="117">
        <v>0.18440983979709322</v>
      </c>
      <c r="F14" s="117">
        <v>0.10081985495729383</v>
      </c>
      <c r="G14" s="117">
        <v>3.1491231888831614E-2</v>
      </c>
      <c r="H14" s="117">
        <v>0.15986548646089851</v>
      </c>
    </row>
    <row r="15" spans="1:9" ht="16" customHeight="1" x14ac:dyDescent="0.3">
      <c r="A15" s="294"/>
      <c r="B15" s="277" t="s">
        <v>6</v>
      </c>
      <c r="C15" s="243" t="s">
        <v>7</v>
      </c>
      <c r="D15" s="117">
        <v>0.31559886439717633</v>
      </c>
      <c r="E15" s="117">
        <v>0.15048414131329643</v>
      </c>
      <c r="F15" s="117">
        <v>6.4185163640800569E-2</v>
      </c>
      <c r="G15" s="117">
        <v>2.1121590454068553E-2</v>
      </c>
      <c r="H15" s="117">
        <v>0.14449080500504066</v>
      </c>
    </row>
    <row r="16" spans="1:9" ht="16" customHeight="1" x14ac:dyDescent="0.3">
      <c r="A16" s="294"/>
      <c r="B16" s="277"/>
      <c r="C16" s="243" t="s">
        <v>8</v>
      </c>
      <c r="D16" s="117">
        <v>0.39297128562722988</v>
      </c>
      <c r="E16" s="117">
        <v>0.22396745585891453</v>
      </c>
      <c r="F16" s="117">
        <v>0.15490321824873446</v>
      </c>
      <c r="G16" s="117">
        <v>4.6708922258888314E-2</v>
      </c>
      <c r="H16" s="117">
        <v>0.17653853760150845</v>
      </c>
    </row>
    <row r="17" spans="1:8" ht="16" customHeight="1" thickBot="1" x14ac:dyDescent="0.35">
      <c r="A17" s="295"/>
      <c r="B17" s="278" t="s">
        <v>9</v>
      </c>
      <c r="C17" s="275"/>
      <c r="D17" s="118">
        <v>1157</v>
      </c>
      <c r="E17" s="118">
        <v>954</v>
      </c>
      <c r="F17" s="118">
        <v>477</v>
      </c>
      <c r="G17" s="118">
        <v>2276</v>
      </c>
      <c r="H17" s="118">
        <v>4864</v>
      </c>
    </row>
    <row r="18" spans="1:8" ht="16" customHeight="1" x14ac:dyDescent="0.3">
      <c r="A18" s="293" t="s">
        <v>124</v>
      </c>
      <c r="B18" s="273" t="s">
        <v>120</v>
      </c>
      <c r="C18" s="276"/>
      <c r="D18" s="83">
        <v>206161.50999999986</v>
      </c>
      <c r="E18" s="83">
        <v>210161.40999999986</v>
      </c>
      <c r="F18" s="83">
        <v>68540.289999999979</v>
      </c>
      <c r="G18" s="83">
        <v>214966.3299999999</v>
      </c>
      <c r="H18" s="83">
        <v>699829.54000000039</v>
      </c>
    </row>
    <row r="19" spans="1:8" ht="16" customHeight="1" x14ac:dyDescent="0.3">
      <c r="A19" s="294"/>
      <c r="B19" s="277" t="s">
        <v>5</v>
      </c>
      <c r="C19" s="279"/>
      <c r="D19" s="117">
        <v>0.11123421158581942</v>
      </c>
      <c r="E19" s="117">
        <v>0.15786914649568048</v>
      </c>
      <c r="F19" s="117">
        <v>0.11194089219257387</v>
      </c>
      <c r="G19" s="117">
        <v>7.7718299424583817E-2</v>
      </c>
      <c r="H19" s="117">
        <v>0.10663425329424393</v>
      </c>
    </row>
    <row r="20" spans="1:8" ht="16" customHeight="1" x14ac:dyDescent="0.3">
      <c r="A20" s="294"/>
      <c r="B20" s="277" t="s">
        <v>6</v>
      </c>
      <c r="C20" s="243" t="s">
        <v>7</v>
      </c>
      <c r="D20" s="117">
        <v>8.8054872648353974E-2</v>
      </c>
      <c r="E20" s="117">
        <v>0.12953295749745544</v>
      </c>
      <c r="F20" s="117">
        <v>7.869083041294607E-2</v>
      </c>
      <c r="G20" s="117">
        <v>6.1987493803287899E-2</v>
      </c>
      <c r="H20" s="117">
        <v>9.4704817082900059E-2</v>
      </c>
    </row>
    <row r="21" spans="1:8" ht="16" customHeight="1" x14ac:dyDescent="0.3">
      <c r="A21" s="294"/>
      <c r="B21" s="277"/>
      <c r="C21" s="243" t="s">
        <v>8</v>
      </c>
      <c r="D21" s="117">
        <v>0.13958130550483125</v>
      </c>
      <c r="E21" s="117">
        <v>0.19104361313186416</v>
      </c>
      <c r="F21" s="117">
        <v>0.15684858986136643</v>
      </c>
      <c r="G21" s="117">
        <v>9.7028231953185232E-2</v>
      </c>
      <c r="H21" s="117">
        <v>0.11986740796432463</v>
      </c>
    </row>
    <row r="22" spans="1:8" ht="16" customHeight="1" thickBot="1" x14ac:dyDescent="0.35">
      <c r="A22" s="295"/>
      <c r="B22" s="278" t="s">
        <v>9</v>
      </c>
      <c r="C22" s="275"/>
      <c r="D22" s="118">
        <v>1157</v>
      </c>
      <c r="E22" s="118">
        <v>954</v>
      </c>
      <c r="F22" s="118">
        <v>477</v>
      </c>
      <c r="G22" s="118">
        <v>2276</v>
      </c>
      <c r="H22" s="118">
        <v>4864</v>
      </c>
    </row>
    <row r="23" spans="1:8" ht="16" customHeight="1" x14ac:dyDescent="0.3">
      <c r="A23" s="273" t="s">
        <v>68</v>
      </c>
      <c r="B23" s="273" t="s">
        <v>120</v>
      </c>
      <c r="C23" s="276"/>
      <c r="D23" s="83">
        <v>32004.89</v>
      </c>
      <c r="E23" s="83">
        <v>30031.919999999998</v>
      </c>
      <c r="F23" s="83">
        <v>19532.12</v>
      </c>
      <c r="G23" s="83">
        <v>22858.12</v>
      </c>
      <c r="H23" s="83">
        <v>104427.05000000003</v>
      </c>
    </row>
    <row r="24" spans="1:8" ht="16" customHeight="1" x14ac:dyDescent="0.3">
      <c r="A24" s="274"/>
      <c r="B24" s="277" t="s">
        <v>5</v>
      </c>
      <c r="C24" s="279"/>
      <c r="D24" s="117">
        <v>1.7268202517729321E-2</v>
      </c>
      <c r="E24" s="117">
        <v>2.2559391745737525E-2</v>
      </c>
      <c r="F24" s="117">
        <v>3.1900112170701593E-2</v>
      </c>
      <c r="G24" s="117">
        <v>8.2640579780241339E-3</v>
      </c>
      <c r="H24" s="117">
        <v>1.5911732592011868E-2</v>
      </c>
    </row>
    <row r="25" spans="1:8" ht="16" customHeight="1" x14ac:dyDescent="0.3">
      <c r="A25" s="274"/>
      <c r="B25" s="277" t="s">
        <v>6</v>
      </c>
      <c r="C25" s="243" t="s">
        <v>7</v>
      </c>
      <c r="D25" s="117">
        <v>9.1058143975770271E-3</v>
      </c>
      <c r="E25" s="117">
        <v>1.1668868421035228E-2</v>
      </c>
      <c r="F25" s="117">
        <v>1.5017155704087444E-2</v>
      </c>
      <c r="G25" s="117">
        <v>4.9601678694074086E-3</v>
      </c>
      <c r="H25" s="117">
        <v>1.1479284252695707E-2</v>
      </c>
    </row>
    <row r="26" spans="1:8" ht="16" customHeight="1" x14ac:dyDescent="0.3">
      <c r="A26" s="274"/>
      <c r="B26" s="277"/>
      <c r="C26" s="243" t="s">
        <v>8</v>
      </c>
      <c r="D26" s="117">
        <v>3.250726622247041E-2</v>
      </c>
      <c r="E26" s="117">
        <v>4.3170045963418946E-2</v>
      </c>
      <c r="F26" s="117">
        <v>6.6482526421056259E-2</v>
      </c>
      <c r="G26" s="117">
        <v>1.3738233506626481E-2</v>
      </c>
      <c r="H26" s="117">
        <v>2.2017543552994016E-2</v>
      </c>
    </row>
    <row r="27" spans="1:8" ht="16" customHeight="1" thickBot="1" x14ac:dyDescent="0.35">
      <c r="A27" s="275"/>
      <c r="B27" s="278" t="s">
        <v>9</v>
      </c>
      <c r="C27" s="275"/>
      <c r="D27" s="118">
        <v>1157</v>
      </c>
      <c r="E27" s="118">
        <v>954</v>
      </c>
      <c r="F27" s="118">
        <v>477</v>
      </c>
      <c r="G27" s="118">
        <v>2276</v>
      </c>
      <c r="H27" s="118">
        <v>4864</v>
      </c>
    </row>
    <row r="28" spans="1:8" ht="16" customHeight="1" x14ac:dyDescent="0.3">
      <c r="A28" s="284" t="s">
        <v>360</v>
      </c>
      <c r="B28" s="285"/>
      <c r="C28" s="285"/>
      <c r="D28" s="285"/>
      <c r="E28" s="285"/>
      <c r="F28" s="285"/>
      <c r="G28" s="285"/>
      <c r="H28" s="72"/>
    </row>
    <row r="29" spans="1:8" ht="14.25" customHeight="1" x14ac:dyDescent="0.3">
      <c r="A29" s="84" t="s">
        <v>10</v>
      </c>
      <c r="H29" s="72"/>
    </row>
    <row r="30" spans="1:8" ht="14.25" customHeight="1" x14ac:dyDescent="0.3">
      <c r="A30" s="84" t="s">
        <v>511</v>
      </c>
      <c r="H30" s="72"/>
    </row>
    <row r="31" spans="1:8" ht="14.5" customHeight="1" x14ac:dyDescent="0.3">
      <c r="A31" s="198" t="str">
        <f>HYPERLINK("#'Index'!A1","Back To Index")</f>
        <v>Back To Index</v>
      </c>
      <c r="H31" s="72"/>
    </row>
    <row r="32" spans="1:8" ht="14.25" customHeight="1" x14ac:dyDescent="0.3">
      <c r="H32" s="72"/>
    </row>
    <row r="33" spans="8:8" ht="14.25" customHeight="1" x14ac:dyDescent="0.3">
      <c r="H33" s="72"/>
    </row>
    <row r="34" spans="8:8" ht="14.25" customHeight="1" x14ac:dyDescent="0.3">
      <c r="H34" s="72"/>
    </row>
    <row r="35" spans="8:8" ht="14.15" customHeight="1" x14ac:dyDescent="0.3">
      <c r="H35" s="72"/>
    </row>
    <row r="36" spans="8:8" ht="15" customHeight="1" x14ac:dyDescent="0.3">
      <c r="H36" s="72"/>
    </row>
    <row r="37" spans="8:8" ht="14.25" customHeight="1" x14ac:dyDescent="0.3">
      <c r="H37" s="72"/>
    </row>
    <row r="38" spans="8:8" ht="15" customHeight="1" x14ac:dyDescent="0.3">
      <c r="H38" s="72"/>
    </row>
    <row r="39" spans="8:8" ht="15" customHeight="1" x14ac:dyDescent="0.3">
      <c r="H39" s="72"/>
    </row>
    <row r="40" spans="8:8" ht="36.75" customHeight="1" x14ac:dyDescent="0.3">
      <c r="H40" s="72"/>
    </row>
    <row r="41" spans="8:8" ht="15" customHeight="1" x14ac:dyDescent="0.3">
      <c r="H41" s="72"/>
    </row>
    <row r="42" spans="8:8" ht="14.25" customHeight="1" x14ac:dyDescent="0.3">
      <c r="H42" s="72"/>
    </row>
    <row r="43" spans="8:8" ht="14.15" customHeight="1" x14ac:dyDescent="0.3">
      <c r="H43" s="72"/>
    </row>
    <row r="44" spans="8:8" ht="14.2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15" customHeight="1" x14ac:dyDescent="0.3">
      <c r="H47" s="72"/>
    </row>
    <row r="48" spans="8:8" ht="14.2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15" customHeight="1" x14ac:dyDescent="0.3">
      <c r="H51" s="72"/>
    </row>
    <row r="52" spans="8:8" ht="14.2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x14ac:dyDescent="0.3">
      <c r="H55" s="72"/>
    </row>
    <row r="56" spans="8:8" ht="14.2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5" customHeight="1" x14ac:dyDescent="0.3">
      <c r="H59" s="72"/>
    </row>
    <row r="60" spans="8:8" ht="14.2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15" customHeight="1" x14ac:dyDescent="0.3">
      <c r="H63" s="72"/>
    </row>
    <row r="64" spans="8:8" ht="15" customHeight="1" x14ac:dyDescent="0.3">
      <c r="H64" s="72"/>
    </row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15" customHeight="1" x14ac:dyDescent="0.3"/>
    <row r="79" ht="14.15" customHeight="1" x14ac:dyDescent="0.3"/>
    <row r="80" ht="14.15" customHeight="1" x14ac:dyDescent="0.3"/>
    <row r="82" ht="14.5" customHeight="1" x14ac:dyDescent="0.3"/>
    <row r="84" ht="14.5" customHeight="1" x14ac:dyDescent="0.3"/>
    <row r="85" ht="14.5" customHeight="1" x14ac:dyDescent="0.3"/>
    <row r="87" ht="14.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5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3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7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1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29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28">
    <mergeCell ref="A28:G28"/>
    <mergeCell ref="A1:H1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 enableFormatConditionsCalculation="0">
    <tabColor rgb="FF1F497D"/>
  </sheetPr>
  <dimension ref="A1:U882"/>
  <sheetViews>
    <sheetView topLeftCell="A11" workbookViewId="0">
      <selection activeCell="E35" sqref="E35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21" s="93" customFormat="1" ht="30.75" customHeight="1" thickBot="1" x14ac:dyDescent="0.35">
      <c r="A1" s="297" t="s">
        <v>444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1:21" ht="54" customHeight="1" thickBot="1" x14ac:dyDescent="0.35">
      <c r="A2" s="244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</row>
    <row r="3" spans="1:21" ht="16" customHeight="1" x14ac:dyDescent="0.3">
      <c r="A3" s="273" t="s">
        <v>155</v>
      </c>
      <c r="B3" s="273" t="s">
        <v>120</v>
      </c>
      <c r="C3" s="276"/>
      <c r="D3" s="83">
        <v>162228.73000000001</v>
      </c>
      <c r="E3" s="83">
        <v>146438.31999999998</v>
      </c>
      <c r="F3" s="83">
        <v>257738.07000000015</v>
      </c>
      <c r="G3" s="83">
        <v>106568.35000000003</v>
      </c>
      <c r="H3" s="83">
        <v>238455.91000000027</v>
      </c>
      <c r="I3" s="83">
        <v>175697.61000000002</v>
      </c>
      <c r="J3" s="83">
        <v>76877.449999999968</v>
      </c>
      <c r="K3" s="83">
        <v>47606.279999999992</v>
      </c>
      <c r="L3" s="83">
        <v>1211610.7199999988</v>
      </c>
    </row>
    <row r="4" spans="1:21" ht="16" customHeight="1" x14ac:dyDescent="0.3">
      <c r="A4" s="274"/>
      <c r="B4" s="277" t="s">
        <v>5</v>
      </c>
      <c r="C4" s="274"/>
      <c r="D4" s="117">
        <v>0.20618731504812993</v>
      </c>
      <c r="E4" s="117">
        <v>0.19767219823104273</v>
      </c>
      <c r="F4" s="117">
        <v>0.17912400865214212</v>
      </c>
      <c r="G4" s="117">
        <v>0.16396325430726755</v>
      </c>
      <c r="H4" s="117">
        <v>0.15002740032024223</v>
      </c>
      <c r="I4" s="117">
        <v>0.22097636281668084</v>
      </c>
      <c r="J4" s="117">
        <v>0.23080948935879839</v>
      </c>
      <c r="K4" s="117">
        <v>0.20801826474042082</v>
      </c>
      <c r="L4" s="117">
        <v>0.18461524846536354</v>
      </c>
    </row>
    <row r="5" spans="1:21" ht="16" customHeight="1" x14ac:dyDescent="0.3">
      <c r="A5" s="274"/>
      <c r="B5" s="277" t="s">
        <v>6</v>
      </c>
      <c r="C5" s="243" t="s">
        <v>7</v>
      </c>
      <c r="D5" s="117">
        <v>0.17034666387457179</v>
      </c>
      <c r="E5" s="117">
        <v>0.15909056387740728</v>
      </c>
      <c r="F5" s="117">
        <v>0.15333919145197911</v>
      </c>
      <c r="G5" s="117">
        <v>0.12970847453455345</v>
      </c>
      <c r="H5" s="117">
        <v>0.12761676678741141</v>
      </c>
      <c r="I5" s="117">
        <v>0.17878182811579615</v>
      </c>
      <c r="J5" s="117">
        <v>0.17870161224738193</v>
      </c>
      <c r="K5" s="117">
        <v>0.15776839621613237</v>
      </c>
      <c r="L5" s="117">
        <v>0.17192446916673176</v>
      </c>
    </row>
    <row r="6" spans="1:21" ht="16" customHeight="1" x14ac:dyDescent="0.3">
      <c r="A6" s="274"/>
      <c r="B6" s="277"/>
      <c r="C6" s="243" t="s">
        <v>8</v>
      </c>
      <c r="D6" s="117">
        <v>0.24732085177866003</v>
      </c>
      <c r="E6" s="117">
        <v>0.24290763782294986</v>
      </c>
      <c r="F6" s="117">
        <v>0.20817857402328546</v>
      </c>
      <c r="G6" s="117">
        <v>0.20513212342702558</v>
      </c>
      <c r="H6" s="117">
        <v>0.17558145428042635</v>
      </c>
      <c r="I6" s="117">
        <v>0.26985690309680477</v>
      </c>
      <c r="J6" s="117">
        <v>0.2926966249785084</v>
      </c>
      <c r="K6" s="117">
        <v>0.26915815145572153</v>
      </c>
      <c r="L6" s="117">
        <v>0.19801879642622036</v>
      </c>
    </row>
    <row r="7" spans="1:21" ht="16" customHeight="1" thickBot="1" x14ac:dyDescent="0.35">
      <c r="A7" s="275"/>
      <c r="B7" s="278" t="s">
        <v>9</v>
      </c>
      <c r="C7" s="275"/>
      <c r="D7" s="114">
        <v>592</v>
      </c>
      <c r="E7" s="114">
        <v>546</v>
      </c>
      <c r="F7" s="114">
        <v>1103</v>
      </c>
      <c r="G7" s="114">
        <v>515</v>
      </c>
      <c r="H7" s="114">
        <v>1013</v>
      </c>
      <c r="I7" s="114">
        <v>567</v>
      </c>
      <c r="J7" s="114">
        <v>247</v>
      </c>
      <c r="K7" s="114">
        <v>281</v>
      </c>
      <c r="L7" s="114">
        <v>4864</v>
      </c>
    </row>
    <row r="8" spans="1:21" ht="16" customHeight="1" x14ac:dyDescent="0.3">
      <c r="A8" s="273" t="s">
        <v>99</v>
      </c>
      <c r="B8" s="273" t="s">
        <v>120</v>
      </c>
      <c r="C8" s="276"/>
      <c r="D8" s="83">
        <v>354741.67000000016</v>
      </c>
      <c r="E8" s="83">
        <v>384954.68000000017</v>
      </c>
      <c r="F8" s="83">
        <v>827377.86000000034</v>
      </c>
      <c r="G8" s="83">
        <v>416418.28999999992</v>
      </c>
      <c r="H8" s="83">
        <v>870787.93000000052</v>
      </c>
      <c r="I8" s="83">
        <v>396318.12000000005</v>
      </c>
      <c r="J8" s="83">
        <v>143654.15000000005</v>
      </c>
      <c r="K8" s="83">
        <v>103595.62999999996</v>
      </c>
      <c r="L8" s="83">
        <v>3497848.3299999973</v>
      </c>
    </row>
    <row r="9" spans="1:21" ht="16" customHeight="1" x14ac:dyDescent="0.3">
      <c r="A9" s="274"/>
      <c r="B9" s="277" t="s">
        <v>5</v>
      </c>
      <c r="C9" s="274"/>
      <c r="D9" s="117">
        <v>0.450864852809917</v>
      </c>
      <c r="E9" s="117">
        <v>0.51963746794505472</v>
      </c>
      <c r="F9" s="117">
        <v>0.57501493261445935</v>
      </c>
      <c r="G9" s="117">
        <v>0.64069020475091765</v>
      </c>
      <c r="H9" s="117">
        <v>0.54786668683592277</v>
      </c>
      <c r="I9" s="117">
        <v>0.49845263504691301</v>
      </c>
      <c r="J9" s="117">
        <v>0.43129345478774661</v>
      </c>
      <c r="K9" s="117">
        <v>0.4526668159597993</v>
      </c>
      <c r="L9" s="117">
        <v>0.53297327918748283</v>
      </c>
    </row>
    <row r="10" spans="1:21" ht="16" customHeight="1" x14ac:dyDescent="0.3">
      <c r="A10" s="274"/>
      <c r="B10" s="277" t="s">
        <v>6</v>
      </c>
      <c r="C10" s="243" t="s">
        <v>7</v>
      </c>
      <c r="D10" s="117">
        <v>0.39787239298694643</v>
      </c>
      <c r="E10" s="117">
        <v>0.46344458148002537</v>
      </c>
      <c r="F10" s="117">
        <v>0.53427321680444673</v>
      </c>
      <c r="G10" s="117">
        <v>0.58519950463222625</v>
      </c>
      <c r="H10" s="117">
        <v>0.50598608541914958</v>
      </c>
      <c r="I10" s="117">
        <v>0.4427828589722545</v>
      </c>
      <c r="J10" s="117">
        <v>0.35212410257384752</v>
      </c>
      <c r="K10" s="117">
        <v>0.37308965252783716</v>
      </c>
      <c r="L10" s="117">
        <v>0.51379493955808075</v>
      </c>
    </row>
    <row r="11" spans="1:21" ht="16" customHeight="1" x14ac:dyDescent="0.3">
      <c r="A11" s="274"/>
      <c r="B11" s="277"/>
      <c r="C11" s="243" t="s">
        <v>8</v>
      </c>
      <c r="D11" s="117">
        <v>0.50499587531294388</v>
      </c>
      <c r="E11" s="117">
        <v>0.57533787777223777</v>
      </c>
      <c r="F11" s="117">
        <v>0.61476244736920327</v>
      </c>
      <c r="G11" s="117">
        <v>0.69265625007661269</v>
      </c>
      <c r="H11" s="117">
        <v>0.58908021327679738</v>
      </c>
      <c r="I11" s="117">
        <v>0.55416080175196147</v>
      </c>
      <c r="J11" s="117">
        <v>0.51413718427593735</v>
      </c>
      <c r="K11" s="117">
        <v>0.53473944789447891</v>
      </c>
      <c r="L11" s="117">
        <v>0.55205466478298104</v>
      </c>
    </row>
    <row r="12" spans="1:21" ht="16" customHeight="1" thickBot="1" x14ac:dyDescent="0.35">
      <c r="A12" s="275"/>
      <c r="B12" s="278" t="s">
        <v>9</v>
      </c>
      <c r="C12" s="275"/>
      <c r="D12" s="114">
        <v>592</v>
      </c>
      <c r="E12" s="114">
        <v>546</v>
      </c>
      <c r="F12" s="114">
        <v>1103</v>
      </c>
      <c r="G12" s="114">
        <v>515</v>
      </c>
      <c r="H12" s="114">
        <v>1013</v>
      </c>
      <c r="I12" s="114">
        <v>567</v>
      </c>
      <c r="J12" s="114">
        <v>247</v>
      </c>
      <c r="K12" s="114">
        <v>281</v>
      </c>
      <c r="L12" s="114">
        <v>4864</v>
      </c>
      <c r="M12" s="114"/>
      <c r="N12" s="114"/>
      <c r="O12" s="114"/>
      <c r="P12" s="114"/>
      <c r="Q12" s="114"/>
      <c r="R12" s="114"/>
      <c r="S12" s="114"/>
      <c r="T12" s="114"/>
      <c r="U12" s="114"/>
    </row>
    <row r="13" spans="1:21" ht="16" customHeight="1" x14ac:dyDescent="0.3">
      <c r="A13" s="293" t="s">
        <v>123</v>
      </c>
      <c r="B13" s="273" t="s">
        <v>120</v>
      </c>
      <c r="C13" s="276"/>
      <c r="D13" s="83">
        <v>176156.11</v>
      </c>
      <c r="E13" s="83">
        <v>132484.79</v>
      </c>
      <c r="F13" s="83">
        <v>218061.93999999994</v>
      </c>
      <c r="G13" s="83">
        <v>60652.85</v>
      </c>
      <c r="H13" s="83">
        <v>230381.07000000004</v>
      </c>
      <c r="I13" s="83">
        <v>127288.39000000001</v>
      </c>
      <c r="J13" s="83">
        <v>64473.939999999995</v>
      </c>
      <c r="K13" s="83">
        <v>39681.509999999995</v>
      </c>
      <c r="L13" s="83">
        <v>1049180.6000000006</v>
      </c>
    </row>
    <row r="14" spans="1:21" ht="16" customHeight="1" x14ac:dyDescent="0.3">
      <c r="A14" s="294"/>
      <c r="B14" s="277" t="s">
        <v>5</v>
      </c>
      <c r="C14" s="274"/>
      <c r="D14" s="117">
        <v>0.22388855136955718</v>
      </c>
      <c r="E14" s="117">
        <v>0.17883679402685085</v>
      </c>
      <c r="F14" s="117">
        <v>0.1515497063637625</v>
      </c>
      <c r="G14" s="117">
        <v>9.3318876279970098E-2</v>
      </c>
      <c r="H14" s="117">
        <v>0.144947017732107</v>
      </c>
      <c r="I14" s="117">
        <v>0.1600916793972961</v>
      </c>
      <c r="J14" s="117">
        <v>0.1935703794591237</v>
      </c>
      <c r="K14" s="117">
        <v>0.17339054537509876</v>
      </c>
      <c r="L14" s="117">
        <v>0.15986548646089851</v>
      </c>
    </row>
    <row r="15" spans="1:21" ht="16" customHeight="1" x14ac:dyDescent="0.3">
      <c r="A15" s="294"/>
      <c r="B15" s="277" t="s">
        <v>6</v>
      </c>
      <c r="C15" s="243" t="s">
        <v>7</v>
      </c>
      <c r="D15" s="117">
        <v>0.17334379671319389</v>
      </c>
      <c r="E15" s="117">
        <v>0.1355252913657114</v>
      </c>
      <c r="F15" s="117">
        <v>0.11996214695530284</v>
      </c>
      <c r="G15" s="117">
        <v>6.1751437660392268E-2</v>
      </c>
      <c r="H15" s="117">
        <v>0.11584702676460185</v>
      </c>
      <c r="I15" s="117">
        <v>0.11905587121769737</v>
      </c>
      <c r="J15" s="117">
        <v>0.13383718049547538</v>
      </c>
      <c r="K15" s="117">
        <v>0.11538121373754157</v>
      </c>
      <c r="L15" s="117">
        <v>0.14449080500504066</v>
      </c>
    </row>
    <row r="16" spans="1:21" ht="16" customHeight="1" x14ac:dyDescent="0.3">
      <c r="A16" s="294"/>
      <c r="B16" s="277"/>
      <c r="C16" s="243" t="s">
        <v>8</v>
      </c>
      <c r="D16" s="117">
        <v>0.28410625022046121</v>
      </c>
      <c r="E16" s="117">
        <v>0.23227087135693467</v>
      </c>
      <c r="F16" s="117">
        <v>0.18966213882399111</v>
      </c>
      <c r="G16" s="117">
        <v>0.13863913040618642</v>
      </c>
      <c r="H16" s="117">
        <v>0.17986966027776521</v>
      </c>
      <c r="I16" s="117">
        <v>0.21186988246167718</v>
      </c>
      <c r="J16" s="117">
        <v>0.27160354877890353</v>
      </c>
      <c r="K16" s="117">
        <v>0.25224843221704518</v>
      </c>
      <c r="L16" s="117">
        <v>0.17653853760150845</v>
      </c>
    </row>
    <row r="17" spans="1:12" ht="16" customHeight="1" thickBot="1" x14ac:dyDescent="0.35">
      <c r="A17" s="295"/>
      <c r="B17" s="278" t="s">
        <v>9</v>
      </c>
      <c r="C17" s="275"/>
      <c r="D17" s="114">
        <v>592</v>
      </c>
      <c r="E17" s="114">
        <v>546</v>
      </c>
      <c r="F17" s="114">
        <v>1103</v>
      </c>
      <c r="G17" s="114">
        <v>515</v>
      </c>
      <c r="H17" s="114">
        <v>1013</v>
      </c>
      <c r="I17" s="114">
        <v>567</v>
      </c>
      <c r="J17" s="114">
        <v>247</v>
      </c>
      <c r="K17" s="114">
        <v>281</v>
      </c>
      <c r="L17" s="114">
        <v>4864</v>
      </c>
    </row>
    <row r="18" spans="1:12" ht="16" customHeight="1" x14ac:dyDescent="0.3">
      <c r="A18" s="293" t="s">
        <v>124</v>
      </c>
      <c r="B18" s="273" t="s">
        <v>120</v>
      </c>
      <c r="C18" s="276"/>
      <c r="D18" s="83">
        <v>79094.89</v>
      </c>
      <c r="E18" s="83">
        <v>59557.280000000006</v>
      </c>
      <c r="F18" s="83">
        <v>119753.54000000002</v>
      </c>
      <c r="G18" s="83">
        <v>59416.799999999996</v>
      </c>
      <c r="H18" s="83">
        <v>219543.44999999998</v>
      </c>
      <c r="I18" s="83">
        <v>86457.98</v>
      </c>
      <c r="J18" s="83">
        <v>39557.179999999993</v>
      </c>
      <c r="K18" s="83">
        <v>36448.419999999991</v>
      </c>
      <c r="L18" s="83">
        <v>699829.54000000039</v>
      </c>
    </row>
    <row r="19" spans="1:12" ht="16" customHeight="1" x14ac:dyDescent="0.3">
      <c r="A19" s="294"/>
      <c r="B19" s="277" t="s">
        <v>5</v>
      </c>
      <c r="C19" s="279"/>
      <c r="D19" s="117">
        <v>0.10052697202972112</v>
      </c>
      <c r="E19" s="117">
        <v>8.0394383507416081E-2</v>
      </c>
      <c r="F19" s="117">
        <v>8.3226875001759112E-2</v>
      </c>
      <c r="G19" s="117">
        <v>9.1417122330636189E-2</v>
      </c>
      <c r="H19" s="117">
        <v>0.13812839891800979</v>
      </c>
      <c r="I19" s="117">
        <v>0.10873892910027254</v>
      </c>
      <c r="J19" s="117">
        <v>0.11876268679923793</v>
      </c>
      <c r="K19" s="117">
        <v>0.15926338039708307</v>
      </c>
      <c r="L19" s="117">
        <v>0.10663425329424393</v>
      </c>
    </row>
    <row r="20" spans="1:12" ht="16" customHeight="1" x14ac:dyDescent="0.3">
      <c r="A20" s="294"/>
      <c r="B20" s="277" t="s">
        <v>6</v>
      </c>
      <c r="C20" s="243" t="s">
        <v>7</v>
      </c>
      <c r="D20" s="117">
        <v>7.1704757409091907E-2</v>
      </c>
      <c r="E20" s="117">
        <v>5.4347690501674227E-2</v>
      </c>
      <c r="F20" s="117">
        <v>6.3383688472994817E-2</v>
      </c>
      <c r="G20" s="117">
        <v>6.3657259435972655E-2</v>
      </c>
      <c r="H20" s="117">
        <v>0.10973645755832048</v>
      </c>
      <c r="I20" s="117">
        <v>7.5826066529592243E-2</v>
      </c>
      <c r="J20" s="117">
        <v>7.0265097246436467E-2</v>
      </c>
      <c r="K20" s="117">
        <v>0.10404747237302442</v>
      </c>
      <c r="L20" s="117">
        <v>9.4704817082900059E-2</v>
      </c>
    </row>
    <row r="21" spans="1:12" ht="16" customHeight="1" x14ac:dyDescent="0.3">
      <c r="A21" s="294"/>
      <c r="B21" s="277"/>
      <c r="C21" s="243" t="s">
        <v>8</v>
      </c>
      <c r="D21" s="117">
        <v>0.13919726578719438</v>
      </c>
      <c r="E21" s="117">
        <v>0.11737480954578666</v>
      </c>
      <c r="F21" s="117">
        <v>0.10856221060293984</v>
      </c>
      <c r="G21" s="117">
        <v>0.12960695785710849</v>
      </c>
      <c r="H21" s="117">
        <v>0.17244326720320444</v>
      </c>
      <c r="I21" s="117">
        <v>0.15356403762802215</v>
      </c>
      <c r="J21" s="117">
        <v>0.19375783152972142</v>
      </c>
      <c r="K21" s="117">
        <v>0.23606093127897729</v>
      </c>
      <c r="L21" s="117">
        <v>0.11986740796432463</v>
      </c>
    </row>
    <row r="22" spans="1:12" ht="16" customHeight="1" thickBot="1" x14ac:dyDescent="0.35">
      <c r="A22" s="295"/>
      <c r="B22" s="278" t="s">
        <v>9</v>
      </c>
      <c r="C22" s="275"/>
      <c r="D22" s="114">
        <v>592</v>
      </c>
      <c r="E22" s="114">
        <v>546</v>
      </c>
      <c r="F22" s="114">
        <v>1103</v>
      </c>
      <c r="G22" s="114">
        <v>515</v>
      </c>
      <c r="H22" s="114">
        <v>1013</v>
      </c>
      <c r="I22" s="114">
        <v>567</v>
      </c>
      <c r="J22" s="114">
        <v>247</v>
      </c>
      <c r="K22" s="114">
        <v>281</v>
      </c>
      <c r="L22" s="114">
        <v>4864</v>
      </c>
    </row>
    <row r="23" spans="1:12" ht="16" customHeight="1" x14ac:dyDescent="0.3">
      <c r="A23" s="273" t="s">
        <v>68</v>
      </c>
      <c r="B23" s="273" t="s">
        <v>120</v>
      </c>
      <c r="C23" s="276"/>
      <c r="D23" s="83">
        <v>14581.269999999999</v>
      </c>
      <c r="E23" s="83">
        <v>17378.87</v>
      </c>
      <c r="F23" s="83">
        <v>15949.240000000003</v>
      </c>
      <c r="G23" s="83">
        <v>6896.35</v>
      </c>
      <c r="H23" s="83">
        <v>30247.370000000003</v>
      </c>
      <c r="I23" s="83">
        <v>9334.75</v>
      </c>
      <c r="J23" s="83">
        <v>8514.7899999999991</v>
      </c>
      <c r="K23" s="83">
        <v>1524.41</v>
      </c>
      <c r="L23" s="83">
        <v>104427.05000000003</v>
      </c>
    </row>
    <row r="24" spans="1:12" ht="16" customHeight="1" x14ac:dyDescent="0.3">
      <c r="A24" s="274"/>
      <c r="B24" s="277" t="s">
        <v>5</v>
      </c>
      <c r="C24" s="279"/>
      <c r="D24" s="117">
        <v>1.8532308742673663E-2</v>
      </c>
      <c r="E24" s="117">
        <v>2.3459156289634586E-2</v>
      </c>
      <c r="F24" s="117">
        <v>1.1084477367876194E-2</v>
      </c>
      <c r="G24" s="117">
        <v>1.0610542331207385E-2</v>
      </c>
      <c r="H24" s="117">
        <v>1.9030496193717657E-2</v>
      </c>
      <c r="I24" s="117">
        <v>1.1740393638837839E-2</v>
      </c>
      <c r="J24" s="117">
        <v>2.556398959509458E-2</v>
      </c>
      <c r="K24" s="117">
        <v>6.6609935275964635E-3</v>
      </c>
      <c r="L24" s="117">
        <v>1.5911732592011868E-2</v>
      </c>
    </row>
    <row r="25" spans="1:12" ht="16" customHeight="1" x14ac:dyDescent="0.3">
      <c r="A25" s="274"/>
      <c r="B25" s="277" t="s">
        <v>6</v>
      </c>
      <c r="C25" s="243" t="s">
        <v>7</v>
      </c>
      <c r="D25" s="117">
        <v>8.9003683090166392E-3</v>
      </c>
      <c r="E25" s="117">
        <v>1.1272569143474251E-2</v>
      </c>
      <c r="F25" s="117">
        <v>4.3812866313781744E-3</v>
      </c>
      <c r="G25" s="117">
        <v>3.8457433524503302E-3</v>
      </c>
      <c r="H25" s="117">
        <v>9.1265120390507399E-3</v>
      </c>
      <c r="I25" s="117">
        <v>5.257375078795503E-3</v>
      </c>
      <c r="J25" s="117">
        <v>9.5042766945836379E-3</v>
      </c>
      <c r="K25" s="117">
        <v>2.3827820608744248E-3</v>
      </c>
      <c r="L25" s="117">
        <v>1.1479284252695707E-2</v>
      </c>
    </row>
    <row r="26" spans="1:12" ht="16" customHeight="1" x14ac:dyDescent="0.3">
      <c r="A26" s="274"/>
      <c r="B26" s="277"/>
      <c r="C26" s="243" t="s">
        <v>8</v>
      </c>
      <c r="D26" s="117">
        <v>3.8186279104589597E-2</v>
      </c>
      <c r="E26" s="117">
        <v>4.8178485645065446E-2</v>
      </c>
      <c r="F26" s="117">
        <v>2.7757356568971717E-2</v>
      </c>
      <c r="G26" s="117">
        <v>2.8929289003845674E-2</v>
      </c>
      <c r="H26" s="117">
        <v>3.9256366896449679E-2</v>
      </c>
      <c r="I26" s="117">
        <v>2.6008783169793777E-2</v>
      </c>
      <c r="J26" s="117">
        <v>6.6926771666947243E-2</v>
      </c>
      <c r="K26" s="117">
        <v>1.8478322974043213E-2</v>
      </c>
      <c r="L26" s="117">
        <v>2.2017543552994016E-2</v>
      </c>
    </row>
    <row r="27" spans="1:12" ht="16" customHeight="1" thickBot="1" x14ac:dyDescent="0.35">
      <c r="A27" s="275"/>
      <c r="B27" s="278" t="s">
        <v>9</v>
      </c>
      <c r="C27" s="275"/>
      <c r="D27" s="114">
        <v>592</v>
      </c>
      <c r="E27" s="114">
        <v>546</v>
      </c>
      <c r="F27" s="114">
        <v>1103</v>
      </c>
      <c r="G27" s="114">
        <v>515</v>
      </c>
      <c r="H27" s="118">
        <v>1013</v>
      </c>
      <c r="I27" s="118">
        <v>567</v>
      </c>
      <c r="J27" s="118">
        <v>247</v>
      </c>
      <c r="K27" s="118">
        <v>281</v>
      </c>
      <c r="L27" s="118">
        <v>4864</v>
      </c>
    </row>
    <row r="28" spans="1:12" ht="16" customHeight="1" x14ac:dyDescent="0.3">
      <c r="A28" s="284" t="s">
        <v>360</v>
      </c>
      <c r="B28" s="285"/>
      <c r="C28" s="285"/>
      <c r="D28" s="285"/>
      <c r="E28" s="285"/>
      <c r="F28" s="285"/>
      <c r="G28" s="285"/>
      <c r="H28" s="72"/>
    </row>
    <row r="29" spans="1:12" ht="14.25" customHeight="1" x14ac:dyDescent="0.3">
      <c r="A29" s="84" t="s">
        <v>10</v>
      </c>
      <c r="H29" s="72"/>
    </row>
    <row r="30" spans="1:12" ht="14.25" customHeight="1" x14ac:dyDescent="0.3">
      <c r="A30" s="84" t="s">
        <v>511</v>
      </c>
      <c r="H30" s="72"/>
    </row>
    <row r="31" spans="1:12" ht="14.5" customHeight="1" x14ac:dyDescent="0.3">
      <c r="A31" s="198" t="str">
        <f>HYPERLINK("#'Index'!A1","Back To Index")</f>
        <v>Back To Index</v>
      </c>
      <c r="H31" s="72"/>
    </row>
    <row r="32" spans="1:12" ht="14.25" customHeight="1" x14ac:dyDescent="0.3">
      <c r="H32" s="72"/>
    </row>
    <row r="33" spans="8:8" ht="14.25" customHeight="1" x14ac:dyDescent="0.3">
      <c r="H33" s="72"/>
    </row>
    <row r="34" spans="8:8" ht="14.25" customHeight="1" x14ac:dyDescent="0.3">
      <c r="H34" s="72"/>
    </row>
    <row r="35" spans="8:8" ht="14.15" customHeight="1" x14ac:dyDescent="0.3">
      <c r="H35" s="72"/>
    </row>
    <row r="36" spans="8:8" ht="15" customHeight="1" x14ac:dyDescent="0.3">
      <c r="H36" s="72"/>
    </row>
    <row r="37" spans="8:8" x14ac:dyDescent="0.3">
      <c r="H37" s="72"/>
    </row>
    <row r="38" spans="8:8" ht="15" customHeight="1" x14ac:dyDescent="0.3">
      <c r="H38" s="72"/>
    </row>
    <row r="39" spans="8:8" ht="15" customHeight="1" x14ac:dyDescent="0.3">
      <c r="H39" s="72"/>
    </row>
    <row r="40" spans="8:8" ht="36.75" customHeight="1" x14ac:dyDescent="0.3">
      <c r="H40" s="72"/>
    </row>
    <row r="41" spans="8:8" ht="15" customHeight="1" x14ac:dyDescent="0.3">
      <c r="H41" s="72"/>
    </row>
    <row r="42" spans="8:8" ht="14.25" customHeight="1" x14ac:dyDescent="0.3">
      <c r="H42" s="72"/>
    </row>
    <row r="43" spans="8:8" ht="14.15" customHeight="1" x14ac:dyDescent="0.3">
      <c r="H43" s="72"/>
    </row>
    <row r="44" spans="8:8" ht="14.2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15" customHeight="1" x14ac:dyDescent="0.3">
      <c r="H47" s="72"/>
    </row>
    <row r="48" spans="8:8" ht="14.2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15" customHeight="1" x14ac:dyDescent="0.3">
      <c r="H51" s="72"/>
    </row>
    <row r="52" spans="8:8" ht="14.2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x14ac:dyDescent="0.3">
      <c r="H55" s="72"/>
    </row>
    <row r="56" spans="8:8" ht="14.2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5" customHeight="1" x14ac:dyDescent="0.3">
      <c r="H59" s="72"/>
    </row>
    <row r="60" spans="8:8" ht="14.2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15" customHeight="1" x14ac:dyDescent="0.3">
      <c r="H63" s="72"/>
    </row>
    <row r="64" spans="8:8" ht="15" customHeight="1" x14ac:dyDescent="0.3">
      <c r="H64" s="72"/>
    </row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15" customHeight="1" x14ac:dyDescent="0.3"/>
    <row r="79" ht="14.15" customHeight="1" x14ac:dyDescent="0.3"/>
    <row r="80" ht="14.15" customHeight="1" x14ac:dyDescent="0.3"/>
    <row r="82" ht="14.5" customHeight="1" x14ac:dyDescent="0.3"/>
    <row r="84" ht="14.5" customHeight="1" x14ac:dyDescent="0.3"/>
    <row r="85" ht="14.5" customHeight="1" x14ac:dyDescent="0.3"/>
    <row r="87" ht="14.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15" customHeight="1" x14ac:dyDescent="0.3"/>
    <row r="107" ht="14.15" customHeight="1" x14ac:dyDescent="0.3"/>
    <row r="108" ht="14.15" customHeight="1" x14ac:dyDescent="0.3"/>
    <row r="110" ht="14.5" customHeight="1" x14ac:dyDescent="0.3"/>
    <row r="112" ht="14.5" customHeight="1" x14ac:dyDescent="0.3"/>
    <row r="113" ht="14.5" customHeight="1" x14ac:dyDescent="0.3"/>
    <row r="115" ht="14.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15" customHeight="1" x14ac:dyDescent="0.3"/>
    <row r="135" ht="14.15" customHeight="1" x14ac:dyDescent="0.3"/>
    <row r="136" ht="14.15" customHeight="1" x14ac:dyDescent="0.3"/>
    <row r="138" ht="14.5" customHeight="1" x14ac:dyDescent="0.3"/>
    <row r="140" ht="14.5" customHeight="1" x14ac:dyDescent="0.3"/>
    <row r="141" ht="14.5" customHeight="1" x14ac:dyDescent="0.3"/>
    <row r="143" ht="14.5" customHeight="1" x14ac:dyDescent="0.3"/>
    <row r="144" ht="14.15" customHeight="1" x14ac:dyDescent="0.3"/>
    <row r="146" ht="14.15" customHeight="1" x14ac:dyDescent="0.3"/>
    <row r="147" ht="14.15" customHeight="1" x14ac:dyDescent="0.3"/>
    <row r="148" ht="14.15" customHeight="1" x14ac:dyDescent="0.3"/>
    <row r="150" ht="14.15" customHeight="1" x14ac:dyDescent="0.3"/>
    <row r="151" ht="14.15" customHeight="1" x14ac:dyDescent="0.3"/>
    <row r="152" ht="14.15" customHeight="1" x14ac:dyDescent="0.3"/>
    <row r="154" ht="14.15" customHeight="1" x14ac:dyDescent="0.3"/>
    <row r="155" ht="14.15" customHeight="1" x14ac:dyDescent="0.3"/>
    <row r="156" ht="14.15" customHeight="1" x14ac:dyDescent="0.3"/>
    <row r="158" ht="14.15" customHeight="1" x14ac:dyDescent="0.3"/>
    <row r="159" ht="14.15" customHeight="1" x14ac:dyDescent="0.3"/>
    <row r="160" ht="14.15" customHeight="1" x14ac:dyDescent="0.3"/>
    <row r="162" ht="14.15" customHeight="1" x14ac:dyDescent="0.3"/>
    <row r="163" ht="14.15" customHeight="1" x14ac:dyDescent="0.3"/>
    <row r="164" ht="14.15" customHeight="1" x14ac:dyDescent="0.3"/>
    <row r="166" ht="14.5" customHeight="1" x14ac:dyDescent="0.3"/>
    <row r="168" ht="14.5" customHeight="1" x14ac:dyDescent="0.3"/>
    <row r="169" ht="14.5" customHeight="1" x14ac:dyDescent="0.3"/>
    <row r="171" ht="14.5" customHeight="1" x14ac:dyDescent="0.3"/>
    <row r="172" ht="14.15" customHeight="1" x14ac:dyDescent="0.3"/>
    <row r="174" ht="14.15" customHeight="1" x14ac:dyDescent="0.3"/>
    <row r="175" ht="14.15" customHeight="1" x14ac:dyDescent="0.3"/>
    <row r="176" ht="14.15" customHeight="1" x14ac:dyDescent="0.3"/>
    <row r="178" ht="14.15" customHeight="1" x14ac:dyDescent="0.3"/>
    <row r="179" ht="14.15" customHeight="1" x14ac:dyDescent="0.3"/>
    <row r="180" ht="14.15" customHeight="1" x14ac:dyDescent="0.3"/>
    <row r="182" ht="14.15" customHeight="1" x14ac:dyDescent="0.3"/>
    <row r="183" ht="14.15" customHeight="1" x14ac:dyDescent="0.3"/>
    <row r="184" ht="14.15" customHeight="1" x14ac:dyDescent="0.3"/>
    <row r="186" ht="14.15" customHeight="1" x14ac:dyDescent="0.3"/>
    <row r="187" ht="14.15" customHeight="1" x14ac:dyDescent="0.3"/>
    <row r="188" ht="14.15" customHeight="1" x14ac:dyDescent="0.3"/>
    <row r="190" ht="14.15" customHeight="1" x14ac:dyDescent="0.3"/>
    <row r="191" ht="14.15" customHeight="1" x14ac:dyDescent="0.3"/>
    <row r="192" ht="14.15" customHeight="1" x14ac:dyDescent="0.3"/>
    <row r="194" ht="14.5" customHeight="1" x14ac:dyDescent="0.3"/>
    <row r="196" ht="14.5" customHeight="1" x14ac:dyDescent="0.3"/>
    <row r="197" ht="14.5" customHeight="1" x14ac:dyDescent="0.3"/>
    <row r="199" ht="14.5" customHeight="1" x14ac:dyDescent="0.3"/>
    <row r="200" ht="14.15" customHeight="1" x14ac:dyDescent="0.3"/>
    <row r="202" ht="14.15" customHeight="1" x14ac:dyDescent="0.3"/>
    <row r="203" ht="14.15" customHeight="1" x14ac:dyDescent="0.3"/>
    <row r="204" ht="14.15" customHeight="1" x14ac:dyDescent="0.3"/>
    <row r="206" ht="14.15" customHeight="1" x14ac:dyDescent="0.3"/>
    <row r="207" ht="14.15" customHeight="1" x14ac:dyDescent="0.3"/>
    <row r="208" ht="14.15" customHeight="1" x14ac:dyDescent="0.3"/>
    <row r="210" ht="14.15" customHeight="1" x14ac:dyDescent="0.3"/>
    <row r="211" ht="14.15" customHeight="1" x14ac:dyDescent="0.3"/>
    <row r="212" ht="14.15" customHeight="1" x14ac:dyDescent="0.3"/>
    <row r="214" ht="14.15" customHeight="1" x14ac:dyDescent="0.3"/>
    <row r="215" ht="14.15" customHeight="1" x14ac:dyDescent="0.3"/>
    <row r="216" ht="14.15" customHeight="1" x14ac:dyDescent="0.3"/>
    <row r="218" ht="14.15" customHeight="1" x14ac:dyDescent="0.3"/>
    <row r="219" ht="14.15" customHeight="1" x14ac:dyDescent="0.3"/>
    <row r="220" ht="14.15" customHeight="1" x14ac:dyDescent="0.3"/>
    <row r="222" ht="14.5" customHeight="1" x14ac:dyDescent="0.3"/>
    <row r="224" ht="14.5" customHeight="1" x14ac:dyDescent="0.3"/>
    <row r="227" ht="14.5" customHeight="1" x14ac:dyDescent="0.3"/>
    <row r="228" ht="14.15" customHeight="1" x14ac:dyDescent="0.3"/>
    <row r="230" ht="14.15" customHeight="1" x14ac:dyDescent="0.3"/>
    <row r="231" ht="14.15" customHeight="1" x14ac:dyDescent="0.3"/>
    <row r="232" ht="14.15" customHeight="1" x14ac:dyDescent="0.3"/>
    <row r="234" ht="14.15" customHeight="1" x14ac:dyDescent="0.3"/>
    <row r="235" ht="14.15" customHeight="1" x14ac:dyDescent="0.3"/>
    <row r="236" ht="14.15" customHeight="1" x14ac:dyDescent="0.3"/>
    <row r="238" ht="14.15" customHeight="1" x14ac:dyDescent="0.3"/>
    <row r="239" ht="14.15" customHeight="1" x14ac:dyDescent="0.3"/>
    <row r="240" ht="14.15" customHeight="1" x14ac:dyDescent="0.3"/>
    <row r="242" ht="14.15" customHeight="1" x14ac:dyDescent="0.3"/>
    <row r="243" ht="14.15" customHeight="1" x14ac:dyDescent="0.3"/>
    <row r="244" ht="14.15" customHeight="1" x14ac:dyDescent="0.3"/>
    <row r="246" ht="14.15" customHeight="1" x14ac:dyDescent="0.3"/>
    <row r="247" ht="14.15" customHeight="1" x14ac:dyDescent="0.3"/>
    <row r="248" ht="14.15" customHeight="1" x14ac:dyDescent="0.3"/>
    <row r="250" ht="14.5" customHeight="1" x14ac:dyDescent="0.3"/>
    <row r="252" ht="14.5" customHeight="1" x14ac:dyDescent="0.3"/>
    <row r="255" ht="14.5" customHeight="1" x14ac:dyDescent="0.3"/>
    <row r="256" ht="14.15" customHeight="1" x14ac:dyDescent="0.3"/>
    <row r="258" ht="14.15" customHeight="1" x14ac:dyDescent="0.3"/>
    <row r="259" ht="14.15" customHeight="1" x14ac:dyDescent="0.3"/>
    <row r="260" ht="14.15" customHeight="1" x14ac:dyDescent="0.3"/>
    <row r="262" ht="14.15" customHeight="1" x14ac:dyDescent="0.3"/>
    <row r="263" ht="14.15" customHeight="1" x14ac:dyDescent="0.3"/>
    <row r="264" ht="14.15" customHeight="1" x14ac:dyDescent="0.3"/>
    <row r="266" ht="14.15" customHeight="1" x14ac:dyDescent="0.3"/>
    <row r="267" ht="14.15" customHeight="1" x14ac:dyDescent="0.3"/>
    <row r="268" ht="14.15" customHeight="1" x14ac:dyDescent="0.3"/>
    <row r="270" ht="14.15" customHeight="1" x14ac:dyDescent="0.3"/>
    <row r="271" ht="14.15" customHeight="1" x14ac:dyDescent="0.3"/>
    <row r="272" ht="14.15" customHeight="1" x14ac:dyDescent="0.3"/>
    <row r="274" ht="14.15" customHeight="1" x14ac:dyDescent="0.3"/>
    <row r="275" ht="14.15" customHeight="1" x14ac:dyDescent="0.3"/>
    <row r="276" ht="14.15" customHeight="1" x14ac:dyDescent="0.3"/>
    <row r="278" ht="14.5" customHeight="1" x14ac:dyDescent="0.3"/>
    <row r="280" ht="14.5" customHeight="1" x14ac:dyDescent="0.3"/>
    <row r="281" ht="14.5" customHeight="1" x14ac:dyDescent="0.3"/>
    <row r="283" ht="14.5" customHeight="1" x14ac:dyDescent="0.3"/>
    <row r="284" ht="14.15" customHeight="1" x14ac:dyDescent="0.3"/>
    <row r="286" ht="14.15" customHeight="1" x14ac:dyDescent="0.3"/>
    <row r="287" ht="14.15" customHeight="1" x14ac:dyDescent="0.3"/>
    <row r="288" ht="14.15" customHeight="1" x14ac:dyDescent="0.3"/>
    <row r="290" ht="14.15" customHeight="1" x14ac:dyDescent="0.3"/>
    <row r="291" ht="14.15" customHeight="1" x14ac:dyDescent="0.3"/>
    <row r="292" ht="14.15" customHeight="1" x14ac:dyDescent="0.3"/>
    <row r="294" ht="14.15" customHeight="1" x14ac:dyDescent="0.3"/>
    <row r="295" ht="14.15" customHeight="1" x14ac:dyDescent="0.3"/>
    <row r="296" ht="14.15" customHeight="1" x14ac:dyDescent="0.3"/>
    <row r="298" ht="14.15" customHeight="1" x14ac:dyDescent="0.3"/>
    <row r="299" ht="14.15" customHeight="1" x14ac:dyDescent="0.3"/>
    <row r="300" ht="14.15" customHeight="1" x14ac:dyDescent="0.3"/>
    <row r="302" ht="14.15" customHeight="1" x14ac:dyDescent="0.3"/>
    <row r="303" ht="14.15" customHeight="1" x14ac:dyDescent="0.3"/>
    <row r="304" ht="14.15" customHeight="1" x14ac:dyDescent="0.3"/>
    <row r="306" ht="14.5" customHeight="1" x14ac:dyDescent="0.3"/>
    <row r="308" ht="14.5" customHeight="1" x14ac:dyDescent="0.3"/>
    <row r="309" ht="14.5" customHeight="1" x14ac:dyDescent="0.3"/>
    <row r="311" ht="14.5" customHeight="1" x14ac:dyDescent="0.3"/>
    <row r="312" ht="14.15" customHeight="1" x14ac:dyDescent="0.3"/>
    <row r="314" ht="14.15" customHeight="1" x14ac:dyDescent="0.3"/>
    <row r="315" ht="14.15" customHeight="1" x14ac:dyDescent="0.3"/>
    <row r="316" ht="14.15" customHeight="1" x14ac:dyDescent="0.3"/>
    <row r="318" ht="14.15" customHeight="1" x14ac:dyDescent="0.3"/>
    <row r="319" ht="14.15" customHeight="1" x14ac:dyDescent="0.3"/>
    <row r="320" ht="14.15" customHeight="1" x14ac:dyDescent="0.3"/>
    <row r="322" ht="14.15" customHeight="1" x14ac:dyDescent="0.3"/>
    <row r="323" ht="14.15" customHeight="1" x14ac:dyDescent="0.3"/>
    <row r="324" ht="14.15" customHeight="1" x14ac:dyDescent="0.3"/>
    <row r="326" ht="14.15" customHeight="1" x14ac:dyDescent="0.3"/>
    <row r="327" ht="14.15" customHeight="1" x14ac:dyDescent="0.3"/>
    <row r="328" ht="14.15" customHeight="1" x14ac:dyDescent="0.3"/>
    <row r="330" ht="14.15" customHeight="1" x14ac:dyDescent="0.3"/>
    <row r="331" ht="14.15" customHeight="1" x14ac:dyDescent="0.3"/>
    <row r="332" ht="14.15" customHeight="1" x14ac:dyDescent="0.3"/>
    <row r="334" ht="14.5" customHeight="1" x14ac:dyDescent="0.3"/>
    <row r="336" ht="14.5" customHeight="1" x14ac:dyDescent="0.3"/>
    <row r="337" ht="14.5" customHeight="1" x14ac:dyDescent="0.3"/>
    <row r="339" ht="14.5" customHeight="1" x14ac:dyDescent="0.3"/>
    <row r="340" ht="14.15" customHeight="1" x14ac:dyDescent="0.3"/>
    <row r="342" ht="14.15" customHeight="1" x14ac:dyDescent="0.3"/>
    <row r="343" ht="14.15" customHeight="1" x14ac:dyDescent="0.3"/>
    <row r="344" ht="14.15" customHeight="1" x14ac:dyDescent="0.3"/>
    <row r="346" ht="14.15" customHeight="1" x14ac:dyDescent="0.3"/>
    <row r="347" ht="14.15" customHeight="1" x14ac:dyDescent="0.3"/>
    <row r="348" ht="14.15" customHeight="1" x14ac:dyDescent="0.3"/>
    <row r="350" ht="14.15" customHeight="1" x14ac:dyDescent="0.3"/>
    <row r="351" ht="14.15" customHeight="1" x14ac:dyDescent="0.3"/>
    <row r="352" ht="14.15" customHeight="1" x14ac:dyDescent="0.3"/>
    <row r="354" ht="14.15" customHeight="1" x14ac:dyDescent="0.3"/>
    <row r="355" ht="14.15" customHeight="1" x14ac:dyDescent="0.3"/>
    <row r="356" ht="14.15" customHeight="1" x14ac:dyDescent="0.3"/>
    <row r="358" ht="14.15" customHeight="1" x14ac:dyDescent="0.3"/>
    <row r="359" ht="14.15" customHeight="1" x14ac:dyDescent="0.3"/>
    <row r="360" ht="14.15" customHeight="1" x14ac:dyDescent="0.3"/>
    <row r="362" ht="14.5" customHeight="1" x14ac:dyDescent="0.3"/>
    <row r="364" ht="14.5" customHeight="1" x14ac:dyDescent="0.3"/>
    <row r="365" ht="14.5" customHeight="1" x14ac:dyDescent="0.3"/>
    <row r="367" ht="14.5" customHeight="1" x14ac:dyDescent="0.3"/>
    <row r="368" ht="14.15" customHeight="1" x14ac:dyDescent="0.3"/>
    <row r="370" ht="14.15" customHeight="1" x14ac:dyDescent="0.3"/>
    <row r="371" ht="14.15" customHeight="1" x14ac:dyDescent="0.3"/>
    <row r="372" ht="14.15" customHeight="1" x14ac:dyDescent="0.3"/>
    <row r="374" ht="14.15" customHeight="1" x14ac:dyDescent="0.3"/>
    <row r="375" ht="14.15" customHeight="1" x14ac:dyDescent="0.3"/>
    <row r="376" ht="14.15" customHeight="1" x14ac:dyDescent="0.3"/>
    <row r="378" ht="14.15" customHeight="1" x14ac:dyDescent="0.3"/>
    <row r="379" ht="14.15" customHeight="1" x14ac:dyDescent="0.3"/>
    <row r="380" ht="14.15" customHeight="1" x14ac:dyDescent="0.3"/>
    <row r="382" ht="14.15" customHeight="1" x14ac:dyDescent="0.3"/>
    <row r="383" ht="14.15" customHeight="1" x14ac:dyDescent="0.3"/>
    <row r="384" ht="14.15" customHeight="1" x14ac:dyDescent="0.3"/>
    <row r="386" ht="14.15" customHeight="1" x14ac:dyDescent="0.3"/>
    <row r="387" ht="14.15" customHeight="1" x14ac:dyDescent="0.3"/>
    <row r="388" ht="14.15" customHeight="1" x14ac:dyDescent="0.3"/>
    <row r="390" ht="14.5" customHeight="1" x14ac:dyDescent="0.3"/>
    <row r="392" ht="14.5" customHeight="1" x14ac:dyDescent="0.3"/>
    <row r="393" ht="14.5" customHeight="1" x14ac:dyDescent="0.3"/>
    <row r="395" ht="14.5" customHeight="1" x14ac:dyDescent="0.3"/>
    <row r="396" ht="14.15" customHeight="1" x14ac:dyDescent="0.3"/>
    <row r="398" ht="14.15" customHeight="1" x14ac:dyDescent="0.3"/>
    <row r="399" ht="14.15" customHeight="1" x14ac:dyDescent="0.3"/>
    <row r="400" ht="14.15" customHeight="1" x14ac:dyDescent="0.3"/>
    <row r="402" ht="14.15" customHeight="1" x14ac:dyDescent="0.3"/>
    <row r="403" ht="14.15" customHeight="1" x14ac:dyDescent="0.3"/>
    <row r="404" ht="14.15" customHeight="1" x14ac:dyDescent="0.3"/>
    <row r="406" ht="14.15" customHeight="1" x14ac:dyDescent="0.3"/>
    <row r="407" ht="14.15" customHeight="1" x14ac:dyDescent="0.3"/>
    <row r="408" ht="14.15" customHeight="1" x14ac:dyDescent="0.3"/>
    <row r="410" ht="14.15" customHeight="1" x14ac:dyDescent="0.3"/>
    <row r="411" ht="14.15" customHeight="1" x14ac:dyDescent="0.3"/>
    <row r="412" ht="14.15" customHeight="1" x14ac:dyDescent="0.3"/>
    <row r="414" ht="14.15" customHeight="1" x14ac:dyDescent="0.3"/>
    <row r="415" ht="14.15" customHeight="1" x14ac:dyDescent="0.3"/>
    <row r="416" ht="14.15" customHeight="1" x14ac:dyDescent="0.3"/>
    <row r="418" ht="14.5" customHeight="1" x14ac:dyDescent="0.3"/>
    <row r="420" ht="14.5" customHeight="1" x14ac:dyDescent="0.3"/>
    <row r="421" ht="14.5" customHeight="1" x14ac:dyDescent="0.3"/>
    <row r="423" ht="14.5" customHeight="1" x14ac:dyDescent="0.3"/>
    <row r="424" ht="14.15" customHeight="1" x14ac:dyDescent="0.3"/>
    <row r="426" ht="14.15" customHeight="1" x14ac:dyDescent="0.3"/>
    <row r="427" ht="14.15" customHeight="1" x14ac:dyDescent="0.3"/>
    <row r="428" ht="14.15" customHeight="1" x14ac:dyDescent="0.3"/>
    <row r="430" ht="14.15" customHeight="1" x14ac:dyDescent="0.3"/>
    <row r="431" ht="14.15" customHeight="1" x14ac:dyDescent="0.3"/>
    <row r="432" ht="14.15" customHeight="1" x14ac:dyDescent="0.3"/>
    <row r="434" ht="14.15" customHeight="1" x14ac:dyDescent="0.3"/>
    <row r="435" ht="14.15" customHeight="1" x14ac:dyDescent="0.3"/>
    <row r="436" ht="14.15" customHeight="1" x14ac:dyDescent="0.3"/>
    <row r="438" ht="14.15" customHeight="1" x14ac:dyDescent="0.3"/>
    <row r="439" ht="14.15" customHeight="1" x14ac:dyDescent="0.3"/>
    <row r="440" ht="14.15" customHeight="1" x14ac:dyDescent="0.3"/>
    <row r="442" ht="14.15" customHeight="1" x14ac:dyDescent="0.3"/>
    <row r="443" ht="14.15" customHeight="1" x14ac:dyDescent="0.3"/>
    <row r="444" ht="14.15" customHeight="1" x14ac:dyDescent="0.3"/>
    <row r="446" ht="14.5" customHeight="1" x14ac:dyDescent="0.3"/>
    <row r="448" ht="14.5" customHeight="1" x14ac:dyDescent="0.3"/>
    <row r="449" ht="14.5" customHeight="1" x14ac:dyDescent="0.3"/>
    <row r="451" ht="14.5" customHeight="1" x14ac:dyDescent="0.3"/>
    <row r="452" ht="14.15" customHeight="1" x14ac:dyDescent="0.3"/>
    <row r="454" ht="14.15" customHeight="1" x14ac:dyDescent="0.3"/>
    <row r="455" ht="14.15" customHeight="1" x14ac:dyDescent="0.3"/>
    <row r="456" ht="14.15" customHeight="1" x14ac:dyDescent="0.3"/>
    <row r="458" ht="14.15" customHeight="1" x14ac:dyDescent="0.3"/>
    <row r="459" ht="14.15" customHeight="1" x14ac:dyDescent="0.3"/>
    <row r="460" ht="14.15" customHeight="1" x14ac:dyDescent="0.3"/>
    <row r="462" ht="14.15" customHeight="1" x14ac:dyDescent="0.3"/>
    <row r="463" ht="14.15" customHeight="1" x14ac:dyDescent="0.3"/>
    <row r="464" ht="14.15" customHeight="1" x14ac:dyDescent="0.3"/>
    <row r="466" ht="14.15" customHeight="1" x14ac:dyDescent="0.3"/>
    <row r="467" ht="14.15" customHeight="1" x14ac:dyDescent="0.3"/>
    <row r="468" ht="14.15" customHeight="1" x14ac:dyDescent="0.3"/>
    <row r="470" ht="14.15" customHeight="1" x14ac:dyDescent="0.3"/>
    <row r="471" ht="14.15" customHeight="1" x14ac:dyDescent="0.3"/>
    <row r="472" ht="14.15" customHeight="1" x14ac:dyDescent="0.3"/>
    <row r="474" ht="14.5" customHeight="1" x14ac:dyDescent="0.3"/>
    <row r="476" ht="14.5" customHeight="1" x14ac:dyDescent="0.3"/>
    <row r="477" ht="14.5" customHeight="1" x14ac:dyDescent="0.3"/>
    <row r="479" ht="14.5" customHeight="1" x14ac:dyDescent="0.3"/>
    <row r="480" ht="14.15" customHeight="1" x14ac:dyDescent="0.3"/>
    <row r="482" ht="14.15" customHeight="1" x14ac:dyDescent="0.3"/>
    <row r="483" ht="14.15" customHeight="1" x14ac:dyDescent="0.3"/>
    <row r="484" ht="14.15" customHeight="1" x14ac:dyDescent="0.3"/>
    <row r="486" ht="14.15" customHeight="1" x14ac:dyDescent="0.3"/>
    <row r="487" ht="14.15" customHeight="1" x14ac:dyDescent="0.3"/>
    <row r="488" ht="14.15" customHeight="1" x14ac:dyDescent="0.3"/>
    <row r="490" ht="14.15" customHeight="1" x14ac:dyDescent="0.3"/>
    <row r="491" ht="14.15" customHeight="1" x14ac:dyDescent="0.3"/>
    <row r="492" ht="14.15" customHeight="1" x14ac:dyDescent="0.3"/>
    <row r="494" ht="14.15" customHeight="1" x14ac:dyDescent="0.3"/>
    <row r="495" ht="14.15" customHeight="1" x14ac:dyDescent="0.3"/>
    <row r="496" ht="14.15" customHeight="1" x14ac:dyDescent="0.3"/>
    <row r="498" ht="14.15" customHeight="1" x14ac:dyDescent="0.3"/>
    <row r="499" ht="14.15" customHeight="1" x14ac:dyDescent="0.3"/>
    <row r="500" ht="14.15" customHeight="1" x14ac:dyDescent="0.3"/>
    <row r="502" ht="14.5" customHeight="1" x14ac:dyDescent="0.3"/>
    <row r="504" ht="14.5" customHeight="1" x14ac:dyDescent="0.3"/>
    <row r="505" ht="14.5" customHeight="1" x14ac:dyDescent="0.3"/>
    <row r="507" ht="14.5" customHeight="1" x14ac:dyDescent="0.3"/>
    <row r="508" ht="14.15" customHeight="1" x14ac:dyDescent="0.3"/>
    <row r="510" ht="14.15" customHeight="1" x14ac:dyDescent="0.3"/>
    <row r="511" ht="14.15" customHeight="1" x14ac:dyDescent="0.3"/>
    <row r="512" ht="14.15" customHeight="1" x14ac:dyDescent="0.3"/>
    <row r="514" ht="14.15" customHeight="1" x14ac:dyDescent="0.3"/>
    <row r="515" ht="14.15" customHeight="1" x14ac:dyDescent="0.3"/>
    <row r="516" ht="14.15" customHeight="1" x14ac:dyDescent="0.3"/>
    <row r="518" ht="14.15" customHeight="1" x14ac:dyDescent="0.3"/>
    <row r="519" ht="14.15" customHeight="1" x14ac:dyDescent="0.3"/>
    <row r="520" ht="14.15" customHeight="1" x14ac:dyDescent="0.3"/>
    <row r="522" ht="14.15" customHeight="1" x14ac:dyDescent="0.3"/>
    <row r="523" ht="14.15" customHeight="1" x14ac:dyDescent="0.3"/>
    <row r="524" ht="14.15" customHeight="1" x14ac:dyDescent="0.3"/>
    <row r="526" ht="14.15" customHeight="1" x14ac:dyDescent="0.3"/>
    <row r="527" ht="14.15" customHeight="1" x14ac:dyDescent="0.3"/>
    <row r="528" ht="14.15" customHeight="1" x14ac:dyDescent="0.3"/>
    <row r="530" ht="14.5" customHeight="1" x14ac:dyDescent="0.3"/>
    <row r="532" ht="14.5" customHeight="1" x14ac:dyDescent="0.3"/>
    <row r="533" ht="14.5" customHeight="1" x14ac:dyDescent="0.3"/>
    <row r="535" ht="14.5" customHeight="1" x14ac:dyDescent="0.3"/>
    <row r="536" ht="14.15" customHeight="1" x14ac:dyDescent="0.3"/>
    <row r="538" ht="14.15" customHeight="1" x14ac:dyDescent="0.3"/>
    <row r="539" ht="14.15" customHeight="1" x14ac:dyDescent="0.3"/>
    <row r="540" ht="14.15" customHeight="1" x14ac:dyDescent="0.3"/>
    <row r="542" ht="14.15" customHeight="1" x14ac:dyDescent="0.3"/>
    <row r="543" ht="14.15" customHeight="1" x14ac:dyDescent="0.3"/>
    <row r="544" ht="14.15" customHeight="1" x14ac:dyDescent="0.3"/>
    <row r="546" ht="14.15" customHeight="1" x14ac:dyDescent="0.3"/>
    <row r="547" ht="14.15" customHeight="1" x14ac:dyDescent="0.3"/>
    <row r="548" ht="14.15" customHeight="1" x14ac:dyDescent="0.3"/>
    <row r="550" ht="14.15" customHeight="1" x14ac:dyDescent="0.3"/>
    <row r="551" ht="14.15" customHeight="1" x14ac:dyDescent="0.3"/>
    <row r="552" ht="14.15" customHeight="1" x14ac:dyDescent="0.3"/>
    <row r="554" ht="14.15" customHeight="1" x14ac:dyDescent="0.3"/>
    <row r="555" ht="14.15" customHeight="1" x14ac:dyDescent="0.3"/>
    <row r="556" ht="14.15" customHeight="1" x14ac:dyDescent="0.3"/>
    <row r="558" ht="14.15" customHeight="1" x14ac:dyDescent="0.3"/>
    <row r="559" ht="14.15" customHeight="1" x14ac:dyDescent="0.3"/>
    <row r="560" ht="14.15" customHeight="1" x14ac:dyDescent="0.3"/>
    <row r="562" ht="14.15" customHeight="1" x14ac:dyDescent="0.3"/>
    <row r="563" ht="14.15" customHeight="1" x14ac:dyDescent="0.3"/>
    <row r="564" ht="14.15" customHeight="1" x14ac:dyDescent="0.3"/>
    <row r="566" ht="14.15" customHeight="1" x14ac:dyDescent="0.3"/>
    <row r="567" ht="14.15" customHeight="1" x14ac:dyDescent="0.3"/>
    <row r="568" ht="14.15" customHeight="1" x14ac:dyDescent="0.3"/>
    <row r="570" ht="14.15" customHeight="1" x14ac:dyDescent="0.3"/>
    <row r="571" ht="14.15" customHeight="1" x14ac:dyDescent="0.3"/>
    <row r="572" ht="14.15" customHeight="1" x14ac:dyDescent="0.3"/>
    <row r="574" ht="14.5" customHeight="1" x14ac:dyDescent="0.3"/>
    <row r="576" ht="14.5" customHeight="1" x14ac:dyDescent="0.3"/>
    <row r="577" ht="14.5" customHeight="1" x14ac:dyDescent="0.3"/>
    <row r="579" ht="14.5" customHeight="1" x14ac:dyDescent="0.3"/>
    <row r="580" ht="14.15" customHeight="1" x14ac:dyDescent="0.3"/>
    <row r="582" ht="14.15" customHeight="1" x14ac:dyDescent="0.3"/>
    <row r="583" ht="14.15" customHeight="1" x14ac:dyDescent="0.3"/>
    <row r="584" ht="14.15" customHeight="1" x14ac:dyDescent="0.3"/>
    <row r="586" ht="14.15" customHeight="1" x14ac:dyDescent="0.3"/>
    <row r="587" ht="14.15" customHeight="1" x14ac:dyDescent="0.3"/>
    <row r="588" ht="14.15" customHeight="1" x14ac:dyDescent="0.3"/>
    <row r="590" ht="14.15" customHeight="1" x14ac:dyDescent="0.3"/>
    <row r="591" ht="14.15" customHeight="1" x14ac:dyDescent="0.3"/>
    <row r="592" ht="14.15" customHeight="1" x14ac:dyDescent="0.3"/>
    <row r="594" ht="14.15" customHeight="1" x14ac:dyDescent="0.3"/>
    <row r="595" ht="14.15" customHeight="1" x14ac:dyDescent="0.3"/>
    <row r="596" ht="14.15" customHeight="1" x14ac:dyDescent="0.3"/>
    <row r="598" ht="14.15" customHeight="1" x14ac:dyDescent="0.3"/>
    <row r="599" ht="14.15" customHeight="1" x14ac:dyDescent="0.3"/>
    <row r="600" ht="14.15" customHeight="1" x14ac:dyDescent="0.3"/>
    <row r="602" ht="14.5" customHeight="1" x14ac:dyDescent="0.3"/>
    <row r="604" ht="14.5" customHeight="1" x14ac:dyDescent="0.3"/>
    <row r="605" ht="14.5" customHeight="1" x14ac:dyDescent="0.3"/>
    <row r="607" ht="14.5" customHeight="1" x14ac:dyDescent="0.3"/>
    <row r="608" ht="14.15" customHeight="1" x14ac:dyDescent="0.3"/>
    <row r="610" ht="14.15" customHeight="1" x14ac:dyDescent="0.3"/>
    <row r="611" ht="14.15" customHeight="1" x14ac:dyDescent="0.3"/>
    <row r="612" ht="14.15" customHeight="1" x14ac:dyDescent="0.3"/>
    <row r="614" ht="14.15" customHeight="1" x14ac:dyDescent="0.3"/>
    <row r="615" ht="14.15" customHeight="1" x14ac:dyDescent="0.3"/>
    <row r="616" ht="14.15" customHeight="1" x14ac:dyDescent="0.3"/>
    <row r="618" ht="14.15" customHeight="1" x14ac:dyDescent="0.3"/>
    <row r="619" ht="14.15" customHeight="1" x14ac:dyDescent="0.3"/>
    <row r="620" ht="14.15" customHeight="1" x14ac:dyDescent="0.3"/>
    <row r="622" ht="14.15" customHeight="1" x14ac:dyDescent="0.3"/>
    <row r="623" ht="14.15" customHeight="1" x14ac:dyDescent="0.3"/>
    <row r="624" ht="14.15" customHeight="1" x14ac:dyDescent="0.3"/>
    <row r="626" ht="14.15" customHeight="1" x14ac:dyDescent="0.3"/>
    <row r="627" ht="14.15" customHeight="1" x14ac:dyDescent="0.3"/>
    <row r="628" ht="14.15" customHeight="1" x14ac:dyDescent="0.3"/>
    <row r="630" ht="14.5" customHeight="1" x14ac:dyDescent="0.3"/>
    <row r="632" ht="14.5" customHeight="1" x14ac:dyDescent="0.3"/>
    <row r="633" ht="14.5" customHeight="1" x14ac:dyDescent="0.3"/>
    <row r="635" ht="14.5" customHeight="1" x14ac:dyDescent="0.3"/>
    <row r="636" ht="14.15" customHeight="1" x14ac:dyDescent="0.3"/>
    <row r="638" ht="14.15" customHeight="1" x14ac:dyDescent="0.3"/>
    <row r="639" ht="14.15" customHeight="1" x14ac:dyDescent="0.3"/>
    <row r="640" ht="14.15" customHeight="1" x14ac:dyDescent="0.3"/>
    <row r="642" ht="14.15" customHeight="1" x14ac:dyDescent="0.3"/>
    <row r="643" ht="14.15" customHeight="1" x14ac:dyDescent="0.3"/>
    <row r="644" ht="14.15" customHeight="1" x14ac:dyDescent="0.3"/>
    <row r="646" ht="14.15" customHeight="1" x14ac:dyDescent="0.3"/>
    <row r="647" ht="14.15" customHeight="1" x14ac:dyDescent="0.3"/>
    <row r="648" ht="14.15" customHeight="1" x14ac:dyDescent="0.3"/>
    <row r="650" ht="14.15" customHeight="1" x14ac:dyDescent="0.3"/>
    <row r="651" ht="14.15" customHeight="1" x14ac:dyDescent="0.3"/>
    <row r="652" ht="14.15" customHeight="1" x14ac:dyDescent="0.3"/>
    <row r="654" ht="14.15" customHeight="1" x14ac:dyDescent="0.3"/>
    <row r="655" ht="14.15" customHeight="1" x14ac:dyDescent="0.3"/>
    <row r="656" ht="14.15" customHeight="1" x14ac:dyDescent="0.3"/>
    <row r="658" ht="14.5" customHeight="1" x14ac:dyDescent="0.3"/>
    <row r="660" ht="14.5" customHeight="1" x14ac:dyDescent="0.3"/>
    <row r="661" ht="14.5" customHeight="1" x14ac:dyDescent="0.3"/>
    <row r="663" ht="14.5" customHeight="1" x14ac:dyDescent="0.3"/>
    <row r="664" ht="14.15" customHeight="1" x14ac:dyDescent="0.3"/>
    <row r="666" ht="14.15" customHeight="1" x14ac:dyDescent="0.3"/>
    <row r="667" ht="14.15" customHeight="1" x14ac:dyDescent="0.3"/>
    <row r="668" ht="14.15" customHeight="1" x14ac:dyDescent="0.3"/>
    <row r="670" ht="14.15" customHeight="1" x14ac:dyDescent="0.3"/>
    <row r="671" ht="14.15" customHeight="1" x14ac:dyDescent="0.3"/>
    <row r="672" ht="14.15" customHeight="1" x14ac:dyDescent="0.3"/>
    <row r="674" ht="14.15" customHeight="1" x14ac:dyDescent="0.3"/>
    <row r="675" ht="14.15" customHeight="1" x14ac:dyDescent="0.3"/>
    <row r="676" ht="14.15" customHeight="1" x14ac:dyDescent="0.3"/>
    <row r="678" ht="14.15" customHeight="1" x14ac:dyDescent="0.3"/>
    <row r="679" ht="14.15" customHeight="1" x14ac:dyDescent="0.3"/>
    <row r="680" ht="14.15" customHeight="1" x14ac:dyDescent="0.3"/>
    <row r="682" ht="14.15" customHeight="1" x14ac:dyDescent="0.3"/>
    <row r="683" ht="14.15" customHeight="1" x14ac:dyDescent="0.3"/>
    <row r="684" ht="14.15" customHeight="1" x14ac:dyDescent="0.3"/>
    <row r="686" ht="14.5" customHeight="1" x14ac:dyDescent="0.3"/>
    <row r="688" ht="14.5" customHeight="1" x14ac:dyDescent="0.3"/>
    <row r="689" ht="14.5" customHeight="1" x14ac:dyDescent="0.3"/>
    <row r="691" ht="14.5" customHeight="1" x14ac:dyDescent="0.3"/>
    <row r="692" ht="14.15" customHeight="1" x14ac:dyDescent="0.3"/>
    <row r="694" ht="14.15" customHeight="1" x14ac:dyDescent="0.3"/>
    <row r="695" ht="14.15" customHeight="1" x14ac:dyDescent="0.3"/>
    <row r="696" ht="14.15" customHeight="1" x14ac:dyDescent="0.3"/>
    <row r="698" ht="14.15" customHeight="1" x14ac:dyDescent="0.3"/>
    <row r="699" ht="14.15" customHeight="1" x14ac:dyDescent="0.3"/>
    <row r="700" ht="14.15" customHeight="1" x14ac:dyDescent="0.3"/>
    <row r="702" ht="14.15" customHeight="1" x14ac:dyDescent="0.3"/>
    <row r="703" ht="14.15" customHeight="1" x14ac:dyDescent="0.3"/>
    <row r="704" ht="14.15" customHeight="1" x14ac:dyDescent="0.3"/>
    <row r="706" ht="14.15" customHeight="1" x14ac:dyDescent="0.3"/>
    <row r="707" ht="14.15" customHeight="1" x14ac:dyDescent="0.3"/>
    <row r="708" ht="14.15" customHeight="1" x14ac:dyDescent="0.3"/>
    <row r="710" ht="14.15" customHeight="1" x14ac:dyDescent="0.3"/>
    <row r="711" ht="14.15" customHeight="1" x14ac:dyDescent="0.3"/>
    <row r="712" ht="14.15" customHeight="1" x14ac:dyDescent="0.3"/>
    <row r="714" ht="14.5" customHeight="1" x14ac:dyDescent="0.3"/>
    <row r="716" ht="14.5" customHeight="1" x14ac:dyDescent="0.3"/>
    <row r="719" ht="14.5" customHeight="1" x14ac:dyDescent="0.3"/>
    <row r="720" ht="14.15" customHeight="1" x14ac:dyDescent="0.3"/>
    <row r="722" ht="14.15" customHeight="1" x14ac:dyDescent="0.3"/>
    <row r="723" ht="14.15" customHeight="1" x14ac:dyDescent="0.3"/>
    <row r="724" ht="14.15" customHeight="1" x14ac:dyDescent="0.3"/>
    <row r="726" ht="14.15" customHeight="1" x14ac:dyDescent="0.3"/>
    <row r="727" ht="14.15" customHeight="1" x14ac:dyDescent="0.3"/>
    <row r="728" ht="14.15" customHeight="1" x14ac:dyDescent="0.3"/>
    <row r="730" ht="14.15" customHeight="1" x14ac:dyDescent="0.3"/>
    <row r="731" ht="14.15" customHeight="1" x14ac:dyDescent="0.3"/>
    <row r="732" ht="14.15" customHeight="1" x14ac:dyDescent="0.3"/>
    <row r="734" ht="14.15" customHeight="1" x14ac:dyDescent="0.3"/>
    <row r="735" ht="14.15" customHeight="1" x14ac:dyDescent="0.3"/>
    <row r="736" ht="14.15" customHeight="1" x14ac:dyDescent="0.3"/>
    <row r="738" ht="14.15" customHeight="1" x14ac:dyDescent="0.3"/>
    <row r="739" ht="14.15" customHeight="1" x14ac:dyDescent="0.3"/>
    <row r="740" ht="14.15" customHeight="1" x14ac:dyDescent="0.3"/>
    <row r="742" ht="14.5" customHeight="1" x14ac:dyDescent="0.3"/>
    <row r="744" ht="14.5" customHeight="1" x14ac:dyDescent="0.3"/>
    <row r="745" ht="14.5" customHeight="1" x14ac:dyDescent="0.3"/>
    <row r="747" ht="14.5" customHeight="1" x14ac:dyDescent="0.3"/>
    <row r="748" ht="14.15" customHeight="1" x14ac:dyDescent="0.3"/>
    <row r="750" ht="14.15" customHeight="1" x14ac:dyDescent="0.3"/>
    <row r="751" ht="14.15" customHeight="1" x14ac:dyDescent="0.3"/>
    <row r="752" ht="14.15" customHeight="1" x14ac:dyDescent="0.3"/>
    <row r="754" ht="14.15" customHeight="1" x14ac:dyDescent="0.3"/>
    <row r="755" ht="14.15" customHeight="1" x14ac:dyDescent="0.3"/>
    <row r="756" ht="14.15" customHeight="1" x14ac:dyDescent="0.3"/>
    <row r="758" ht="14.15" customHeight="1" x14ac:dyDescent="0.3"/>
    <row r="759" ht="14.15" customHeight="1" x14ac:dyDescent="0.3"/>
    <row r="760" ht="14.15" customHeight="1" x14ac:dyDescent="0.3"/>
    <row r="762" ht="14.15" customHeight="1" x14ac:dyDescent="0.3"/>
    <row r="763" ht="14.15" customHeight="1" x14ac:dyDescent="0.3"/>
    <row r="764" ht="14.15" customHeight="1" x14ac:dyDescent="0.3"/>
    <row r="766" ht="14.15" customHeight="1" x14ac:dyDescent="0.3"/>
    <row r="767" ht="14.15" customHeight="1" x14ac:dyDescent="0.3"/>
    <row r="768" ht="14.15" customHeight="1" x14ac:dyDescent="0.3"/>
    <row r="770" ht="14.5" customHeight="1" x14ac:dyDescent="0.3"/>
    <row r="772" ht="14.5" customHeight="1" x14ac:dyDescent="0.3"/>
    <row r="773" ht="14.5" customHeight="1" x14ac:dyDescent="0.3"/>
    <row r="775" ht="14.5" customHeight="1" x14ac:dyDescent="0.3"/>
    <row r="776" ht="14.15" customHeight="1" x14ac:dyDescent="0.3"/>
    <row r="778" ht="14.15" customHeight="1" x14ac:dyDescent="0.3"/>
    <row r="779" ht="14.15" customHeight="1" x14ac:dyDescent="0.3"/>
    <row r="780" ht="14.15" customHeight="1" x14ac:dyDescent="0.3"/>
    <row r="782" ht="14.15" customHeight="1" x14ac:dyDescent="0.3"/>
    <row r="783" ht="14.15" customHeight="1" x14ac:dyDescent="0.3"/>
    <row r="784" ht="14.15" customHeight="1" x14ac:dyDescent="0.3"/>
    <row r="786" ht="14.15" customHeight="1" x14ac:dyDescent="0.3"/>
    <row r="787" ht="14.15" customHeight="1" x14ac:dyDescent="0.3"/>
    <row r="788" ht="14.15" customHeight="1" x14ac:dyDescent="0.3"/>
    <row r="790" ht="14.15" customHeight="1" x14ac:dyDescent="0.3"/>
    <row r="791" ht="14.15" customHeight="1" x14ac:dyDescent="0.3"/>
    <row r="792" ht="14.15" customHeight="1" x14ac:dyDescent="0.3"/>
    <row r="794" ht="14.15" customHeight="1" x14ac:dyDescent="0.3"/>
    <row r="795" ht="14.15" customHeight="1" x14ac:dyDescent="0.3"/>
    <row r="796" ht="14.15" customHeight="1" x14ac:dyDescent="0.3"/>
    <row r="798" ht="14.5" customHeight="1" x14ac:dyDescent="0.3"/>
    <row r="800" ht="14.5" customHeight="1" x14ac:dyDescent="0.3"/>
    <row r="803" ht="14.5" customHeight="1" x14ac:dyDescent="0.3"/>
    <row r="804" ht="14.15" customHeight="1" x14ac:dyDescent="0.3"/>
    <row r="806" ht="14.15" customHeight="1" x14ac:dyDescent="0.3"/>
    <row r="807" ht="14.15" customHeight="1" x14ac:dyDescent="0.3"/>
    <row r="808" ht="14.15" customHeight="1" x14ac:dyDescent="0.3"/>
    <row r="810" ht="14.15" customHeight="1" x14ac:dyDescent="0.3"/>
    <row r="811" ht="14.15" customHeight="1" x14ac:dyDescent="0.3"/>
    <row r="812" ht="14.15" customHeight="1" x14ac:dyDescent="0.3"/>
    <row r="814" ht="14.15" customHeight="1" x14ac:dyDescent="0.3"/>
    <row r="815" ht="14.15" customHeight="1" x14ac:dyDescent="0.3"/>
    <row r="816" ht="14.15" customHeight="1" x14ac:dyDescent="0.3"/>
    <row r="818" ht="14.15" customHeight="1" x14ac:dyDescent="0.3"/>
    <row r="819" ht="14.15" customHeight="1" x14ac:dyDescent="0.3"/>
    <row r="820" ht="14.15" customHeight="1" x14ac:dyDescent="0.3"/>
    <row r="822" ht="14.15" customHeight="1" x14ac:dyDescent="0.3"/>
    <row r="823" ht="14.15" customHeight="1" x14ac:dyDescent="0.3"/>
    <row r="824" ht="14.15" customHeight="1" x14ac:dyDescent="0.3"/>
    <row r="826" ht="14.5" customHeight="1" x14ac:dyDescent="0.3"/>
    <row r="828" ht="14.5" customHeight="1" x14ac:dyDescent="0.3"/>
    <row r="831" ht="14.5" customHeight="1" x14ac:dyDescent="0.3"/>
    <row r="832" ht="14.15" customHeight="1" x14ac:dyDescent="0.3"/>
    <row r="834" ht="14.15" customHeight="1" x14ac:dyDescent="0.3"/>
    <row r="835" ht="14.15" customHeight="1" x14ac:dyDescent="0.3"/>
    <row r="836" ht="14.15" customHeight="1" x14ac:dyDescent="0.3"/>
    <row r="838" ht="14.15" customHeight="1" x14ac:dyDescent="0.3"/>
    <row r="839" ht="14.15" customHeight="1" x14ac:dyDescent="0.3"/>
    <row r="840" ht="14.15" customHeight="1" x14ac:dyDescent="0.3"/>
    <row r="842" ht="14.15" customHeight="1" x14ac:dyDescent="0.3"/>
    <row r="843" ht="14.15" customHeight="1" x14ac:dyDescent="0.3"/>
    <row r="844" ht="14.15" customHeight="1" x14ac:dyDescent="0.3"/>
    <row r="846" ht="14.15" customHeight="1" x14ac:dyDescent="0.3"/>
    <row r="847" ht="14.15" customHeight="1" x14ac:dyDescent="0.3"/>
    <row r="848" ht="14.15" customHeight="1" x14ac:dyDescent="0.3"/>
    <row r="850" ht="14.15" customHeight="1" x14ac:dyDescent="0.3"/>
    <row r="851" ht="14.15" customHeight="1" x14ac:dyDescent="0.3"/>
    <row r="852" ht="14.15" customHeight="1" x14ac:dyDescent="0.3"/>
    <row r="854" ht="14.5" customHeight="1" x14ac:dyDescent="0.3"/>
    <row r="856" ht="14.5" customHeight="1" x14ac:dyDescent="0.3"/>
    <row r="857" ht="14.5" customHeight="1" x14ac:dyDescent="0.3"/>
    <row r="859" ht="14.5" customHeight="1" x14ac:dyDescent="0.3"/>
    <row r="860" ht="14.15" customHeight="1" x14ac:dyDescent="0.3"/>
    <row r="862" ht="14.15" customHeight="1" x14ac:dyDescent="0.3"/>
    <row r="863" ht="14.15" customHeight="1" x14ac:dyDescent="0.3"/>
    <row r="864" ht="14.15" customHeight="1" x14ac:dyDescent="0.3"/>
    <row r="866" ht="14.15" customHeight="1" x14ac:dyDescent="0.3"/>
    <row r="867" ht="14.15" customHeight="1" x14ac:dyDescent="0.3"/>
    <row r="868" ht="14.15" customHeight="1" x14ac:dyDescent="0.3"/>
    <row r="870" ht="14.15" customHeight="1" x14ac:dyDescent="0.3"/>
    <row r="871" ht="14.15" customHeight="1" x14ac:dyDescent="0.3"/>
    <row r="872" ht="14.15" customHeight="1" x14ac:dyDescent="0.3"/>
    <row r="874" ht="14.15" customHeight="1" x14ac:dyDescent="0.3"/>
    <row r="875" ht="14.15" customHeight="1" x14ac:dyDescent="0.3"/>
    <row r="876" ht="14.15" customHeight="1" x14ac:dyDescent="0.3"/>
    <row r="878" ht="14.15" customHeight="1" x14ac:dyDescent="0.3"/>
    <row r="879" ht="14.15" customHeight="1" x14ac:dyDescent="0.3"/>
    <row r="880" ht="14.15" customHeight="1" x14ac:dyDescent="0.3"/>
    <row r="882" ht="14.5" customHeight="1" x14ac:dyDescent="0.3"/>
  </sheetData>
  <mergeCells count="28">
    <mergeCell ref="A28:G28"/>
    <mergeCell ref="A1:L1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1F497D"/>
  </sheetPr>
  <dimension ref="A1:K180"/>
  <sheetViews>
    <sheetView workbookViewId="0">
      <selection activeCell="I45" sqref="I45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7" s="93" customFormat="1" ht="15" customHeight="1" thickBot="1" x14ac:dyDescent="0.35">
      <c r="A1" s="290" t="s">
        <v>303</v>
      </c>
      <c r="B1" s="290"/>
      <c r="C1" s="290"/>
      <c r="D1" s="290"/>
      <c r="E1" s="290"/>
      <c r="F1" s="290"/>
      <c r="G1" s="292"/>
    </row>
    <row r="2" spans="1:7" ht="28.75" customHeight="1" thickBot="1" x14ac:dyDescent="0.35">
      <c r="A2" s="131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7" ht="19.399999999999999" customHeight="1" x14ac:dyDescent="0.3">
      <c r="A3" s="273" t="s">
        <v>89</v>
      </c>
      <c r="B3" s="273" t="s">
        <v>120</v>
      </c>
      <c r="C3" s="276"/>
      <c r="D3" s="83">
        <v>1462058.4299999997</v>
      </c>
      <c r="E3" s="83">
        <v>3580325.6999999974</v>
      </c>
      <c r="F3" s="83">
        <v>995388.76000000187</v>
      </c>
      <c r="G3" s="83">
        <v>6037772.8900000053</v>
      </c>
    </row>
    <row r="4" spans="1:7" ht="19.399999999999999" customHeight="1" x14ac:dyDescent="0.3">
      <c r="A4" s="274"/>
      <c r="B4" s="277" t="s">
        <v>5</v>
      </c>
      <c r="C4" s="274"/>
      <c r="D4" s="117">
        <v>0.97551744561824361</v>
      </c>
      <c r="E4" s="117">
        <v>0.84155036227433511</v>
      </c>
      <c r="F4" s="117">
        <v>0.94029901052674514</v>
      </c>
      <c r="G4" s="117">
        <v>0.88637234771045637</v>
      </c>
    </row>
    <row r="5" spans="1:7" ht="19.399999999999999" customHeight="1" x14ac:dyDescent="0.3">
      <c r="A5" s="274"/>
      <c r="B5" s="277" t="s">
        <v>6</v>
      </c>
      <c r="C5" s="132" t="s">
        <v>7</v>
      </c>
      <c r="D5" s="117">
        <v>0.96041882342777152</v>
      </c>
      <c r="E5" s="117">
        <v>0.82194782461905025</v>
      </c>
      <c r="F5" s="117">
        <v>0.92297054054683347</v>
      </c>
      <c r="G5" s="117">
        <v>0.87319980183285562</v>
      </c>
    </row>
    <row r="6" spans="1:7" ht="19.399999999999999" customHeight="1" x14ac:dyDescent="0.3">
      <c r="A6" s="274"/>
      <c r="B6" s="277"/>
      <c r="C6" s="132" t="s">
        <v>8</v>
      </c>
      <c r="D6" s="117">
        <v>0.98494682457779748</v>
      </c>
      <c r="E6" s="117">
        <v>0.85936402901030251</v>
      </c>
      <c r="F6" s="117">
        <v>0.95392388918065119</v>
      </c>
      <c r="G6" s="117">
        <v>0.89833579463015678</v>
      </c>
    </row>
    <row r="7" spans="1:7" ht="19.399999999999999" customHeight="1" thickBot="1" x14ac:dyDescent="0.35">
      <c r="A7" s="275"/>
      <c r="B7" s="278" t="s">
        <v>9</v>
      </c>
      <c r="C7" s="275"/>
      <c r="D7" s="114">
        <v>562</v>
      </c>
      <c r="E7" s="114">
        <v>2937</v>
      </c>
      <c r="F7" s="114">
        <v>1502</v>
      </c>
      <c r="G7" s="114">
        <v>5001</v>
      </c>
    </row>
    <row r="8" spans="1:7" ht="19.399999999999999" customHeight="1" x14ac:dyDescent="0.3">
      <c r="A8" s="273" t="s">
        <v>16</v>
      </c>
      <c r="B8" s="273" t="s">
        <v>120</v>
      </c>
      <c r="C8" s="276"/>
      <c r="D8" s="83">
        <v>1384306.0999999992</v>
      </c>
      <c r="E8" s="83">
        <v>3433053.9099999978</v>
      </c>
      <c r="F8" s="83">
        <v>980310.05000000144</v>
      </c>
      <c r="G8" s="83">
        <v>5797670.0600000033</v>
      </c>
    </row>
    <row r="9" spans="1:7" ht="19.399999999999999" customHeight="1" x14ac:dyDescent="0.3">
      <c r="A9" s="274"/>
      <c r="B9" s="277" t="s">
        <v>5</v>
      </c>
      <c r="C9" s="274"/>
      <c r="D9" s="117">
        <v>0.92363938603038742</v>
      </c>
      <c r="E9" s="117">
        <v>0.80693434166277744</v>
      </c>
      <c r="F9" s="117">
        <v>0.92605483110380282</v>
      </c>
      <c r="G9" s="117">
        <v>0.8511241671319012</v>
      </c>
    </row>
    <row r="10" spans="1:7" ht="19.399999999999999" customHeight="1" x14ac:dyDescent="0.3">
      <c r="A10" s="274"/>
      <c r="B10" s="277" t="s">
        <v>6</v>
      </c>
      <c r="C10" s="132" t="s">
        <v>7</v>
      </c>
      <c r="D10" s="117">
        <v>0.89193207750575132</v>
      </c>
      <c r="E10" s="117">
        <v>0.78596572581093482</v>
      </c>
      <c r="F10" s="117">
        <v>0.90670069945319909</v>
      </c>
      <c r="G10" s="117">
        <v>0.83612866848271994</v>
      </c>
    </row>
    <row r="11" spans="1:7" ht="19.399999999999999" customHeight="1" x14ac:dyDescent="0.3">
      <c r="A11" s="274"/>
      <c r="B11" s="277"/>
      <c r="C11" s="132" t="s">
        <v>8</v>
      </c>
      <c r="D11" s="117">
        <v>0.94660067983056928</v>
      </c>
      <c r="E11" s="117">
        <v>0.82630268315588207</v>
      </c>
      <c r="F11" s="117">
        <v>0.94165247711048905</v>
      </c>
      <c r="G11" s="117">
        <v>0.86496906598990475</v>
      </c>
    </row>
    <row r="12" spans="1:7" ht="19.399999999999999" customHeight="1" thickBot="1" x14ac:dyDescent="0.35">
      <c r="A12" s="275"/>
      <c r="B12" s="278" t="s">
        <v>9</v>
      </c>
      <c r="C12" s="275"/>
      <c r="D12" s="114">
        <v>562</v>
      </c>
      <c r="E12" s="114">
        <v>2937</v>
      </c>
      <c r="F12" s="114">
        <v>1502</v>
      </c>
      <c r="G12" s="114">
        <v>5001</v>
      </c>
    </row>
    <row r="13" spans="1:7" ht="19.399999999999999" customHeight="1" x14ac:dyDescent="0.3">
      <c r="A13" s="273" t="s">
        <v>17</v>
      </c>
      <c r="B13" s="273" t="s">
        <v>120</v>
      </c>
      <c r="C13" s="276"/>
      <c r="D13" s="83">
        <v>1370604.2999999989</v>
      </c>
      <c r="E13" s="83">
        <v>3294373.2899999986</v>
      </c>
      <c r="F13" s="83">
        <v>948720.5200000013</v>
      </c>
      <c r="G13" s="83">
        <v>5613698.1099999985</v>
      </c>
    </row>
    <row r="14" spans="1:7" ht="19.399999999999999" customHeight="1" x14ac:dyDescent="0.3">
      <c r="A14" s="274"/>
      <c r="B14" s="277" t="s">
        <v>5</v>
      </c>
      <c r="C14" s="274"/>
      <c r="D14" s="117">
        <v>0.91449724460696147</v>
      </c>
      <c r="E14" s="117">
        <v>0.77433766309763219</v>
      </c>
      <c r="F14" s="117">
        <v>0.89621362232623425</v>
      </c>
      <c r="G14" s="117">
        <v>0.8241162534184765</v>
      </c>
    </row>
    <row r="15" spans="1:7" ht="19.399999999999999" customHeight="1" x14ac:dyDescent="0.3">
      <c r="A15" s="274"/>
      <c r="B15" s="277" t="s">
        <v>6</v>
      </c>
      <c r="C15" s="132" t="s">
        <v>7</v>
      </c>
      <c r="D15" s="117">
        <v>0.88162040934481556</v>
      </c>
      <c r="E15" s="117">
        <v>0.75231968758440271</v>
      </c>
      <c r="F15" s="117">
        <v>0.87420077148549746</v>
      </c>
      <c r="G15" s="117">
        <v>0.80825395745259987</v>
      </c>
    </row>
    <row r="16" spans="1:7" ht="19.399999999999999" customHeight="1" x14ac:dyDescent="0.3">
      <c r="A16" s="274"/>
      <c r="B16" s="277"/>
      <c r="C16" s="132" t="s">
        <v>8</v>
      </c>
      <c r="D16" s="117">
        <v>0.9388764373331655</v>
      </c>
      <c r="E16" s="117">
        <v>0.79493184237875003</v>
      </c>
      <c r="F16" s="117">
        <v>0.91475020368498139</v>
      </c>
      <c r="G16" s="117">
        <v>0.8389278363008762</v>
      </c>
    </row>
    <row r="17" spans="1:11" ht="19.399999999999999" customHeight="1" thickBot="1" x14ac:dyDescent="0.35">
      <c r="A17" s="275"/>
      <c r="B17" s="278" t="s">
        <v>9</v>
      </c>
      <c r="C17" s="275"/>
      <c r="D17" s="118">
        <v>562</v>
      </c>
      <c r="E17" s="118">
        <v>2937</v>
      </c>
      <c r="F17" s="118">
        <v>1502</v>
      </c>
      <c r="G17" s="118">
        <v>5001</v>
      </c>
    </row>
    <row r="18" spans="1:11" ht="19.399999999999999" customHeight="1" x14ac:dyDescent="0.3">
      <c r="A18" s="293" t="s">
        <v>159</v>
      </c>
      <c r="B18" s="273" t="s">
        <v>120</v>
      </c>
      <c r="C18" s="276"/>
      <c r="D18" s="83">
        <v>556345.36</v>
      </c>
      <c r="E18" s="83">
        <v>1542278.5099999998</v>
      </c>
      <c r="F18" s="83">
        <v>422718.56000000011</v>
      </c>
      <c r="G18" s="83">
        <v>2521342.429999995</v>
      </c>
    </row>
    <row r="19" spans="1:11" ht="19.399999999999999" customHeight="1" x14ac:dyDescent="0.3">
      <c r="A19" s="294"/>
      <c r="B19" s="277" t="s">
        <v>5</v>
      </c>
      <c r="C19" s="279"/>
      <c r="D19" s="117">
        <v>0.37120582415352738</v>
      </c>
      <c r="E19" s="117">
        <v>0.36251032659358967</v>
      </c>
      <c r="F19" s="117">
        <v>0.39932321889920674</v>
      </c>
      <c r="G19" s="117">
        <v>0.37014446382415706</v>
      </c>
    </row>
    <row r="20" spans="1:11" ht="19.399999999999999" customHeight="1" x14ac:dyDescent="0.3">
      <c r="A20" s="294"/>
      <c r="B20" s="277" t="s">
        <v>6</v>
      </c>
      <c r="C20" s="172" t="s">
        <v>7</v>
      </c>
      <c r="D20" s="117">
        <v>0.3256827512707543</v>
      </c>
      <c r="E20" s="117">
        <v>0.34042829197729785</v>
      </c>
      <c r="F20" s="117">
        <v>0.36920760866359026</v>
      </c>
      <c r="G20" s="117">
        <v>0.35231296938722984</v>
      </c>
    </row>
    <row r="21" spans="1:11" ht="19.399999999999999" customHeight="1" x14ac:dyDescent="0.3">
      <c r="A21" s="294"/>
      <c r="B21" s="277"/>
      <c r="C21" s="172" t="s">
        <v>8</v>
      </c>
      <c r="D21" s="117">
        <v>0.41913686881426027</v>
      </c>
      <c r="E21" s="117">
        <v>0.3851882270239646</v>
      </c>
      <c r="F21" s="117">
        <v>0.43021991285846284</v>
      </c>
      <c r="G21" s="117">
        <v>0.38833734098403971</v>
      </c>
    </row>
    <row r="22" spans="1:11" ht="19.399999999999999" customHeight="1" thickBot="1" x14ac:dyDescent="0.35">
      <c r="A22" s="295"/>
      <c r="B22" s="278" t="s">
        <v>9</v>
      </c>
      <c r="C22" s="275"/>
      <c r="D22" s="118">
        <v>562</v>
      </c>
      <c r="E22" s="118">
        <v>2937</v>
      </c>
      <c r="F22" s="118">
        <v>1502</v>
      </c>
      <c r="G22" s="118">
        <v>5001</v>
      </c>
    </row>
    <row r="23" spans="1:11" ht="19.399999999999999" customHeight="1" x14ac:dyDescent="0.35">
      <c r="A23" s="293" t="s">
        <v>493</v>
      </c>
      <c r="B23" s="273" t="s">
        <v>120</v>
      </c>
      <c r="C23" s="276"/>
      <c r="D23" s="83">
        <v>1262578.0400000014</v>
      </c>
      <c r="E23" s="83">
        <v>2898664.9099999983</v>
      </c>
      <c r="F23" s="83">
        <v>817558.55000000179</v>
      </c>
      <c r="G23" s="83">
        <v>4978801.4999999944</v>
      </c>
      <c r="K23" s="254"/>
    </row>
    <row r="24" spans="1:11" ht="19.399999999999999" customHeight="1" x14ac:dyDescent="0.3">
      <c r="A24" s="294"/>
      <c r="B24" s="277" t="s">
        <v>5</v>
      </c>
      <c r="C24" s="279"/>
      <c r="D24" s="117">
        <v>0.84241975505348909</v>
      </c>
      <c r="E24" s="117">
        <v>0.68132698238107214</v>
      </c>
      <c r="F24" s="117">
        <v>0.77231080609417257</v>
      </c>
      <c r="G24" s="117">
        <v>0.73091056168218071</v>
      </c>
    </row>
    <row r="25" spans="1:11" ht="19.399999999999999" customHeight="1" x14ac:dyDescent="0.3">
      <c r="A25" s="294"/>
      <c r="B25" s="277" t="s">
        <v>6</v>
      </c>
      <c r="C25" s="252" t="s">
        <v>7</v>
      </c>
      <c r="D25" s="117">
        <v>0.80382724377034487</v>
      </c>
      <c r="E25" s="117">
        <v>0.65822791600981301</v>
      </c>
      <c r="F25" s="117">
        <v>0.7451632142211625</v>
      </c>
      <c r="G25" s="117">
        <v>0.71357659208007707</v>
      </c>
    </row>
    <row r="26" spans="1:11" ht="19.399999999999999" customHeight="1" x14ac:dyDescent="0.3">
      <c r="A26" s="294"/>
      <c r="B26" s="277"/>
      <c r="C26" s="252" t="s">
        <v>8</v>
      </c>
      <c r="D26" s="117">
        <v>0.87460443922522191</v>
      </c>
      <c r="E26" s="117">
        <v>0.70356794546748591</v>
      </c>
      <c r="F26" s="117">
        <v>0.79735286661448579</v>
      </c>
      <c r="G26" s="117">
        <v>0.74756660454487156</v>
      </c>
    </row>
    <row r="27" spans="1:11" ht="19.399999999999999" customHeight="1" thickBot="1" x14ac:dyDescent="0.35">
      <c r="A27" s="295"/>
      <c r="B27" s="278" t="s">
        <v>9</v>
      </c>
      <c r="C27" s="275"/>
      <c r="D27" s="118">
        <v>562</v>
      </c>
      <c r="E27" s="118">
        <v>2937</v>
      </c>
      <c r="F27" s="118">
        <v>1502</v>
      </c>
      <c r="G27" s="118">
        <v>5001</v>
      </c>
    </row>
    <row r="28" spans="1:11" ht="16" customHeight="1" x14ac:dyDescent="0.3">
      <c r="A28" s="284" t="s">
        <v>360</v>
      </c>
      <c r="B28" s="285"/>
      <c r="C28" s="285"/>
      <c r="D28" s="285"/>
      <c r="E28" s="285"/>
      <c r="F28" s="285"/>
      <c r="G28" s="285"/>
      <c r="H28" s="72"/>
    </row>
    <row r="29" spans="1:11" ht="14.25" customHeight="1" x14ac:dyDescent="0.3">
      <c r="A29" s="84" t="s">
        <v>10</v>
      </c>
      <c r="H29" s="72"/>
    </row>
    <row r="30" spans="1:11" ht="14.25" customHeight="1" x14ac:dyDescent="0.3">
      <c r="A30" s="198" t="str">
        <f>HYPERLINK("#'Index'!A1","Back To Index")</f>
        <v>Back To Index</v>
      </c>
    </row>
    <row r="31" spans="1:11" ht="14.25" customHeight="1" x14ac:dyDescent="0.3"/>
    <row r="32" spans="1:11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5" customHeight="1" x14ac:dyDescent="0.3"/>
    <row r="41" ht="14.25" customHeight="1" x14ac:dyDescent="0.3"/>
    <row r="42" ht="14.25" customHeight="1" x14ac:dyDescent="0.3"/>
    <row r="43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7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5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</sheetData>
  <mergeCells count="28"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  <mergeCell ref="B27:C27"/>
    <mergeCell ref="A28:G28"/>
    <mergeCell ref="B14:C14"/>
    <mergeCell ref="B15:B16"/>
    <mergeCell ref="B17:C17"/>
    <mergeCell ref="A13:A17"/>
    <mergeCell ref="B13:C13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1F497D"/>
  </sheetPr>
  <dimension ref="A1:H180"/>
  <sheetViews>
    <sheetView showWhiteSpace="0" workbookViewId="0">
      <selection activeCell="G49" sqref="G49"/>
    </sheetView>
  </sheetViews>
  <sheetFormatPr defaultColWidth="8.75" defaultRowHeight="14" x14ac:dyDescent="0.3"/>
  <cols>
    <col min="1" max="1" width="18.58203125" style="116" customWidth="1"/>
    <col min="2" max="11" width="10.58203125" style="116" customWidth="1"/>
    <col min="12" max="16384" width="8.75" style="116"/>
  </cols>
  <sheetData>
    <row r="1" spans="1:6" s="93" customFormat="1" ht="15" customHeight="1" thickBot="1" x14ac:dyDescent="0.35">
      <c r="A1" s="290" t="s">
        <v>304</v>
      </c>
      <c r="B1" s="290"/>
      <c r="C1" s="290"/>
      <c r="D1" s="290"/>
      <c r="E1" s="290"/>
      <c r="F1" s="290"/>
    </row>
    <row r="2" spans="1:6" ht="33" customHeight="1" thickBot="1" x14ac:dyDescent="0.35">
      <c r="A2" s="131" t="s">
        <v>0</v>
      </c>
      <c r="B2" s="271"/>
      <c r="C2" s="272"/>
      <c r="D2" s="95" t="s">
        <v>80</v>
      </c>
      <c r="E2" s="95" t="s">
        <v>79</v>
      </c>
      <c r="F2" s="95" t="s">
        <v>4</v>
      </c>
    </row>
    <row r="3" spans="1:6" ht="18" customHeight="1" x14ac:dyDescent="0.3">
      <c r="A3" s="273" t="s">
        <v>89</v>
      </c>
      <c r="B3" s="273" t="s">
        <v>120</v>
      </c>
      <c r="C3" s="276"/>
      <c r="D3" s="83">
        <v>2831620.4499999932</v>
      </c>
      <c r="E3" s="83">
        <v>3206152.4399999962</v>
      </c>
      <c r="F3" s="83">
        <v>6037772.8900000053</v>
      </c>
    </row>
    <row r="4" spans="1:6" ht="18" customHeight="1" x14ac:dyDescent="0.3">
      <c r="A4" s="274"/>
      <c r="B4" s="277" t="s">
        <v>5</v>
      </c>
      <c r="C4" s="274"/>
      <c r="D4" s="117">
        <v>0.85914882808179616</v>
      </c>
      <c r="E4" s="117">
        <v>0.91189172169844113</v>
      </c>
      <c r="F4" s="117">
        <v>0.88637234771045637</v>
      </c>
    </row>
    <row r="5" spans="1:6" ht="18" customHeight="1" x14ac:dyDescent="0.3">
      <c r="A5" s="274"/>
      <c r="B5" s="277" t="s">
        <v>6</v>
      </c>
      <c r="C5" s="132" t="s">
        <v>7</v>
      </c>
      <c r="D5" s="117">
        <v>0.83794470446919089</v>
      </c>
      <c r="E5" s="117">
        <v>0.89522983517680488</v>
      </c>
      <c r="F5" s="117">
        <v>0.87319980183285562</v>
      </c>
    </row>
    <row r="6" spans="1:6" ht="18" customHeight="1" x14ac:dyDescent="0.3">
      <c r="A6" s="274"/>
      <c r="B6" s="277"/>
      <c r="C6" s="132" t="s">
        <v>8</v>
      </c>
      <c r="D6" s="117">
        <v>0.87798250096470054</v>
      </c>
      <c r="E6" s="117">
        <v>0.92612249232837485</v>
      </c>
      <c r="F6" s="117">
        <v>0.89833579463015678</v>
      </c>
    </row>
    <row r="7" spans="1:6" ht="18" customHeight="1" thickBot="1" x14ac:dyDescent="0.35">
      <c r="A7" s="275"/>
      <c r="B7" s="278" t="s">
        <v>9</v>
      </c>
      <c r="C7" s="275"/>
      <c r="D7" s="114">
        <v>2390</v>
      </c>
      <c r="E7" s="114">
        <v>2611</v>
      </c>
      <c r="F7" s="114">
        <v>5001</v>
      </c>
    </row>
    <row r="8" spans="1:6" ht="18" customHeight="1" x14ac:dyDescent="0.3">
      <c r="A8" s="273" t="s">
        <v>16</v>
      </c>
      <c r="B8" s="273" t="s">
        <v>120</v>
      </c>
      <c r="C8" s="276"/>
      <c r="D8" s="83">
        <v>2642395.539999994</v>
      </c>
      <c r="E8" s="83">
        <v>3155274.5199999972</v>
      </c>
      <c r="F8" s="83">
        <v>5797670.0600000033</v>
      </c>
    </row>
    <row r="9" spans="1:6" ht="18" customHeight="1" x14ac:dyDescent="0.3">
      <c r="A9" s="274"/>
      <c r="B9" s="277" t="s">
        <v>5</v>
      </c>
      <c r="C9" s="274"/>
      <c r="D9" s="117">
        <v>0.80173563922366986</v>
      </c>
      <c r="E9" s="117">
        <v>0.89742105789393567</v>
      </c>
      <c r="F9" s="117">
        <v>0.8511241671319012</v>
      </c>
    </row>
    <row r="10" spans="1:6" ht="18" customHeight="1" x14ac:dyDescent="0.3">
      <c r="A10" s="274"/>
      <c r="B10" s="277" t="s">
        <v>6</v>
      </c>
      <c r="C10" s="132" t="s">
        <v>7</v>
      </c>
      <c r="D10" s="117">
        <v>0.77709008818202119</v>
      </c>
      <c r="E10" s="117">
        <v>0.87965944320989609</v>
      </c>
      <c r="F10" s="117">
        <v>0.83612866848271994</v>
      </c>
    </row>
    <row r="11" spans="1:6" ht="18" customHeight="1" x14ac:dyDescent="0.3">
      <c r="A11" s="274"/>
      <c r="B11" s="277"/>
      <c r="C11" s="132" t="s">
        <v>8</v>
      </c>
      <c r="D11" s="117">
        <v>0.82427250034197441</v>
      </c>
      <c r="E11" s="117">
        <v>0.91282096112795141</v>
      </c>
      <c r="F11" s="117">
        <v>0.86496906598990475</v>
      </c>
    </row>
    <row r="12" spans="1:6" ht="18" customHeight="1" thickBot="1" x14ac:dyDescent="0.35">
      <c r="A12" s="275"/>
      <c r="B12" s="278" t="s">
        <v>9</v>
      </c>
      <c r="C12" s="275"/>
      <c r="D12" s="114">
        <v>2390</v>
      </c>
      <c r="E12" s="114">
        <v>2611</v>
      </c>
      <c r="F12" s="114">
        <v>5001</v>
      </c>
    </row>
    <row r="13" spans="1:6" ht="18" customHeight="1" x14ac:dyDescent="0.3">
      <c r="A13" s="273" t="s">
        <v>17</v>
      </c>
      <c r="B13" s="273" t="s">
        <v>120</v>
      </c>
      <c r="C13" s="276"/>
      <c r="D13" s="83">
        <v>2578456.9499999946</v>
      </c>
      <c r="E13" s="83">
        <v>3035241.1599999978</v>
      </c>
      <c r="F13" s="83">
        <v>5613698.1099999985</v>
      </c>
    </row>
    <row r="14" spans="1:6" ht="18" customHeight="1" x14ac:dyDescent="0.3">
      <c r="A14" s="274"/>
      <c r="B14" s="277" t="s">
        <v>5</v>
      </c>
      <c r="C14" s="274"/>
      <c r="D14" s="117">
        <v>0.78233587656561232</v>
      </c>
      <c r="E14" s="117">
        <v>0.86328125033330438</v>
      </c>
      <c r="F14" s="117">
        <v>0.8241162534184765</v>
      </c>
    </row>
    <row r="15" spans="1:6" ht="18" customHeight="1" x14ac:dyDescent="0.3">
      <c r="A15" s="274"/>
      <c r="B15" s="277" t="s">
        <v>6</v>
      </c>
      <c r="C15" s="132" t="s">
        <v>7</v>
      </c>
      <c r="D15" s="117">
        <v>0.75729821961117727</v>
      </c>
      <c r="E15" s="117">
        <v>0.8430677410544648</v>
      </c>
      <c r="F15" s="117">
        <v>0.80825395745259987</v>
      </c>
    </row>
    <row r="16" spans="1:6" ht="18" customHeight="1" x14ac:dyDescent="0.3">
      <c r="A16" s="274"/>
      <c r="B16" s="277"/>
      <c r="C16" s="132" t="s">
        <v>8</v>
      </c>
      <c r="D16" s="117">
        <v>0.80545413659988452</v>
      </c>
      <c r="E16" s="117">
        <v>0.88125788013073825</v>
      </c>
      <c r="F16" s="117">
        <v>0.8389278363008762</v>
      </c>
    </row>
    <row r="17" spans="1:8" ht="18" customHeight="1" thickBot="1" x14ac:dyDescent="0.35">
      <c r="A17" s="275"/>
      <c r="B17" s="278" t="s">
        <v>9</v>
      </c>
      <c r="C17" s="275"/>
      <c r="D17" s="118">
        <v>2390</v>
      </c>
      <c r="E17" s="118">
        <v>2611</v>
      </c>
      <c r="F17" s="118">
        <v>5001</v>
      </c>
      <c r="G17" s="73"/>
    </row>
    <row r="18" spans="1:8" ht="19.399999999999999" customHeight="1" x14ac:dyDescent="0.3">
      <c r="A18" s="293" t="s">
        <v>159</v>
      </c>
      <c r="B18" s="273" t="s">
        <v>120</v>
      </c>
      <c r="C18" s="276"/>
      <c r="D18" s="83">
        <v>1193495.780000001</v>
      </c>
      <c r="E18" s="83">
        <v>1327846.6499999997</v>
      </c>
      <c r="F18" s="83">
        <v>2521342.429999995</v>
      </c>
      <c r="G18" s="71"/>
    </row>
    <row r="19" spans="1:8" ht="19.399999999999999" customHeight="1" x14ac:dyDescent="0.3">
      <c r="A19" s="294"/>
      <c r="B19" s="277" t="s">
        <v>5</v>
      </c>
      <c r="C19" s="279"/>
      <c r="D19" s="117">
        <v>0.3621214491184977</v>
      </c>
      <c r="E19" s="117">
        <v>0.37766525156863984</v>
      </c>
      <c r="F19" s="117">
        <v>0.37014446382415706</v>
      </c>
      <c r="G19" s="117"/>
    </row>
    <row r="20" spans="1:8" ht="19.399999999999999" customHeight="1" x14ac:dyDescent="0.3">
      <c r="A20" s="294"/>
      <c r="B20" s="277" t="s">
        <v>6</v>
      </c>
      <c r="C20" s="172" t="s">
        <v>7</v>
      </c>
      <c r="D20" s="117">
        <v>0.33629519253491247</v>
      </c>
      <c r="E20" s="117">
        <v>0.35323563909268479</v>
      </c>
      <c r="F20" s="117">
        <v>0.35231296938722984</v>
      </c>
      <c r="G20" s="117"/>
    </row>
    <row r="21" spans="1:8" ht="19.399999999999999" customHeight="1" x14ac:dyDescent="0.3">
      <c r="A21" s="294"/>
      <c r="B21" s="277"/>
      <c r="C21" s="172" t="s">
        <v>8</v>
      </c>
      <c r="D21" s="117">
        <v>0.38876930135024756</v>
      </c>
      <c r="E21" s="117">
        <v>0.40273234815246639</v>
      </c>
      <c r="F21" s="117">
        <v>0.38833734098403971</v>
      </c>
      <c r="G21" s="117"/>
    </row>
    <row r="22" spans="1:8" ht="19.399999999999999" customHeight="1" thickBot="1" x14ac:dyDescent="0.35">
      <c r="A22" s="295"/>
      <c r="B22" s="278" t="s">
        <v>9</v>
      </c>
      <c r="C22" s="275"/>
      <c r="D22" s="114">
        <v>2390</v>
      </c>
      <c r="E22" s="114">
        <v>2611</v>
      </c>
      <c r="F22" s="114">
        <v>5001</v>
      </c>
      <c r="G22" s="114"/>
    </row>
    <row r="23" spans="1:8" ht="19.399999999999999" customHeight="1" x14ac:dyDescent="0.3">
      <c r="A23" s="293" t="s">
        <v>493</v>
      </c>
      <c r="B23" s="273" t="s">
        <v>120</v>
      </c>
      <c r="C23" s="276"/>
      <c r="D23" s="83">
        <v>2307668.989999997</v>
      </c>
      <c r="E23" s="83">
        <v>2671132.5099999951</v>
      </c>
      <c r="F23" s="83">
        <v>4978801.4999999944</v>
      </c>
      <c r="G23" s="71"/>
    </row>
    <row r="24" spans="1:8" ht="19.399999999999999" customHeight="1" x14ac:dyDescent="0.3">
      <c r="A24" s="294"/>
      <c r="B24" s="277" t="s">
        <v>5</v>
      </c>
      <c r="C24" s="279"/>
      <c r="D24" s="117">
        <v>0.70017544489735695</v>
      </c>
      <c r="E24" s="117">
        <v>0.7597217128667072</v>
      </c>
      <c r="F24" s="117">
        <v>0.73091056168218071</v>
      </c>
      <c r="G24" s="117"/>
    </row>
    <row r="25" spans="1:8" ht="19.399999999999999" customHeight="1" x14ac:dyDescent="0.3">
      <c r="A25" s="294"/>
      <c r="B25" s="277" t="s">
        <v>6</v>
      </c>
      <c r="C25" s="252" t="s">
        <v>7</v>
      </c>
      <c r="D25" s="117">
        <v>0.67396826733620874</v>
      </c>
      <c r="E25" s="117">
        <v>0.73657713303252437</v>
      </c>
      <c r="F25" s="117">
        <v>0.71357659208007707</v>
      </c>
      <c r="G25" s="117"/>
    </row>
    <row r="26" spans="1:8" ht="19.399999999999999" customHeight="1" x14ac:dyDescent="0.3">
      <c r="A26" s="294"/>
      <c r="B26" s="277"/>
      <c r="C26" s="252" t="s">
        <v>8</v>
      </c>
      <c r="D26" s="117">
        <v>0.72513516242246778</v>
      </c>
      <c r="E26" s="117">
        <v>0.78143618802731429</v>
      </c>
      <c r="F26" s="117">
        <v>0.74756660454487156</v>
      </c>
      <c r="G26" s="117"/>
    </row>
    <row r="27" spans="1:8" ht="19.399999999999999" customHeight="1" thickBot="1" x14ac:dyDescent="0.35">
      <c r="A27" s="295"/>
      <c r="B27" s="278" t="s">
        <v>9</v>
      </c>
      <c r="C27" s="275"/>
      <c r="D27" s="118">
        <v>2390</v>
      </c>
      <c r="E27" s="118">
        <v>2611</v>
      </c>
      <c r="F27" s="118">
        <v>5001</v>
      </c>
      <c r="G27" s="73"/>
    </row>
    <row r="28" spans="1:8" ht="16" customHeight="1" x14ac:dyDescent="0.3">
      <c r="A28" s="284" t="s">
        <v>360</v>
      </c>
      <c r="B28" s="285"/>
      <c r="C28" s="285"/>
      <c r="D28" s="285"/>
      <c r="E28" s="285"/>
      <c r="F28" s="285"/>
      <c r="G28" s="298"/>
      <c r="H28" s="72"/>
    </row>
    <row r="29" spans="1:8" ht="14.25" customHeight="1" x14ac:dyDescent="0.3">
      <c r="A29" s="84" t="s">
        <v>10</v>
      </c>
      <c r="H29" s="72"/>
    </row>
    <row r="30" spans="1:8" ht="14.25" customHeight="1" x14ac:dyDescent="0.3">
      <c r="A30" s="198" t="str">
        <f>HYPERLINK("#'Index'!A1","Back To Index")</f>
        <v>Back To Index</v>
      </c>
    </row>
    <row r="31" spans="1:8" ht="14.25" customHeight="1" x14ac:dyDescent="0.3"/>
    <row r="32" spans="1:8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5" customHeight="1" x14ac:dyDescent="0.3"/>
    <row r="41" ht="14.25" customHeight="1" x14ac:dyDescent="0.3"/>
    <row r="42" ht="14.25" customHeight="1" x14ac:dyDescent="0.3"/>
    <row r="43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7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5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</sheetData>
  <mergeCells count="28">
    <mergeCell ref="A1:F1"/>
    <mergeCell ref="B2:C2"/>
    <mergeCell ref="A3:A7"/>
    <mergeCell ref="B3:C3"/>
    <mergeCell ref="B4:C4"/>
    <mergeCell ref="B5:B6"/>
    <mergeCell ref="B7:C7"/>
    <mergeCell ref="A18:A22"/>
    <mergeCell ref="B18:C18"/>
    <mergeCell ref="B19:C19"/>
    <mergeCell ref="B20:B21"/>
    <mergeCell ref="B22:C22"/>
    <mergeCell ref="B9:C9"/>
    <mergeCell ref="B10:B11"/>
    <mergeCell ref="B12:C12"/>
    <mergeCell ref="A13:A17"/>
    <mergeCell ref="B13:C13"/>
    <mergeCell ref="A8:A12"/>
    <mergeCell ref="B8:C8"/>
    <mergeCell ref="B14:C14"/>
    <mergeCell ref="B15:B16"/>
    <mergeCell ref="B17:C17"/>
    <mergeCell ref="A28:G28"/>
    <mergeCell ref="A23:A27"/>
    <mergeCell ref="B23:C23"/>
    <mergeCell ref="B24:C24"/>
    <mergeCell ref="B25:B26"/>
    <mergeCell ref="B27:C2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>
    <tabColor rgb="FF1F497D"/>
  </sheetPr>
  <dimension ref="A1:L180"/>
  <sheetViews>
    <sheetView workbookViewId="0">
      <selection activeCell="H51" sqref="H51"/>
    </sheetView>
  </sheetViews>
  <sheetFormatPr defaultColWidth="8.75" defaultRowHeight="14" x14ac:dyDescent="0.3"/>
  <cols>
    <col min="1" max="1" width="18.58203125" style="116" customWidth="1"/>
    <col min="2" max="3" width="10.58203125" style="116" customWidth="1"/>
    <col min="4" max="8" width="12.58203125" style="116" customWidth="1"/>
    <col min="9" max="12" width="10.58203125" style="116" customWidth="1"/>
    <col min="13" max="16384" width="8.75" style="116"/>
  </cols>
  <sheetData>
    <row r="1" spans="1:8" s="93" customFormat="1" ht="15" customHeight="1" thickBot="1" x14ac:dyDescent="0.35">
      <c r="A1" s="290" t="s">
        <v>305</v>
      </c>
      <c r="B1" s="290"/>
      <c r="C1" s="290"/>
      <c r="D1" s="290"/>
      <c r="E1" s="290"/>
      <c r="F1" s="290"/>
      <c r="G1" s="292"/>
      <c r="H1" s="79"/>
    </row>
    <row r="2" spans="1:8" ht="54" customHeight="1" thickBot="1" x14ac:dyDescent="0.35">
      <c r="A2" s="131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</row>
    <row r="3" spans="1:8" ht="21" customHeight="1" x14ac:dyDescent="0.3">
      <c r="A3" s="273" t="s">
        <v>89</v>
      </c>
      <c r="B3" s="273" t="s">
        <v>120</v>
      </c>
      <c r="C3" s="276"/>
      <c r="D3" s="83">
        <v>4502559.1399999931</v>
      </c>
      <c r="E3" s="83">
        <v>381136.66000000015</v>
      </c>
      <c r="F3" s="83">
        <v>500401.02000000008</v>
      </c>
      <c r="G3" s="83">
        <v>653676.06999999995</v>
      </c>
      <c r="H3" s="83">
        <v>6037772.8900000053</v>
      </c>
    </row>
    <row r="4" spans="1:8" ht="21" customHeight="1" x14ac:dyDescent="0.3">
      <c r="A4" s="274"/>
      <c r="B4" s="277" t="s">
        <v>5</v>
      </c>
      <c r="C4" s="274"/>
      <c r="D4" s="117">
        <v>0.90497765926423146</v>
      </c>
      <c r="E4" s="117">
        <v>0.87502767057621711</v>
      </c>
      <c r="F4" s="117">
        <v>0.85057317619609529</v>
      </c>
      <c r="G4" s="117">
        <v>0.80445335442685506</v>
      </c>
      <c r="H4" s="117">
        <v>0.88637234771045637</v>
      </c>
    </row>
    <row r="5" spans="1:8" ht="21" customHeight="1" x14ac:dyDescent="0.3">
      <c r="A5" s="274"/>
      <c r="B5" s="277" t="s">
        <v>6</v>
      </c>
      <c r="C5" s="132" t="s">
        <v>7</v>
      </c>
      <c r="D5" s="117">
        <v>0.89099488875126442</v>
      </c>
      <c r="E5" s="117">
        <v>0.81710205800191116</v>
      </c>
      <c r="F5" s="117">
        <v>0.78671231395980523</v>
      </c>
      <c r="G5" s="117">
        <v>0.75327098000357851</v>
      </c>
      <c r="H5" s="117">
        <v>0.87319980183285562</v>
      </c>
    </row>
    <row r="6" spans="1:8" ht="21" customHeight="1" x14ac:dyDescent="0.3">
      <c r="A6" s="274"/>
      <c r="B6" s="277"/>
      <c r="C6" s="132" t="s">
        <v>8</v>
      </c>
      <c r="D6" s="117">
        <v>0.9173331881375334</v>
      </c>
      <c r="E6" s="117">
        <v>0.91648279381565734</v>
      </c>
      <c r="F6" s="117">
        <v>0.89779733032859654</v>
      </c>
      <c r="G6" s="117">
        <v>0.8471723955058087</v>
      </c>
      <c r="H6" s="117">
        <v>0.89833579463015678</v>
      </c>
    </row>
    <row r="7" spans="1:8" ht="21" customHeight="1" thickBot="1" x14ac:dyDescent="0.35">
      <c r="A7" s="275"/>
      <c r="B7" s="278" t="s">
        <v>9</v>
      </c>
      <c r="C7" s="275"/>
      <c r="D7" s="114">
        <v>3926</v>
      </c>
      <c r="E7" s="114">
        <v>277</v>
      </c>
      <c r="F7" s="114">
        <v>263</v>
      </c>
      <c r="G7" s="114">
        <v>535</v>
      </c>
      <c r="H7" s="114">
        <v>5001</v>
      </c>
    </row>
    <row r="8" spans="1:8" ht="21" customHeight="1" x14ac:dyDescent="0.3">
      <c r="A8" s="273" t="s">
        <v>16</v>
      </c>
      <c r="B8" s="273" t="s">
        <v>120</v>
      </c>
      <c r="C8" s="276"/>
      <c r="D8" s="83">
        <v>4367722.979999993</v>
      </c>
      <c r="E8" s="83">
        <v>361087.4700000002</v>
      </c>
      <c r="F8" s="83">
        <v>455673.02</v>
      </c>
      <c r="G8" s="83">
        <v>613186.59000000008</v>
      </c>
      <c r="H8" s="83">
        <v>5797670.0600000033</v>
      </c>
    </row>
    <row r="9" spans="1:8" ht="21" customHeight="1" x14ac:dyDescent="0.3">
      <c r="A9" s="274"/>
      <c r="B9" s="277" t="s">
        <v>5</v>
      </c>
      <c r="C9" s="274"/>
      <c r="D9" s="117">
        <v>0.87787669097778775</v>
      </c>
      <c r="E9" s="117">
        <v>0.82899799706582866</v>
      </c>
      <c r="F9" s="117">
        <v>0.77454527956051489</v>
      </c>
      <c r="G9" s="117">
        <v>0.75462454853986738</v>
      </c>
      <c r="H9" s="117">
        <v>0.8511241671319012</v>
      </c>
    </row>
    <row r="10" spans="1:8" ht="21" customHeight="1" x14ac:dyDescent="0.3">
      <c r="A10" s="274"/>
      <c r="B10" s="277" t="s">
        <v>6</v>
      </c>
      <c r="C10" s="132" t="s">
        <v>7</v>
      </c>
      <c r="D10" s="117">
        <v>0.86195380889546558</v>
      </c>
      <c r="E10" s="117">
        <v>0.76030404383083838</v>
      </c>
      <c r="F10" s="117">
        <v>0.69943811190934868</v>
      </c>
      <c r="G10" s="117">
        <v>0.7020833947060714</v>
      </c>
      <c r="H10" s="117">
        <v>0.83612866848271994</v>
      </c>
    </row>
    <row r="11" spans="1:8" ht="21" customHeight="1" x14ac:dyDescent="0.3">
      <c r="A11" s="274"/>
      <c r="B11" s="277"/>
      <c r="C11" s="132" t="s">
        <v>8</v>
      </c>
      <c r="D11" s="117">
        <v>0.89219266643230555</v>
      </c>
      <c r="E11" s="117">
        <v>0.8810842297691065</v>
      </c>
      <c r="F11" s="117">
        <v>0.83530338708907237</v>
      </c>
      <c r="G11" s="117">
        <v>0.80053206627787687</v>
      </c>
      <c r="H11" s="117">
        <v>0.86496906598990475</v>
      </c>
    </row>
    <row r="12" spans="1:8" ht="21" customHeight="1" thickBot="1" x14ac:dyDescent="0.35">
      <c r="A12" s="275"/>
      <c r="B12" s="278" t="s">
        <v>9</v>
      </c>
      <c r="C12" s="275"/>
      <c r="D12" s="114">
        <v>3926</v>
      </c>
      <c r="E12" s="114">
        <v>277</v>
      </c>
      <c r="F12" s="114">
        <v>263</v>
      </c>
      <c r="G12" s="114">
        <v>535</v>
      </c>
      <c r="H12" s="114">
        <v>5001</v>
      </c>
    </row>
    <row r="13" spans="1:8" ht="21" customHeight="1" x14ac:dyDescent="0.3">
      <c r="A13" s="273" t="s">
        <v>17</v>
      </c>
      <c r="B13" s="273" t="s">
        <v>120</v>
      </c>
      <c r="C13" s="276"/>
      <c r="D13" s="83">
        <v>4260980.399999992</v>
      </c>
      <c r="E13" s="83">
        <v>351502.26000000018</v>
      </c>
      <c r="F13" s="83">
        <v>425690.19999999995</v>
      </c>
      <c r="G13" s="83">
        <v>575525.24999999988</v>
      </c>
      <c r="H13" s="83">
        <v>5613698.1100000003</v>
      </c>
    </row>
    <row r="14" spans="1:8" ht="21" customHeight="1" x14ac:dyDescent="0.3">
      <c r="A14" s="274"/>
      <c r="B14" s="277" t="s">
        <v>5</v>
      </c>
      <c r="C14" s="274"/>
      <c r="D14" s="117">
        <v>0.85642230310888645</v>
      </c>
      <c r="E14" s="117">
        <v>0.80699191667911419</v>
      </c>
      <c r="F14" s="117">
        <v>0.72358099008181664</v>
      </c>
      <c r="G14" s="117">
        <v>0.7082762229920001</v>
      </c>
      <c r="H14" s="117">
        <v>0.8241162534184765</v>
      </c>
    </row>
    <row r="15" spans="1:8" ht="21" customHeight="1" x14ac:dyDescent="0.3">
      <c r="A15" s="274"/>
      <c r="B15" s="277" t="s">
        <v>6</v>
      </c>
      <c r="C15" s="132" t="s">
        <v>7</v>
      </c>
      <c r="D15" s="117">
        <v>0.83978493450628589</v>
      </c>
      <c r="E15" s="117">
        <v>0.73798445850401384</v>
      </c>
      <c r="F15" s="117">
        <v>0.64582383216540817</v>
      </c>
      <c r="G15" s="117">
        <v>0.6522728283185576</v>
      </c>
      <c r="H15" s="117">
        <v>0.80825395745259987</v>
      </c>
    </row>
    <row r="16" spans="1:8" ht="21" customHeight="1" x14ac:dyDescent="0.3">
      <c r="A16" s="274"/>
      <c r="B16" s="277"/>
      <c r="C16" s="132" t="s">
        <v>8</v>
      </c>
      <c r="D16" s="117">
        <v>0.87159614667141905</v>
      </c>
      <c r="E16" s="117">
        <v>0.86124201108959564</v>
      </c>
      <c r="F16" s="117">
        <v>0.7898226799078627</v>
      </c>
      <c r="G16" s="117">
        <v>0.7585980762332355</v>
      </c>
      <c r="H16" s="117">
        <v>0.8389278363008762</v>
      </c>
    </row>
    <row r="17" spans="1:12" ht="21" customHeight="1" thickBot="1" x14ac:dyDescent="0.35">
      <c r="A17" s="275"/>
      <c r="B17" s="278" t="s">
        <v>9</v>
      </c>
      <c r="C17" s="275"/>
      <c r="D17" s="114">
        <v>3926</v>
      </c>
      <c r="E17" s="114">
        <v>277</v>
      </c>
      <c r="F17" s="114">
        <v>263</v>
      </c>
      <c r="G17" s="118">
        <v>535</v>
      </c>
      <c r="H17" s="118">
        <v>5001</v>
      </c>
    </row>
    <row r="18" spans="1:12" ht="19.399999999999999" customHeight="1" x14ac:dyDescent="0.3">
      <c r="A18" s="293" t="s">
        <v>159</v>
      </c>
      <c r="B18" s="273" t="s">
        <v>120</v>
      </c>
      <c r="C18" s="276"/>
      <c r="D18" s="83">
        <v>1871008.6899999981</v>
      </c>
      <c r="E18" s="83">
        <v>146883.27999999994</v>
      </c>
      <c r="F18" s="83">
        <v>189783.58000000007</v>
      </c>
      <c r="G18" s="83">
        <v>313666.88</v>
      </c>
      <c r="H18" s="83">
        <v>2521342.429999995</v>
      </c>
    </row>
    <row r="19" spans="1:12" ht="19.399999999999999" customHeight="1" x14ac:dyDescent="0.3">
      <c r="A19" s="294"/>
      <c r="B19" s="277" t="s">
        <v>5</v>
      </c>
      <c r="C19" s="279"/>
      <c r="D19" s="117">
        <v>0.37605748466398536</v>
      </c>
      <c r="E19" s="117">
        <v>0.33722007834406204</v>
      </c>
      <c r="F19" s="117">
        <v>0.32259091404423151</v>
      </c>
      <c r="G19" s="117">
        <v>0.3860174563046278</v>
      </c>
      <c r="H19" s="117">
        <v>0.37014446382415706</v>
      </c>
    </row>
    <row r="20" spans="1:12" ht="19.399999999999999" customHeight="1" x14ac:dyDescent="0.3">
      <c r="A20" s="294"/>
      <c r="B20" s="277" t="s">
        <v>6</v>
      </c>
      <c r="C20" s="172" t="s">
        <v>7</v>
      </c>
      <c r="D20" s="117">
        <v>0.35603801984818845</v>
      </c>
      <c r="E20" s="117">
        <v>0.26880730575422812</v>
      </c>
      <c r="F20" s="117">
        <v>0.25396435700522413</v>
      </c>
      <c r="G20" s="117">
        <v>0.33206254232235971</v>
      </c>
      <c r="H20" s="117">
        <v>0.35231296938722984</v>
      </c>
    </row>
    <row r="21" spans="1:12" ht="19.399999999999999" customHeight="1" x14ac:dyDescent="0.3">
      <c r="A21" s="294"/>
      <c r="B21" s="277"/>
      <c r="C21" s="172" t="s">
        <v>8</v>
      </c>
      <c r="D21" s="117">
        <v>0.39650950327568635</v>
      </c>
      <c r="E21" s="117">
        <v>0.41320487449721083</v>
      </c>
      <c r="F21" s="117">
        <v>0.39982333702490552</v>
      </c>
      <c r="G21" s="117">
        <v>0.44292569730528436</v>
      </c>
      <c r="H21" s="117">
        <v>0.38833734098403971</v>
      </c>
    </row>
    <row r="22" spans="1:12" ht="19.399999999999999" customHeight="1" thickBot="1" x14ac:dyDescent="0.35">
      <c r="A22" s="295"/>
      <c r="B22" s="278" t="s">
        <v>9</v>
      </c>
      <c r="C22" s="275"/>
      <c r="D22" s="114">
        <v>3926</v>
      </c>
      <c r="E22" s="114">
        <v>277</v>
      </c>
      <c r="F22" s="114">
        <v>263</v>
      </c>
      <c r="G22" s="118">
        <v>535</v>
      </c>
      <c r="H22" s="118">
        <v>5001</v>
      </c>
    </row>
    <row r="23" spans="1:12" ht="19.399999999999999" customHeight="1" x14ac:dyDescent="0.3">
      <c r="A23" s="293" t="s">
        <v>493</v>
      </c>
      <c r="B23" s="273" t="s">
        <v>120</v>
      </c>
      <c r="C23" s="276"/>
      <c r="D23" s="83">
        <v>3746956.2799999947</v>
      </c>
      <c r="E23" s="83">
        <v>304237.28999999986</v>
      </c>
      <c r="F23" s="83">
        <v>391088.74000000005</v>
      </c>
      <c r="G23" s="71">
        <v>536519.19000000006</v>
      </c>
      <c r="H23" s="71">
        <v>4978801.4999999944</v>
      </c>
    </row>
    <row r="24" spans="1:12" ht="19.399999999999999" customHeight="1" x14ac:dyDescent="0.3">
      <c r="A24" s="294"/>
      <c r="B24" s="277" t="s">
        <v>5</v>
      </c>
      <c r="C24" s="279"/>
      <c r="D24" s="117">
        <v>0.75310764794081564</v>
      </c>
      <c r="E24" s="117">
        <v>0.69847924671198247</v>
      </c>
      <c r="F24" s="117">
        <v>0.66476601457832518</v>
      </c>
      <c r="G24" s="117">
        <v>0.66027300358399077</v>
      </c>
      <c r="H24" s="117">
        <v>0.73091056168218105</v>
      </c>
    </row>
    <row r="25" spans="1:12" ht="19.399999999999999" customHeight="1" x14ac:dyDescent="0.3">
      <c r="A25" s="294"/>
      <c r="B25" s="277" t="s">
        <v>6</v>
      </c>
      <c r="C25" s="252" t="s">
        <v>7</v>
      </c>
      <c r="D25" s="117">
        <v>0.73420209278153048</v>
      </c>
      <c r="E25" s="117">
        <v>0.61933418533836349</v>
      </c>
      <c r="F25" s="117">
        <v>0.58727801044757755</v>
      </c>
      <c r="G25" s="117">
        <v>0.60432876013914438</v>
      </c>
      <c r="H25" s="117">
        <v>0.71357659208007707</v>
      </c>
      <c r="L25" s="117"/>
    </row>
    <row r="26" spans="1:12" ht="19.399999999999999" customHeight="1" x14ac:dyDescent="0.3">
      <c r="A26" s="294"/>
      <c r="B26" s="277"/>
      <c r="C26" s="252" t="s">
        <v>8</v>
      </c>
      <c r="D26" s="117">
        <v>0.77108775457696976</v>
      </c>
      <c r="E26" s="117">
        <v>0.76735040242685681</v>
      </c>
      <c r="F26" s="117">
        <v>0.73428806413218117</v>
      </c>
      <c r="G26" s="117">
        <v>0.71207585942646634</v>
      </c>
      <c r="H26" s="117">
        <v>0.74756660454487156</v>
      </c>
    </row>
    <row r="27" spans="1:12" ht="19.399999999999999" customHeight="1" thickBot="1" x14ac:dyDescent="0.35">
      <c r="A27" s="295"/>
      <c r="B27" s="278" t="s">
        <v>9</v>
      </c>
      <c r="C27" s="275"/>
      <c r="D27" s="118">
        <v>3926</v>
      </c>
      <c r="E27" s="118">
        <v>277</v>
      </c>
      <c r="F27" s="118">
        <v>263</v>
      </c>
      <c r="G27" s="118">
        <v>535</v>
      </c>
      <c r="H27" s="118">
        <v>5001</v>
      </c>
    </row>
    <row r="28" spans="1:12" ht="14.15" customHeight="1" x14ac:dyDescent="0.3">
      <c r="A28" s="116" t="s">
        <v>360</v>
      </c>
      <c r="H28" s="72"/>
    </row>
    <row r="29" spans="1:12" ht="14.25" customHeight="1" x14ac:dyDescent="0.3">
      <c r="A29" s="116" t="s">
        <v>10</v>
      </c>
      <c r="H29" s="72"/>
    </row>
    <row r="30" spans="1:12" ht="14.25" customHeight="1" x14ac:dyDescent="0.3">
      <c r="A30" s="198" t="str">
        <f>HYPERLINK("#'Index'!A1","Back To Index")</f>
        <v>Back To Index</v>
      </c>
      <c r="H30" s="72"/>
    </row>
    <row r="31" spans="1:12" ht="14.25" customHeight="1" x14ac:dyDescent="0.3">
      <c r="H31" s="72"/>
    </row>
    <row r="32" spans="1:12" ht="14.15" customHeight="1" x14ac:dyDescent="0.3">
      <c r="H32" s="72"/>
    </row>
    <row r="33" spans="8:8" ht="15" customHeight="1" x14ac:dyDescent="0.3">
      <c r="H33" s="72"/>
    </row>
    <row r="34" spans="8:8" ht="14.15" customHeight="1" x14ac:dyDescent="0.3">
      <c r="H34" s="72"/>
    </row>
    <row r="35" spans="8:8" ht="15" customHeight="1" x14ac:dyDescent="0.3">
      <c r="H35" s="72"/>
    </row>
    <row r="36" spans="8:8" ht="15" customHeight="1" x14ac:dyDescent="0.3">
      <c r="H36" s="72"/>
    </row>
    <row r="37" spans="8:8" ht="36.75" customHeight="1" x14ac:dyDescent="0.3">
      <c r="H37" s="72"/>
    </row>
    <row r="38" spans="8:8" ht="15" customHeight="1" x14ac:dyDescent="0.3">
      <c r="H38" s="72"/>
    </row>
    <row r="39" spans="8:8" ht="14.25" customHeight="1" x14ac:dyDescent="0.3">
      <c r="H39" s="72"/>
    </row>
    <row r="40" spans="8:8" ht="14.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25" customHeight="1" x14ac:dyDescent="0.3">
      <c r="H43" s="72"/>
    </row>
    <row r="44" spans="8:8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5" customHeight="1" x14ac:dyDescent="0.3">
      <c r="H61" s="72"/>
    </row>
    <row r="62" spans="8:8" ht="14.15" customHeight="1" x14ac:dyDescent="0.3"/>
    <row r="64" spans="8:8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7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5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</sheetData>
  <mergeCells count="27">
    <mergeCell ref="A1:G1"/>
    <mergeCell ref="B2:C2"/>
    <mergeCell ref="A3:A7"/>
    <mergeCell ref="B3:C3"/>
    <mergeCell ref="B4:C4"/>
    <mergeCell ref="B5:B6"/>
    <mergeCell ref="B7:C7"/>
    <mergeCell ref="A18:A22"/>
    <mergeCell ref="B18:C18"/>
    <mergeCell ref="B19:C19"/>
    <mergeCell ref="B20:B21"/>
    <mergeCell ref="B22:C22"/>
    <mergeCell ref="B9:C9"/>
    <mergeCell ref="B10:B11"/>
    <mergeCell ref="B12:C12"/>
    <mergeCell ref="A13:A17"/>
    <mergeCell ref="B13:C13"/>
    <mergeCell ref="A8:A12"/>
    <mergeCell ref="B8:C8"/>
    <mergeCell ref="B14:C14"/>
    <mergeCell ref="B15:B16"/>
    <mergeCell ref="B17:C17"/>
    <mergeCell ref="A23:A27"/>
    <mergeCell ref="B23:C23"/>
    <mergeCell ref="B24:C24"/>
    <mergeCell ref="B25:B26"/>
    <mergeCell ref="B27:C2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 enableFormatConditionsCalculation="0">
    <tabColor rgb="FF1F497D"/>
  </sheetPr>
  <dimension ref="A1:G185"/>
  <sheetViews>
    <sheetView showWhiteSpace="0" workbookViewId="0">
      <selection activeCell="M14" sqref="M14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7" s="93" customFormat="1" ht="15" customHeight="1" thickBot="1" x14ac:dyDescent="0.35">
      <c r="A1" s="290" t="s">
        <v>306</v>
      </c>
      <c r="B1" s="290"/>
      <c r="C1" s="290"/>
      <c r="D1" s="290"/>
      <c r="E1" s="290"/>
      <c r="F1" s="290"/>
      <c r="G1" s="292"/>
    </row>
    <row r="2" spans="1:7" ht="64.5" customHeight="1" thickBot="1" x14ac:dyDescent="0.35">
      <c r="A2" s="131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7" ht="18" customHeight="1" x14ac:dyDescent="0.3">
      <c r="A3" s="273" t="s">
        <v>89</v>
      </c>
      <c r="B3" s="273" t="s">
        <v>120</v>
      </c>
      <c r="C3" s="276"/>
      <c r="D3" s="83">
        <v>4084119.3499999898</v>
      </c>
      <c r="E3" s="83">
        <v>1253739.4999999995</v>
      </c>
      <c r="F3" s="83">
        <v>699914.04000000132</v>
      </c>
      <c r="G3" s="83">
        <v>6037772.8900000053</v>
      </c>
    </row>
    <row r="4" spans="1:7" ht="18" customHeight="1" x14ac:dyDescent="0.3">
      <c r="A4" s="274"/>
      <c r="B4" s="277" t="s">
        <v>5</v>
      </c>
      <c r="C4" s="274"/>
      <c r="D4" s="117">
        <v>0.88812112172438806</v>
      </c>
      <c r="E4" s="117">
        <v>0.88231509202065661</v>
      </c>
      <c r="F4" s="117">
        <v>0.88349847674361015</v>
      </c>
      <c r="G4" s="117">
        <v>0.88637234771045637</v>
      </c>
    </row>
    <row r="5" spans="1:7" ht="18" customHeight="1" x14ac:dyDescent="0.3">
      <c r="A5" s="274"/>
      <c r="B5" s="277" t="s">
        <v>6</v>
      </c>
      <c r="C5" s="132" t="s">
        <v>7</v>
      </c>
      <c r="D5" s="117">
        <v>0.87223006844160567</v>
      </c>
      <c r="E5" s="117">
        <v>0.85127923732614763</v>
      </c>
      <c r="F5" s="117">
        <v>0.83768253254910685</v>
      </c>
      <c r="G5" s="117">
        <v>0.87319980183285562</v>
      </c>
    </row>
    <row r="6" spans="1:7" ht="18" customHeight="1" x14ac:dyDescent="0.3">
      <c r="A6" s="274"/>
      <c r="B6" s="277"/>
      <c r="C6" s="132" t="s">
        <v>8</v>
      </c>
      <c r="D6" s="117">
        <v>0.90225724435615307</v>
      </c>
      <c r="E6" s="117">
        <v>0.90757738908020813</v>
      </c>
      <c r="F6" s="117">
        <v>0.91765360797303319</v>
      </c>
      <c r="G6" s="117">
        <v>0.89833579463015678</v>
      </c>
    </row>
    <row r="7" spans="1:7" ht="18" customHeight="1" thickBot="1" x14ac:dyDescent="0.35">
      <c r="A7" s="275"/>
      <c r="B7" s="278" t="s">
        <v>9</v>
      </c>
      <c r="C7" s="275"/>
      <c r="D7" s="114">
        <v>3213</v>
      </c>
      <c r="E7" s="114">
        <v>1137</v>
      </c>
      <c r="F7" s="114">
        <v>651</v>
      </c>
      <c r="G7" s="114">
        <v>5001</v>
      </c>
    </row>
    <row r="8" spans="1:7" ht="18" customHeight="1" x14ac:dyDescent="0.3">
      <c r="A8" s="273" t="s">
        <v>16</v>
      </c>
      <c r="B8" s="273" t="s">
        <v>120</v>
      </c>
      <c r="C8" s="276"/>
      <c r="D8" s="83">
        <v>3833776.6999999858</v>
      </c>
      <c r="E8" s="83">
        <v>1247293.7400000005</v>
      </c>
      <c r="F8" s="83">
        <v>716599.62000000104</v>
      </c>
      <c r="G8" s="83">
        <v>5797670.0600000033</v>
      </c>
    </row>
    <row r="9" spans="1:7" ht="18" customHeight="1" x14ac:dyDescent="0.3">
      <c r="A9" s="274"/>
      <c r="B9" s="277" t="s">
        <v>5</v>
      </c>
      <c r="C9" s="274"/>
      <c r="D9" s="117">
        <v>0.83368231225779965</v>
      </c>
      <c r="E9" s="117">
        <v>0.87777890940254322</v>
      </c>
      <c r="F9" s="117">
        <v>0.90456061247899766</v>
      </c>
      <c r="G9" s="117">
        <v>0.8511241671319012</v>
      </c>
    </row>
    <row r="10" spans="1:7" ht="18" customHeight="1" x14ac:dyDescent="0.3">
      <c r="A10" s="274"/>
      <c r="B10" s="277" t="s">
        <v>6</v>
      </c>
      <c r="C10" s="132" t="s">
        <v>7</v>
      </c>
      <c r="D10" s="117">
        <v>0.81433035300267809</v>
      </c>
      <c r="E10" s="117">
        <v>0.84782807883272715</v>
      </c>
      <c r="F10" s="117">
        <v>0.86037925497037793</v>
      </c>
      <c r="G10" s="117">
        <v>0.83612866848271994</v>
      </c>
    </row>
    <row r="11" spans="1:7" ht="18" customHeight="1" x14ac:dyDescent="0.3">
      <c r="A11" s="274"/>
      <c r="B11" s="277"/>
      <c r="C11" s="132" t="s">
        <v>8</v>
      </c>
      <c r="D11" s="117">
        <v>0.85138536073895754</v>
      </c>
      <c r="E11" s="117">
        <v>0.90251258300476078</v>
      </c>
      <c r="F11" s="117">
        <v>0.93580443589277562</v>
      </c>
      <c r="G11" s="117">
        <v>0.86496906598990475</v>
      </c>
    </row>
    <row r="12" spans="1:7" ht="18" customHeight="1" thickBot="1" x14ac:dyDescent="0.35">
      <c r="A12" s="275"/>
      <c r="B12" s="278" t="s">
        <v>9</v>
      </c>
      <c r="C12" s="275"/>
      <c r="D12" s="114">
        <v>3213</v>
      </c>
      <c r="E12" s="114">
        <v>1137</v>
      </c>
      <c r="F12" s="114">
        <v>651</v>
      </c>
      <c r="G12" s="114">
        <v>5001</v>
      </c>
    </row>
    <row r="13" spans="1:7" ht="18" customHeight="1" x14ac:dyDescent="0.3">
      <c r="A13" s="273" t="s">
        <v>17</v>
      </c>
      <c r="B13" s="273" t="s">
        <v>120</v>
      </c>
      <c r="C13" s="276"/>
      <c r="D13" s="83">
        <v>3709756.3999999864</v>
      </c>
      <c r="E13" s="83">
        <v>1196152.8200000003</v>
      </c>
      <c r="F13" s="83">
        <v>707788.89000000118</v>
      </c>
      <c r="G13" s="83">
        <v>5613698.1099999985</v>
      </c>
    </row>
    <row r="14" spans="1:7" ht="18" customHeight="1" x14ac:dyDescent="0.3">
      <c r="A14" s="274"/>
      <c r="B14" s="277" t="s">
        <v>5</v>
      </c>
      <c r="C14" s="274"/>
      <c r="D14" s="117">
        <v>0.80671320618782294</v>
      </c>
      <c r="E14" s="117">
        <v>0.84178865342367271</v>
      </c>
      <c r="F14" s="117">
        <v>0.8934388659656699</v>
      </c>
      <c r="G14" s="117">
        <v>0.8241162534184765</v>
      </c>
    </row>
    <row r="15" spans="1:7" ht="18" customHeight="1" x14ac:dyDescent="0.3">
      <c r="A15" s="274"/>
      <c r="B15" s="277" t="s">
        <v>6</v>
      </c>
      <c r="C15" s="132" t="s">
        <v>7</v>
      </c>
      <c r="D15" s="117">
        <v>0.7865185140778046</v>
      </c>
      <c r="E15" s="117">
        <v>0.80750833097590435</v>
      </c>
      <c r="F15" s="117">
        <v>0.85019679620895294</v>
      </c>
      <c r="G15" s="117">
        <v>0.80825395745259987</v>
      </c>
    </row>
    <row r="16" spans="1:7" ht="18" customHeight="1" x14ac:dyDescent="0.3">
      <c r="A16" s="274"/>
      <c r="B16" s="277"/>
      <c r="C16" s="132" t="s">
        <v>8</v>
      </c>
      <c r="D16" s="117">
        <v>0.8254215718402097</v>
      </c>
      <c r="E16" s="117">
        <v>0.87093980109331837</v>
      </c>
      <c r="F16" s="117">
        <v>0.92529549451014725</v>
      </c>
      <c r="G16" s="117">
        <v>0.8389278363008762</v>
      </c>
    </row>
    <row r="17" spans="1:7" ht="18" customHeight="1" thickBot="1" x14ac:dyDescent="0.35">
      <c r="A17" s="275"/>
      <c r="B17" s="278" t="s">
        <v>9</v>
      </c>
      <c r="C17" s="275"/>
      <c r="D17" s="114">
        <v>3213</v>
      </c>
      <c r="E17" s="114">
        <v>1137</v>
      </c>
      <c r="F17" s="114">
        <v>651</v>
      </c>
      <c r="G17" s="118">
        <v>5001</v>
      </c>
    </row>
    <row r="18" spans="1:7" ht="19.399999999999999" customHeight="1" x14ac:dyDescent="0.3">
      <c r="A18" s="293" t="s">
        <v>159</v>
      </c>
      <c r="B18" s="273" t="s">
        <v>120</v>
      </c>
      <c r="C18" s="276"/>
      <c r="D18" s="83">
        <v>1550697.4300000018</v>
      </c>
      <c r="E18" s="83">
        <v>591597.27000000014</v>
      </c>
      <c r="F18" s="83">
        <v>379047.73000000004</v>
      </c>
      <c r="G18" s="83">
        <v>2521342.429999995</v>
      </c>
    </row>
    <row r="19" spans="1:7" ht="19.399999999999999" customHeight="1" x14ac:dyDescent="0.3">
      <c r="A19" s="294"/>
      <c r="B19" s="277" t="s">
        <v>5</v>
      </c>
      <c r="C19" s="279"/>
      <c r="D19" s="117">
        <v>0.33721030728123358</v>
      </c>
      <c r="E19" s="117">
        <v>0.41633465302737899</v>
      </c>
      <c r="F19" s="117">
        <v>0.4784703162521538</v>
      </c>
      <c r="G19" s="117">
        <v>0.37014446382415706</v>
      </c>
    </row>
    <row r="20" spans="1:7" ht="19.399999999999999" customHeight="1" x14ac:dyDescent="0.3">
      <c r="A20" s="294"/>
      <c r="B20" s="277" t="s">
        <v>6</v>
      </c>
      <c r="C20" s="172" t="s">
        <v>7</v>
      </c>
      <c r="D20" s="117">
        <v>0.31564626969350407</v>
      </c>
      <c r="E20" s="117">
        <v>0.37740872995357966</v>
      </c>
      <c r="F20" s="117">
        <v>0.42746641649387351</v>
      </c>
      <c r="G20" s="117">
        <v>0.35231296938722984</v>
      </c>
    </row>
    <row r="21" spans="1:7" ht="19.399999999999999" customHeight="1" x14ac:dyDescent="0.3">
      <c r="A21" s="294"/>
      <c r="B21" s="277"/>
      <c r="C21" s="172" t="s">
        <v>8</v>
      </c>
      <c r="D21" s="117">
        <v>0.35947370660695915</v>
      </c>
      <c r="E21" s="117">
        <v>0.45633270474752441</v>
      </c>
      <c r="F21" s="117">
        <v>0.52992709228598411</v>
      </c>
      <c r="G21" s="117">
        <v>0.38833734098403971</v>
      </c>
    </row>
    <row r="22" spans="1:7" ht="19.399999999999999" customHeight="1" thickBot="1" x14ac:dyDescent="0.35">
      <c r="A22" s="295"/>
      <c r="B22" s="278" t="s">
        <v>9</v>
      </c>
      <c r="C22" s="275"/>
      <c r="D22" s="114">
        <v>3213</v>
      </c>
      <c r="E22" s="114">
        <v>1137</v>
      </c>
      <c r="F22" s="114">
        <v>651</v>
      </c>
      <c r="G22" s="118">
        <v>5001</v>
      </c>
    </row>
    <row r="23" spans="1:7" ht="19.399999999999999" customHeight="1" x14ac:dyDescent="0.3">
      <c r="A23" s="293" t="s">
        <v>493</v>
      </c>
      <c r="B23" s="273" t="s">
        <v>120</v>
      </c>
      <c r="C23" s="276"/>
      <c r="D23" s="83">
        <v>3367010.2999999952</v>
      </c>
      <c r="E23" s="83">
        <v>1028881.64</v>
      </c>
      <c r="F23" s="83">
        <v>582909.55999999994</v>
      </c>
      <c r="G23" s="83">
        <v>4978801.4999999944</v>
      </c>
    </row>
    <row r="24" spans="1:7" ht="19.399999999999999" customHeight="1" x14ac:dyDescent="0.3">
      <c r="A24" s="294"/>
      <c r="B24" s="277" t="s">
        <v>5</v>
      </c>
      <c r="C24" s="279"/>
      <c r="D24" s="117">
        <v>0.73218060204180258</v>
      </c>
      <c r="E24" s="117">
        <v>0.72407210499068242</v>
      </c>
      <c r="F24" s="117">
        <v>0.73580422581505511</v>
      </c>
      <c r="G24" s="117">
        <v>0.73091056168218071</v>
      </c>
    </row>
    <row r="25" spans="1:7" ht="19.399999999999999" customHeight="1" x14ac:dyDescent="0.3">
      <c r="A25" s="294"/>
      <c r="B25" s="277" t="s">
        <v>6</v>
      </c>
      <c r="C25" s="252" t="s">
        <v>7</v>
      </c>
      <c r="D25" s="117">
        <v>0.71075996312260314</v>
      </c>
      <c r="E25" s="117">
        <v>0.68583191484020634</v>
      </c>
      <c r="F25" s="117">
        <v>0.68529057930339765</v>
      </c>
      <c r="G25" s="117">
        <v>0.71357659208007707</v>
      </c>
    </row>
    <row r="26" spans="1:7" ht="19.399999999999999" customHeight="1" x14ac:dyDescent="0.3">
      <c r="A26" s="294"/>
      <c r="B26" s="277"/>
      <c r="C26" s="252" t="s">
        <v>8</v>
      </c>
      <c r="D26" s="117">
        <v>0.75256712042163054</v>
      </c>
      <c r="E26" s="117">
        <v>0.75929136530148045</v>
      </c>
      <c r="F26" s="117">
        <v>0.78080336903130987</v>
      </c>
      <c r="G26" s="117">
        <v>0.74756660454487156</v>
      </c>
    </row>
    <row r="27" spans="1:7" ht="19.399999999999999" customHeight="1" thickBot="1" x14ac:dyDescent="0.35">
      <c r="A27" s="295"/>
      <c r="B27" s="278" t="s">
        <v>9</v>
      </c>
      <c r="C27" s="275"/>
      <c r="D27" s="118">
        <v>3213</v>
      </c>
      <c r="E27" s="118">
        <v>1137</v>
      </c>
      <c r="F27" s="118">
        <v>651</v>
      </c>
      <c r="G27" s="118">
        <v>5001</v>
      </c>
    </row>
    <row r="28" spans="1:7" ht="16" customHeight="1" x14ac:dyDescent="0.3">
      <c r="A28" s="282" t="s">
        <v>360</v>
      </c>
      <c r="B28" s="283"/>
      <c r="C28" s="283"/>
      <c r="D28" s="283"/>
      <c r="E28" s="283"/>
      <c r="F28" s="283"/>
      <c r="G28" s="283"/>
    </row>
    <row r="29" spans="1:7" ht="16" customHeight="1" x14ac:dyDescent="0.3">
      <c r="A29" s="280" t="s">
        <v>10</v>
      </c>
      <c r="B29" s="281"/>
      <c r="C29" s="281"/>
      <c r="D29" s="281"/>
      <c r="E29" s="281"/>
      <c r="F29" s="281"/>
      <c r="G29" s="281"/>
    </row>
    <row r="30" spans="1:7" ht="14.25" customHeight="1" x14ac:dyDescent="0.3">
      <c r="A30" s="198" t="str">
        <f>HYPERLINK("#'Index'!A1","Back To Index")</f>
        <v>Back To Index</v>
      </c>
    </row>
    <row r="31" spans="1:7" ht="14.25" customHeight="1" x14ac:dyDescent="0.3"/>
    <row r="32" spans="1:7" ht="14.25" customHeight="1" x14ac:dyDescent="0.3"/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5" customHeight="1" x14ac:dyDescent="0.3"/>
    <row r="46" ht="14.25" customHeight="1" x14ac:dyDescent="0.3"/>
    <row r="47" ht="14.25" customHeight="1" x14ac:dyDescent="0.3"/>
    <row r="48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1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2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0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</sheetData>
  <mergeCells count="29">
    <mergeCell ref="B22:C22"/>
    <mergeCell ref="A1:G1"/>
    <mergeCell ref="B2:C2"/>
    <mergeCell ref="A3:A7"/>
    <mergeCell ref="B3:C3"/>
    <mergeCell ref="B4:C4"/>
    <mergeCell ref="B5:B6"/>
    <mergeCell ref="B7:C7"/>
    <mergeCell ref="A28:G28"/>
    <mergeCell ref="A29:G29"/>
    <mergeCell ref="B9:C9"/>
    <mergeCell ref="B10:B11"/>
    <mergeCell ref="B12:C12"/>
    <mergeCell ref="A13:A17"/>
    <mergeCell ref="B13:C13"/>
    <mergeCell ref="A8:A12"/>
    <mergeCell ref="B8:C8"/>
    <mergeCell ref="B14:C14"/>
    <mergeCell ref="B15:B16"/>
    <mergeCell ref="B17:C17"/>
    <mergeCell ref="A18:A22"/>
    <mergeCell ref="B18:C18"/>
    <mergeCell ref="B19:C19"/>
    <mergeCell ref="B20:B21"/>
    <mergeCell ref="A23:A27"/>
    <mergeCell ref="B23:C23"/>
    <mergeCell ref="B24:C24"/>
    <mergeCell ref="B25:B26"/>
    <mergeCell ref="B27:C2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>
    <tabColor rgb="FF1F497D"/>
  </sheetPr>
  <dimension ref="A1:H185"/>
  <sheetViews>
    <sheetView workbookViewId="0">
      <selection activeCell="D23" sqref="A23:XFD27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8" s="93" customFormat="1" ht="15" customHeight="1" thickBot="1" x14ac:dyDescent="0.35">
      <c r="A1" s="290" t="s">
        <v>307</v>
      </c>
      <c r="B1" s="290"/>
      <c r="C1" s="290"/>
      <c r="D1" s="290"/>
      <c r="E1" s="290"/>
      <c r="F1" s="290"/>
      <c r="G1" s="292"/>
      <c r="H1" s="79"/>
    </row>
    <row r="2" spans="1:8" ht="75" customHeight="1" thickBot="1" x14ac:dyDescent="0.35">
      <c r="A2" s="131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</row>
    <row r="3" spans="1:8" ht="22.5" customHeight="1" x14ac:dyDescent="0.3">
      <c r="A3" s="273" t="s">
        <v>89</v>
      </c>
      <c r="B3" s="273" t="s">
        <v>120</v>
      </c>
      <c r="C3" s="276"/>
      <c r="D3" s="83">
        <v>1673094.7199999988</v>
      </c>
      <c r="E3" s="83">
        <v>1195488.2000000004</v>
      </c>
      <c r="F3" s="83">
        <v>572679.69000000041</v>
      </c>
      <c r="G3" s="83">
        <v>2596510.2799999979</v>
      </c>
      <c r="H3" s="83">
        <v>6037772.8900000099</v>
      </c>
    </row>
    <row r="4" spans="1:8" ht="22.5" customHeight="1" x14ac:dyDescent="0.3">
      <c r="A4" s="274"/>
      <c r="B4" s="277" t="s">
        <v>5</v>
      </c>
      <c r="C4" s="274"/>
      <c r="D4" s="117">
        <v>0.85613193010627664</v>
      </c>
      <c r="E4" s="117">
        <v>0.85006869412125285</v>
      </c>
      <c r="F4" s="117">
        <v>0.90706526262703957</v>
      </c>
      <c r="G4" s="117">
        <v>0.92080279727753345</v>
      </c>
      <c r="H4" s="117">
        <v>0.88637234771045637</v>
      </c>
    </row>
    <row r="5" spans="1:8" ht="22.5" customHeight="1" x14ac:dyDescent="0.3">
      <c r="A5" s="274"/>
      <c r="B5" s="277" t="s">
        <v>6</v>
      </c>
      <c r="C5" s="132" t="s">
        <v>7</v>
      </c>
      <c r="D5" s="117">
        <v>0.82763546685570932</v>
      </c>
      <c r="E5" s="117">
        <v>0.81408707389794832</v>
      </c>
      <c r="F5" s="117">
        <v>0.86874414266406863</v>
      </c>
      <c r="G5" s="117">
        <v>0.90333016944922495</v>
      </c>
      <c r="H5" s="117">
        <v>0.87319980183285562</v>
      </c>
    </row>
    <row r="6" spans="1:8" ht="22.5" customHeight="1" x14ac:dyDescent="0.3">
      <c r="A6" s="274"/>
      <c r="B6" s="277"/>
      <c r="C6" s="132" t="s">
        <v>8</v>
      </c>
      <c r="D6" s="117">
        <v>0.88059685619445049</v>
      </c>
      <c r="E6" s="117">
        <v>0.88011197516125095</v>
      </c>
      <c r="F6" s="117">
        <v>0.93503490173611259</v>
      </c>
      <c r="G6" s="117">
        <v>0.93534337139135859</v>
      </c>
      <c r="H6" s="117">
        <v>0.89833579463015678</v>
      </c>
    </row>
    <row r="7" spans="1:8" ht="22.5" customHeight="1" thickBot="1" x14ac:dyDescent="0.35">
      <c r="A7" s="275"/>
      <c r="B7" s="278" t="s">
        <v>9</v>
      </c>
      <c r="C7" s="275"/>
      <c r="D7" s="118">
        <v>1211</v>
      </c>
      <c r="E7" s="118">
        <v>994</v>
      </c>
      <c r="F7" s="118">
        <v>489</v>
      </c>
      <c r="G7" s="118">
        <v>2307</v>
      </c>
      <c r="H7" s="118">
        <v>5001</v>
      </c>
    </row>
    <row r="8" spans="1:8" ht="22.5" customHeight="1" x14ac:dyDescent="0.3">
      <c r="A8" s="273" t="s">
        <v>16</v>
      </c>
      <c r="B8" s="273" t="s">
        <v>120</v>
      </c>
      <c r="C8" s="276"/>
      <c r="D8" s="83">
        <v>1590346.82</v>
      </c>
      <c r="E8" s="83">
        <v>1138582.9600000011</v>
      </c>
      <c r="F8" s="83">
        <v>554267.75000000023</v>
      </c>
      <c r="G8" s="83">
        <v>2514472.5299999961</v>
      </c>
      <c r="H8" s="83">
        <v>5797670.0600000033</v>
      </c>
    </row>
    <row r="9" spans="1:8" ht="22.5" customHeight="1" x14ac:dyDescent="0.3">
      <c r="A9" s="274"/>
      <c r="B9" s="277" t="s">
        <v>5</v>
      </c>
      <c r="C9" s="274"/>
      <c r="D9" s="117">
        <v>0.81378936665640789</v>
      </c>
      <c r="E9" s="117">
        <v>0.80960542308649408</v>
      </c>
      <c r="F9" s="117">
        <v>0.87790265832449577</v>
      </c>
      <c r="G9" s="117">
        <v>0.89170967553477776</v>
      </c>
      <c r="H9" s="117">
        <v>0.8511241671319012</v>
      </c>
    </row>
    <row r="10" spans="1:8" ht="22.5" customHeight="1" x14ac:dyDescent="0.3">
      <c r="A10" s="274"/>
      <c r="B10" s="277" t="s">
        <v>6</v>
      </c>
      <c r="C10" s="132" t="s">
        <v>7</v>
      </c>
      <c r="D10" s="117">
        <v>0.78118277802098257</v>
      </c>
      <c r="E10" s="117">
        <v>0.77227732269248794</v>
      </c>
      <c r="F10" s="117">
        <v>0.83308931994822599</v>
      </c>
      <c r="G10" s="117">
        <v>0.8706821369262715</v>
      </c>
      <c r="H10" s="117">
        <v>0.83612866848271994</v>
      </c>
    </row>
    <row r="11" spans="1:8" ht="22.5" customHeight="1" x14ac:dyDescent="0.3">
      <c r="A11" s="274"/>
      <c r="B11" s="277"/>
      <c r="C11" s="132" t="s">
        <v>8</v>
      </c>
      <c r="D11" s="117">
        <v>0.8425166681496935</v>
      </c>
      <c r="E11" s="117">
        <v>0.84206605223345776</v>
      </c>
      <c r="F11" s="117">
        <v>0.91195576907227704</v>
      </c>
      <c r="G11" s="117">
        <v>0.90967277576312933</v>
      </c>
      <c r="H11" s="117">
        <v>0.86496906598990475</v>
      </c>
    </row>
    <row r="12" spans="1:8" ht="22.5" customHeight="1" thickBot="1" x14ac:dyDescent="0.35">
      <c r="A12" s="275"/>
      <c r="B12" s="278" t="s">
        <v>9</v>
      </c>
      <c r="C12" s="275"/>
      <c r="D12" s="118">
        <v>1211</v>
      </c>
      <c r="E12" s="118">
        <v>994</v>
      </c>
      <c r="F12" s="118">
        <v>489</v>
      </c>
      <c r="G12" s="118">
        <v>2307</v>
      </c>
      <c r="H12" s="118">
        <v>5001</v>
      </c>
    </row>
    <row r="13" spans="1:8" ht="22.5" customHeight="1" x14ac:dyDescent="0.3">
      <c r="A13" s="273" t="s">
        <v>17</v>
      </c>
      <c r="B13" s="273" t="s">
        <v>120</v>
      </c>
      <c r="C13" s="276"/>
      <c r="D13" s="83">
        <v>1527717.69</v>
      </c>
      <c r="E13" s="83">
        <v>1096561.1900000009</v>
      </c>
      <c r="F13" s="83">
        <v>538191.08000000042</v>
      </c>
      <c r="G13" s="83">
        <v>2451228.1499999953</v>
      </c>
      <c r="H13" s="83">
        <v>5613698.1099999985</v>
      </c>
    </row>
    <row r="14" spans="1:8" ht="22.5" customHeight="1" x14ac:dyDescent="0.3">
      <c r="A14" s="274"/>
      <c r="B14" s="277" t="s">
        <v>5</v>
      </c>
      <c r="C14" s="274"/>
      <c r="D14" s="117">
        <v>0.78174169039108743</v>
      </c>
      <c r="E14" s="117">
        <v>0.7797252526686147</v>
      </c>
      <c r="F14" s="117">
        <v>0.85243887961825593</v>
      </c>
      <c r="G14" s="117">
        <v>0.86928126365262481</v>
      </c>
      <c r="H14" s="117">
        <v>0.8241162534184765</v>
      </c>
    </row>
    <row r="15" spans="1:8" ht="22.5" customHeight="1" x14ac:dyDescent="0.3">
      <c r="A15" s="274"/>
      <c r="B15" s="277" t="s">
        <v>6</v>
      </c>
      <c r="C15" s="132" t="s">
        <v>7</v>
      </c>
      <c r="D15" s="117">
        <v>0.74754778676176548</v>
      </c>
      <c r="E15" s="117">
        <v>0.74021631670305676</v>
      </c>
      <c r="F15" s="117">
        <v>0.80587466769072436</v>
      </c>
      <c r="G15" s="117">
        <v>0.84726414186959087</v>
      </c>
      <c r="H15" s="117">
        <v>0.80825395745259987</v>
      </c>
    </row>
    <row r="16" spans="1:8" ht="22.5" customHeight="1" x14ac:dyDescent="0.3">
      <c r="A16" s="274"/>
      <c r="B16" s="277"/>
      <c r="C16" s="132" t="s">
        <v>8</v>
      </c>
      <c r="D16" s="117">
        <v>0.81246600569757443</v>
      </c>
      <c r="E16" s="117">
        <v>0.81472943880818971</v>
      </c>
      <c r="F16" s="117">
        <v>0.88936722599080842</v>
      </c>
      <c r="G16" s="117">
        <v>0.88854209664330996</v>
      </c>
      <c r="H16" s="117">
        <v>0.8389278363008762</v>
      </c>
    </row>
    <row r="17" spans="1:8" ht="22.5" customHeight="1" thickBot="1" x14ac:dyDescent="0.35">
      <c r="A17" s="275"/>
      <c r="B17" s="278" t="s">
        <v>9</v>
      </c>
      <c r="C17" s="275"/>
      <c r="D17" s="118">
        <v>1211</v>
      </c>
      <c r="E17" s="118">
        <v>994</v>
      </c>
      <c r="F17" s="118">
        <v>489</v>
      </c>
      <c r="G17" s="118">
        <v>2307</v>
      </c>
      <c r="H17" s="118">
        <v>5001</v>
      </c>
    </row>
    <row r="18" spans="1:8" ht="19.399999999999999" customHeight="1" x14ac:dyDescent="0.3">
      <c r="A18" s="293" t="s">
        <v>159</v>
      </c>
      <c r="B18" s="273" t="s">
        <v>120</v>
      </c>
      <c r="C18" s="276"/>
      <c r="D18" s="83">
        <v>743904.72000000125</v>
      </c>
      <c r="E18" s="83">
        <v>543260.17000000004</v>
      </c>
      <c r="F18" s="83">
        <v>226772.27</v>
      </c>
      <c r="G18" s="83">
        <v>1007405.2700000015</v>
      </c>
      <c r="H18" s="83">
        <v>2521342.429999995</v>
      </c>
    </row>
    <row r="19" spans="1:8" ht="19.399999999999999" customHeight="1" x14ac:dyDescent="0.3">
      <c r="A19" s="294"/>
      <c r="B19" s="277" t="s">
        <v>5</v>
      </c>
      <c r="C19" s="279"/>
      <c r="D19" s="117">
        <v>0.38066020777877463</v>
      </c>
      <c r="E19" s="117">
        <v>0.38629278254690402</v>
      </c>
      <c r="F19" s="117">
        <v>0.35918376753343528</v>
      </c>
      <c r="G19" s="117">
        <v>0.35725704525542296</v>
      </c>
      <c r="H19" s="117">
        <v>0.37014446382415706</v>
      </c>
    </row>
    <row r="20" spans="1:8" ht="19.399999999999999" customHeight="1" x14ac:dyDescent="0.3">
      <c r="A20" s="294"/>
      <c r="B20" s="277" t="s">
        <v>6</v>
      </c>
      <c r="C20" s="172" t="s">
        <v>7</v>
      </c>
      <c r="D20" s="117">
        <v>0.34490006276735286</v>
      </c>
      <c r="E20" s="117">
        <v>0.34562991019423678</v>
      </c>
      <c r="F20" s="117">
        <v>0.30460930071941628</v>
      </c>
      <c r="G20" s="117">
        <v>0.33202733716718574</v>
      </c>
      <c r="H20" s="117">
        <v>0.35231296938722984</v>
      </c>
    </row>
    <row r="21" spans="1:8" ht="19.399999999999999" customHeight="1" x14ac:dyDescent="0.3">
      <c r="A21" s="294"/>
      <c r="B21" s="277"/>
      <c r="C21" s="172" t="s">
        <v>8</v>
      </c>
      <c r="D21" s="117">
        <v>0.41776361845280413</v>
      </c>
      <c r="E21" s="117">
        <v>0.428606156351654</v>
      </c>
      <c r="F21" s="117">
        <v>0.41766327652892882</v>
      </c>
      <c r="G21" s="117">
        <v>0.38330377191646031</v>
      </c>
      <c r="H21" s="117">
        <v>0.38833734098403971</v>
      </c>
    </row>
    <row r="22" spans="1:8" ht="19.399999999999999" customHeight="1" thickBot="1" x14ac:dyDescent="0.35">
      <c r="A22" s="295"/>
      <c r="B22" s="278" t="s">
        <v>9</v>
      </c>
      <c r="C22" s="275"/>
      <c r="D22" s="118">
        <v>1211</v>
      </c>
      <c r="E22" s="118">
        <v>994</v>
      </c>
      <c r="F22" s="118">
        <v>489</v>
      </c>
      <c r="G22" s="118">
        <v>2307</v>
      </c>
      <c r="H22" s="118">
        <v>5001</v>
      </c>
    </row>
    <row r="23" spans="1:8" ht="19.399999999999999" customHeight="1" x14ac:dyDescent="0.3">
      <c r="A23" s="293" t="s">
        <v>493</v>
      </c>
      <c r="B23" s="273" t="s">
        <v>120</v>
      </c>
      <c r="C23" s="276"/>
      <c r="D23" s="83">
        <v>1350584.8799999969</v>
      </c>
      <c r="E23" s="83">
        <v>996294.39000000036</v>
      </c>
      <c r="F23" s="83">
        <v>476773.65000000014</v>
      </c>
      <c r="G23" s="83">
        <v>2155148.5799999991</v>
      </c>
      <c r="H23" s="83">
        <v>4978801.4999999944</v>
      </c>
    </row>
    <row r="24" spans="1:8" ht="19.399999999999999" customHeight="1" x14ac:dyDescent="0.3">
      <c r="A24" s="294"/>
      <c r="B24" s="277" t="s">
        <v>5</v>
      </c>
      <c r="C24" s="279"/>
      <c r="D24" s="117">
        <v>0.69110184035889588</v>
      </c>
      <c r="E24" s="117">
        <v>0.70842913469796709</v>
      </c>
      <c r="F24" s="117">
        <v>0.75516003728175207</v>
      </c>
      <c r="G24" s="117">
        <v>0.76428229701162764</v>
      </c>
      <c r="H24" s="117">
        <v>0.73091056168218071</v>
      </c>
    </row>
    <row r="25" spans="1:8" ht="19.399999999999999" customHeight="1" x14ac:dyDescent="0.3">
      <c r="A25" s="294"/>
      <c r="B25" s="277" t="s">
        <v>6</v>
      </c>
      <c r="C25" s="252" t="s">
        <v>7</v>
      </c>
      <c r="D25" s="117">
        <v>0.65493933078610278</v>
      </c>
      <c r="E25" s="117">
        <v>0.66821067461071626</v>
      </c>
      <c r="F25" s="117">
        <v>0.70384333601515114</v>
      </c>
      <c r="G25" s="117">
        <v>0.73887725151347605</v>
      </c>
      <c r="H25" s="117">
        <v>0.71357659208007707</v>
      </c>
    </row>
    <row r="26" spans="1:8" ht="19.399999999999999" customHeight="1" x14ac:dyDescent="0.3">
      <c r="A26" s="294"/>
      <c r="B26" s="277"/>
      <c r="C26" s="252" t="s">
        <v>8</v>
      </c>
      <c r="D26" s="117">
        <v>0.72506542892777825</v>
      </c>
      <c r="E26" s="117">
        <v>0.74562829358244354</v>
      </c>
      <c r="F26" s="117">
        <v>0.80011009759138862</v>
      </c>
      <c r="G26" s="117">
        <v>0.78792507985362548</v>
      </c>
      <c r="H26" s="117">
        <v>0.74756660454487156</v>
      </c>
    </row>
    <row r="27" spans="1:8" ht="19.399999999999999" customHeight="1" thickBot="1" x14ac:dyDescent="0.35">
      <c r="A27" s="295"/>
      <c r="B27" s="278" t="s">
        <v>9</v>
      </c>
      <c r="C27" s="275"/>
      <c r="D27" s="118">
        <v>1211</v>
      </c>
      <c r="E27" s="118">
        <v>994</v>
      </c>
      <c r="F27" s="118">
        <v>489</v>
      </c>
      <c r="G27" s="118">
        <v>2307</v>
      </c>
      <c r="H27" s="118">
        <v>5001</v>
      </c>
    </row>
    <row r="28" spans="1:8" ht="16" customHeight="1" x14ac:dyDescent="0.3">
      <c r="A28" s="282" t="s">
        <v>360</v>
      </c>
      <c r="B28" s="283"/>
      <c r="C28" s="283"/>
      <c r="D28" s="283"/>
      <c r="E28" s="283"/>
      <c r="F28" s="283"/>
      <c r="G28" s="283"/>
      <c r="H28" s="72"/>
    </row>
    <row r="29" spans="1:8" ht="16" customHeight="1" x14ac:dyDescent="0.3">
      <c r="A29" s="280" t="s">
        <v>10</v>
      </c>
      <c r="B29" s="281"/>
      <c r="C29" s="281"/>
      <c r="D29" s="281"/>
      <c r="E29" s="281"/>
      <c r="F29" s="281"/>
      <c r="G29" s="281"/>
      <c r="H29" s="72"/>
    </row>
    <row r="30" spans="1:8" ht="14.25" customHeight="1" x14ac:dyDescent="0.3">
      <c r="A30" s="198" t="str">
        <f>HYPERLINK("#'Index'!A1","Back To Index")</f>
        <v>Back To Index</v>
      </c>
      <c r="H30" s="72"/>
    </row>
    <row r="31" spans="1:8" ht="14.25" customHeight="1" x14ac:dyDescent="0.3">
      <c r="H31" s="72"/>
    </row>
    <row r="32" spans="1:8" ht="14.25" customHeight="1" x14ac:dyDescent="0.3">
      <c r="H32" s="72"/>
    </row>
    <row r="33" spans="8:8" ht="14.15" customHeight="1" x14ac:dyDescent="0.3">
      <c r="H33" s="72"/>
    </row>
    <row r="34" spans="8:8" ht="14.25" customHeight="1" x14ac:dyDescent="0.3">
      <c r="H34" s="72"/>
    </row>
    <row r="35" spans="8:8" ht="14.25" customHeight="1" x14ac:dyDescent="0.3">
      <c r="H35" s="72"/>
    </row>
    <row r="36" spans="8:8" ht="14.25" customHeight="1" x14ac:dyDescent="0.3">
      <c r="H36" s="72"/>
    </row>
    <row r="37" spans="8:8" ht="14.15" customHeight="1" x14ac:dyDescent="0.3">
      <c r="H37" s="72"/>
    </row>
    <row r="38" spans="8:8" ht="15" customHeight="1" x14ac:dyDescent="0.3">
      <c r="H38" s="72"/>
    </row>
    <row r="39" spans="8:8" ht="14.15" customHeight="1" x14ac:dyDescent="0.3">
      <c r="H39" s="72"/>
    </row>
    <row r="40" spans="8:8" ht="15" customHeight="1" x14ac:dyDescent="0.3">
      <c r="H40" s="72"/>
    </row>
    <row r="41" spans="8:8" ht="15" customHeight="1" x14ac:dyDescent="0.3">
      <c r="H41" s="72"/>
    </row>
    <row r="42" spans="8:8" ht="36.75" customHeight="1" x14ac:dyDescent="0.3">
      <c r="H42" s="72"/>
    </row>
    <row r="43" spans="8:8" ht="15" customHeight="1" x14ac:dyDescent="0.3">
      <c r="H43" s="72"/>
    </row>
    <row r="44" spans="8:8" ht="14.25" customHeight="1" x14ac:dyDescent="0.3">
      <c r="H44" s="72"/>
    </row>
    <row r="45" spans="8:8" ht="14.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25" customHeight="1" x14ac:dyDescent="0.3">
      <c r="H48" s="72"/>
    </row>
    <row r="49" spans="8:8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25" customHeight="1" x14ac:dyDescent="0.3">
      <c r="H52" s="72"/>
    </row>
    <row r="53" spans="8:8" ht="14.1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25" customHeight="1" x14ac:dyDescent="0.3">
      <c r="H56" s="72"/>
    </row>
    <row r="57" spans="8:8" ht="14.1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25" customHeight="1" x14ac:dyDescent="0.3">
      <c r="H60" s="72"/>
    </row>
    <row r="61" spans="8:8" ht="14.1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25" customHeight="1" x14ac:dyDescent="0.3">
      <c r="H64" s="72"/>
    </row>
    <row r="65" spans="8:8" ht="14.15" customHeight="1" x14ac:dyDescent="0.3">
      <c r="H65" s="72"/>
    </row>
    <row r="66" spans="8:8" ht="15" customHeight="1" x14ac:dyDescent="0.3">
      <c r="H66" s="72"/>
    </row>
    <row r="67" spans="8:8" ht="14.15" customHeight="1" x14ac:dyDescent="0.3"/>
    <row r="69" spans="8:8" ht="14.15" customHeight="1" x14ac:dyDescent="0.3"/>
    <row r="70" spans="8:8" ht="14.15" customHeight="1" x14ac:dyDescent="0.3"/>
    <row r="71" spans="8:8" ht="14.15" customHeight="1" x14ac:dyDescent="0.3"/>
    <row r="73" spans="8:8" ht="14.5" customHeight="1" x14ac:dyDescent="0.3"/>
    <row r="75" spans="8:8" ht="14.5" customHeight="1" x14ac:dyDescent="0.3"/>
    <row r="76" spans="8:8" ht="14.5" customHeight="1" x14ac:dyDescent="0.3"/>
    <row r="78" spans="8:8" ht="14.5" customHeight="1" x14ac:dyDescent="0.3"/>
    <row r="79" spans="8:8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2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0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</sheetData>
  <mergeCells count="29">
    <mergeCell ref="B22:C22"/>
    <mergeCell ref="A1:G1"/>
    <mergeCell ref="B2:C2"/>
    <mergeCell ref="A3:A7"/>
    <mergeCell ref="B3:C3"/>
    <mergeCell ref="B4:C4"/>
    <mergeCell ref="B5:B6"/>
    <mergeCell ref="B7:C7"/>
    <mergeCell ref="A28:G28"/>
    <mergeCell ref="A29:G29"/>
    <mergeCell ref="B9:C9"/>
    <mergeCell ref="B10:B11"/>
    <mergeCell ref="B12:C12"/>
    <mergeCell ref="A13:A17"/>
    <mergeCell ref="B13:C13"/>
    <mergeCell ref="A8:A12"/>
    <mergeCell ref="B8:C8"/>
    <mergeCell ref="B14:C14"/>
    <mergeCell ref="B15:B16"/>
    <mergeCell ref="B17:C17"/>
    <mergeCell ref="A18:A22"/>
    <mergeCell ref="B18:C18"/>
    <mergeCell ref="B19:C19"/>
    <mergeCell ref="B20:B21"/>
    <mergeCell ref="A23:A27"/>
    <mergeCell ref="B23:C23"/>
    <mergeCell ref="B24:C24"/>
    <mergeCell ref="B25:B26"/>
    <mergeCell ref="B27:C2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1F497D"/>
  </sheetPr>
  <dimension ref="A1:F184"/>
  <sheetViews>
    <sheetView workbookViewId="0">
      <selection activeCell="I13" sqref="I13"/>
    </sheetView>
  </sheetViews>
  <sheetFormatPr defaultColWidth="9" defaultRowHeight="15.5" x14ac:dyDescent="0.35"/>
  <cols>
    <col min="1" max="1" width="48.83203125" style="1" customWidth="1"/>
    <col min="2" max="2" width="10.58203125" style="187" customWidth="1"/>
    <col min="3" max="3" width="10.58203125" style="190" customWidth="1"/>
    <col min="4" max="5" width="10.58203125" style="187" customWidth="1"/>
    <col min="6" max="12" width="10.58203125" style="1" customWidth="1"/>
    <col min="13" max="16384" width="9" style="1"/>
  </cols>
  <sheetData>
    <row r="1" spans="1:6" s="78" customFormat="1" ht="27" customHeight="1" thickBot="1" x14ac:dyDescent="0.4">
      <c r="A1" s="266" t="s">
        <v>176</v>
      </c>
      <c r="B1" s="266"/>
      <c r="C1" s="266"/>
      <c r="D1" s="266"/>
      <c r="E1" s="266"/>
      <c r="F1" s="93"/>
    </row>
    <row r="2" spans="1:6" s="3" customFormat="1" ht="54" customHeight="1" thickBot="1" x14ac:dyDescent="0.4">
      <c r="A2" s="90"/>
      <c r="B2" s="91" t="s">
        <v>20</v>
      </c>
      <c r="C2" s="91" t="s">
        <v>21</v>
      </c>
      <c r="D2" s="92" t="s">
        <v>22</v>
      </c>
      <c r="E2" s="92" t="s">
        <v>4</v>
      </c>
      <c r="F2" s="2"/>
    </row>
    <row r="3" spans="1:6" s="3" customFormat="1" ht="16" customHeight="1" x14ac:dyDescent="0.35">
      <c r="A3" s="5" t="s">
        <v>34</v>
      </c>
      <c r="B3" s="33"/>
      <c r="C3" s="33"/>
      <c r="D3" s="33"/>
      <c r="E3" s="34"/>
      <c r="F3" s="2"/>
    </row>
    <row r="4" spans="1:6" s="3" customFormat="1" ht="16" customHeight="1" x14ac:dyDescent="0.35">
      <c r="A4" s="8" t="s">
        <v>1</v>
      </c>
      <c r="B4" s="35">
        <v>1</v>
      </c>
      <c r="C4" s="35">
        <v>0</v>
      </c>
      <c r="D4" s="36">
        <v>0</v>
      </c>
      <c r="E4" s="57">
        <v>0.22</v>
      </c>
      <c r="F4" s="2"/>
    </row>
    <row r="5" spans="1:6" s="3" customFormat="1" ht="16" customHeight="1" x14ac:dyDescent="0.35">
      <c r="A5" s="8" t="s">
        <v>2</v>
      </c>
      <c r="B5" s="35">
        <v>0</v>
      </c>
      <c r="C5" s="35">
        <v>1</v>
      </c>
      <c r="D5" s="36">
        <v>0</v>
      </c>
      <c r="E5" s="57">
        <v>0.6245710505900568</v>
      </c>
      <c r="F5" s="2"/>
    </row>
    <row r="6" spans="1:6" s="3" customFormat="1" ht="16" customHeight="1" x14ac:dyDescent="0.35">
      <c r="A6" s="8" t="s">
        <v>3</v>
      </c>
      <c r="B6" s="35">
        <v>0</v>
      </c>
      <c r="C6" s="35">
        <v>0</v>
      </c>
      <c r="D6" s="36">
        <v>1</v>
      </c>
      <c r="E6" s="57">
        <v>0.15540542630521109</v>
      </c>
      <c r="F6" s="2"/>
    </row>
    <row r="7" spans="1:6" ht="16" customHeight="1" x14ac:dyDescent="0.35">
      <c r="A7" s="11"/>
      <c r="B7" s="12"/>
      <c r="C7" s="12"/>
      <c r="D7" s="12"/>
      <c r="E7" s="169"/>
      <c r="F7" s="2"/>
    </row>
    <row r="8" spans="1:6" ht="16" customHeight="1" x14ac:dyDescent="0.35">
      <c r="A8" s="11" t="s">
        <v>38</v>
      </c>
      <c r="B8" s="137">
        <v>0.48064906948896247</v>
      </c>
      <c r="C8" s="137">
        <v>0.51528540813598578</v>
      </c>
      <c r="D8" s="137">
        <v>0.5699206739153948</v>
      </c>
      <c r="E8" s="137">
        <v>0.51615521564916578</v>
      </c>
      <c r="F8" s="2"/>
    </row>
    <row r="9" spans="1:6" ht="16" customHeight="1" x14ac:dyDescent="0.35">
      <c r="A9" s="11"/>
      <c r="B9" s="12"/>
      <c r="C9" s="12"/>
      <c r="D9" s="12"/>
      <c r="E9" s="14"/>
      <c r="F9" s="2"/>
    </row>
    <row r="10" spans="1:6" ht="16" customHeight="1" x14ac:dyDescent="0.35">
      <c r="A10" s="11" t="s">
        <v>35</v>
      </c>
      <c r="B10" s="12"/>
      <c r="C10" s="12"/>
      <c r="D10" s="12"/>
      <c r="E10" s="14"/>
      <c r="F10" s="2"/>
    </row>
    <row r="11" spans="1:6" ht="16" customHeight="1" x14ac:dyDescent="0.35">
      <c r="A11" s="8" t="s">
        <v>23</v>
      </c>
      <c r="B11" s="186">
        <v>0.65456704402737353</v>
      </c>
      <c r="C11" s="186">
        <v>0.71776742867894161</v>
      </c>
      <c r="D11" s="186">
        <v>0.88853706261479615</v>
      </c>
      <c r="E11" s="186">
        <v>0.73040038514811589</v>
      </c>
      <c r="F11" s="2"/>
    </row>
    <row r="12" spans="1:6" ht="16" customHeight="1" x14ac:dyDescent="0.35">
      <c r="A12" s="8" t="s">
        <v>93</v>
      </c>
      <c r="B12" s="186">
        <v>9.1239602930892436E-2</v>
      </c>
      <c r="C12" s="186">
        <v>6.2511587158960227E-2</v>
      </c>
      <c r="D12" s="186">
        <v>3.105426865619075E-2</v>
      </c>
      <c r="E12" s="186">
        <v>6.3943788408567334E-2</v>
      </c>
      <c r="F12" s="2"/>
    </row>
    <row r="13" spans="1:6" ht="16" customHeight="1" x14ac:dyDescent="0.35">
      <c r="A13" s="8" t="s">
        <v>24</v>
      </c>
      <c r="B13" s="186">
        <v>9.6574242417873518E-2</v>
      </c>
      <c r="C13" s="186">
        <v>9.6341678286272187E-2</v>
      </c>
      <c r="D13" s="186">
        <v>3.1825097723619362E-2</v>
      </c>
      <c r="E13" s="186">
        <v>8.6366621159761278E-2</v>
      </c>
      <c r="F13" s="2"/>
    </row>
    <row r="14" spans="1:6" ht="16" customHeight="1" x14ac:dyDescent="0.35">
      <c r="A14" s="8" t="s">
        <v>25</v>
      </c>
      <c r="B14" s="186">
        <v>0.15761911062386125</v>
      </c>
      <c r="C14" s="186">
        <v>0.12337930587582518</v>
      </c>
      <c r="D14" s="186">
        <v>4.8583571005392887E-2</v>
      </c>
      <c r="E14" s="186">
        <v>0.11928920528355508</v>
      </c>
      <c r="F14" s="2"/>
    </row>
    <row r="15" spans="1:6" ht="16" customHeight="1" x14ac:dyDescent="0.35">
      <c r="A15" s="8"/>
      <c r="B15" s="12"/>
      <c r="C15" s="12"/>
      <c r="D15" s="12"/>
      <c r="E15" s="14"/>
      <c r="F15" s="2"/>
    </row>
    <row r="16" spans="1:6" ht="16" customHeight="1" x14ac:dyDescent="0.35">
      <c r="A16" s="11" t="s">
        <v>36</v>
      </c>
      <c r="B16" s="186">
        <v>0.96055098386210347</v>
      </c>
      <c r="C16" s="186">
        <v>0.89646891053617606</v>
      </c>
      <c r="D16" s="186">
        <v>0.96910951563492942</v>
      </c>
      <c r="E16" s="186">
        <v>0.92185721827964229</v>
      </c>
      <c r="F16" s="2"/>
    </row>
    <row r="17" spans="1:6" ht="16" customHeight="1" x14ac:dyDescent="0.35">
      <c r="A17" s="11"/>
      <c r="B17" s="12"/>
      <c r="C17" s="12"/>
      <c r="D17" s="12"/>
      <c r="E17" s="13"/>
      <c r="F17" s="2"/>
    </row>
    <row r="18" spans="1:6" ht="16" customHeight="1" x14ac:dyDescent="0.35">
      <c r="A18" s="11" t="s">
        <v>76</v>
      </c>
      <c r="B18" s="186">
        <v>0.96376231633298592</v>
      </c>
      <c r="C18" s="186">
        <v>0.95115869544679721</v>
      </c>
      <c r="D18" s="186">
        <v>0.9740646469765547</v>
      </c>
      <c r="E18" s="186">
        <v>0.95749149768046149</v>
      </c>
      <c r="F18" s="2"/>
    </row>
    <row r="19" spans="1:6" ht="16" customHeight="1" x14ac:dyDescent="0.35">
      <c r="A19" s="8"/>
      <c r="B19" s="12"/>
      <c r="C19" s="12"/>
      <c r="D19" s="12"/>
      <c r="E19" s="13"/>
      <c r="F19" s="2"/>
    </row>
    <row r="20" spans="1:6" ht="16" customHeight="1" x14ac:dyDescent="0.35">
      <c r="A20" s="11" t="s">
        <v>37</v>
      </c>
      <c r="B20" s="12"/>
      <c r="C20" s="12"/>
      <c r="D20" s="12"/>
      <c r="E20" s="13"/>
      <c r="F20" s="2"/>
    </row>
    <row r="21" spans="1:6" ht="16" customHeight="1" x14ac:dyDescent="0.35">
      <c r="A21" s="8" t="s">
        <v>40</v>
      </c>
      <c r="B21" s="192">
        <v>0.80726007516788856</v>
      </c>
      <c r="C21" s="192">
        <v>0.52302828813288171</v>
      </c>
      <c r="D21" s="192">
        <v>0.43143614356746374</v>
      </c>
      <c r="E21" s="192">
        <v>0.57133205102227869</v>
      </c>
      <c r="F21" s="2"/>
    </row>
    <row r="22" spans="1:6" ht="16" customHeight="1" x14ac:dyDescent="0.35">
      <c r="A22" s="8" t="s">
        <v>39</v>
      </c>
      <c r="B22" s="186">
        <v>0.14501749022202945</v>
      </c>
      <c r="C22" s="186">
        <v>0.28039853685004568</v>
      </c>
      <c r="D22" s="186">
        <v>0.32358322431699216</v>
      </c>
      <c r="E22" s="186">
        <v>0.25732265677500182</v>
      </c>
      <c r="F22" s="2"/>
    </row>
    <row r="23" spans="1:6" ht="16" customHeight="1" x14ac:dyDescent="0.35">
      <c r="A23" s="8" t="s">
        <v>26</v>
      </c>
      <c r="B23" s="186">
        <v>4.7722434610082513E-2</v>
      </c>
      <c r="C23" s="186">
        <v>0.19657317501707255</v>
      </c>
      <c r="D23" s="186">
        <v>0.24498063211554316</v>
      </c>
      <c r="E23" s="186">
        <v>0.17134529220271766</v>
      </c>
      <c r="F23" s="2"/>
    </row>
    <row r="24" spans="1:6" ht="16" customHeight="1" x14ac:dyDescent="0.35">
      <c r="A24" s="11"/>
      <c r="B24" s="12"/>
      <c r="C24" s="12"/>
      <c r="D24" s="12"/>
      <c r="E24" s="14"/>
      <c r="F24" s="2"/>
    </row>
    <row r="25" spans="1:6" s="39" customFormat="1" ht="16" customHeight="1" x14ac:dyDescent="0.35">
      <c r="A25" s="63" t="s">
        <v>157</v>
      </c>
      <c r="B25" s="60">
        <v>0.15355754392138479</v>
      </c>
      <c r="C25" s="60">
        <v>0.28333666957326931</v>
      </c>
      <c r="D25" s="60">
        <v>0.37483635268386079</v>
      </c>
      <c r="E25" s="60">
        <v>0.26900175638248286</v>
      </c>
      <c r="F25" s="64"/>
    </row>
    <row r="26" spans="1:6" ht="16" customHeight="1" x14ac:dyDescent="0.35">
      <c r="A26" s="8"/>
      <c r="B26" s="12"/>
      <c r="C26" s="12"/>
      <c r="D26" s="12"/>
      <c r="E26" s="14"/>
      <c r="F26" s="2"/>
    </row>
    <row r="27" spans="1:6" ht="16" customHeight="1" x14ac:dyDescent="0.35">
      <c r="A27" s="11" t="s">
        <v>42</v>
      </c>
      <c r="B27" s="48"/>
      <c r="C27" s="48"/>
      <c r="D27" s="48"/>
      <c r="E27" s="49"/>
      <c r="F27" s="2"/>
    </row>
    <row r="28" spans="1:6" ht="16" customHeight="1" x14ac:dyDescent="0.35">
      <c r="A28" s="8" t="s">
        <v>27</v>
      </c>
      <c r="B28" s="186">
        <v>0.34765196930218667</v>
      </c>
      <c r="C28" s="186">
        <v>9.3425416830572872E-2</v>
      </c>
      <c r="D28" s="191">
        <v>6.1213930094846684E-3</v>
      </c>
      <c r="E28" s="186">
        <v>0.13579371953207081</v>
      </c>
      <c r="F28" s="2"/>
    </row>
    <row r="29" spans="1:6" ht="16" customHeight="1" x14ac:dyDescent="0.35">
      <c r="A29" s="8" t="s">
        <v>28</v>
      </c>
      <c r="B29" s="186">
        <v>0.62645596999156083</v>
      </c>
      <c r="C29" s="186">
        <v>0.22900474372867058</v>
      </c>
      <c r="D29" s="186">
        <v>1.9501194176224316E-2</v>
      </c>
      <c r="E29" s="186">
        <v>0.2838953743626742</v>
      </c>
      <c r="F29" s="2"/>
    </row>
    <row r="30" spans="1:6" ht="16" customHeight="1" x14ac:dyDescent="0.35">
      <c r="A30" s="8" t="s">
        <v>29</v>
      </c>
      <c r="B30" s="191">
        <v>2.7348359304613314E-3</v>
      </c>
      <c r="C30" s="186">
        <v>0.18990538358041711</v>
      </c>
      <c r="D30" s="186">
        <v>0.40948591230268439</v>
      </c>
      <c r="E30" s="186">
        <v>0.18284746593943896</v>
      </c>
      <c r="F30" s="2"/>
    </row>
    <row r="31" spans="1:6" ht="16" customHeight="1" x14ac:dyDescent="0.35">
      <c r="A31" s="8" t="s">
        <v>121</v>
      </c>
      <c r="B31" s="186">
        <v>2.3157224775791754E-2</v>
      </c>
      <c r="C31" s="186">
        <v>0.48766445586033952</v>
      </c>
      <c r="D31" s="186">
        <v>0.56489150051160564</v>
      </c>
      <c r="E31" s="186">
        <v>0.39746344016581486</v>
      </c>
      <c r="F31" s="2"/>
    </row>
    <row r="32" spans="1:6" ht="16" customHeight="1" x14ac:dyDescent="0.35">
      <c r="A32" s="15"/>
      <c r="C32" s="12"/>
      <c r="D32" s="12"/>
      <c r="E32" s="12"/>
      <c r="F32" s="2"/>
    </row>
    <row r="33" spans="1:6" ht="16" customHeight="1" x14ac:dyDescent="0.35">
      <c r="A33" s="16" t="s">
        <v>44</v>
      </c>
      <c r="B33" s="12"/>
      <c r="C33" s="12"/>
      <c r="D33" s="12"/>
      <c r="E33" s="13"/>
      <c r="F33" s="2"/>
    </row>
    <row r="34" spans="1:6" ht="16" customHeight="1" x14ac:dyDescent="0.35">
      <c r="A34" s="17" t="s">
        <v>31</v>
      </c>
      <c r="B34" s="30">
        <v>4.2306120486802469E-2</v>
      </c>
      <c r="C34" s="30">
        <v>7.2203851702501612E-2</v>
      </c>
      <c r="D34" s="30">
        <v>8.2830358054111819E-2</v>
      </c>
      <c r="E34" s="30">
        <v>6.7277064297292077E-2</v>
      </c>
      <c r="F34" s="2"/>
    </row>
    <row r="35" spans="1:6" ht="16" customHeight="1" x14ac:dyDescent="0.35">
      <c r="A35" s="17" t="s">
        <v>32</v>
      </c>
      <c r="B35" s="30">
        <v>0.19618888172070137</v>
      </c>
      <c r="C35" s="30">
        <v>0.20477455011643012</v>
      </c>
      <c r="D35" s="30">
        <v>0.23536888987200164</v>
      </c>
      <c r="E35" s="30">
        <v>0.20764002752003377</v>
      </c>
      <c r="F35" s="2"/>
    </row>
    <row r="36" spans="1:6" ht="16" customHeight="1" x14ac:dyDescent="0.35">
      <c r="A36" s="17" t="s">
        <v>98</v>
      </c>
      <c r="B36" s="30">
        <v>0.10941183252702905</v>
      </c>
      <c r="C36" s="30">
        <v>0.14239870349476608</v>
      </c>
      <c r="D36" s="30">
        <v>0.14405306399429538</v>
      </c>
      <c r="E36" s="30">
        <v>0.13539791252693528</v>
      </c>
      <c r="F36" s="2"/>
    </row>
    <row r="37" spans="1:6" ht="16" customHeight="1" x14ac:dyDescent="0.35">
      <c r="A37" s="17" t="s">
        <v>33</v>
      </c>
      <c r="B37" s="57">
        <v>0.6520931652654679</v>
      </c>
      <c r="C37" s="57">
        <v>0.58062289468630146</v>
      </c>
      <c r="D37" s="57">
        <v>0.53774768807959006</v>
      </c>
      <c r="E37" s="57">
        <v>0.58968499565573607</v>
      </c>
      <c r="F37" s="2"/>
    </row>
    <row r="38" spans="1:6" ht="16" customHeight="1" x14ac:dyDescent="0.35">
      <c r="A38" s="17"/>
      <c r="B38" s="57"/>
      <c r="C38" s="57"/>
      <c r="D38" s="57"/>
      <c r="E38" s="57"/>
      <c r="F38" s="2"/>
    </row>
    <row r="39" spans="1:6" ht="16" customHeight="1" x14ac:dyDescent="0.35">
      <c r="A39" s="88" t="s">
        <v>125</v>
      </c>
      <c r="B39" s="57"/>
      <c r="C39" s="57"/>
      <c r="D39" s="57"/>
      <c r="E39" s="57"/>
      <c r="F39" s="2"/>
    </row>
    <row r="40" spans="1:6" ht="16" customHeight="1" x14ac:dyDescent="0.35">
      <c r="A40" s="88" t="s">
        <v>152</v>
      </c>
      <c r="B40" s="186">
        <v>0.14107323447906686</v>
      </c>
      <c r="C40" s="186">
        <v>0.25213769780537149</v>
      </c>
      <c r="D40" s="186">
        <v>0.72931203569496161</v>
      </c>
      <c r="E40" s="186">
        <v>0.30185638469421955</v>
      </c>
      <c r="F40" s="2"/>
    </row>
    <row r="41" spans="1:6" ht="16" customHeight="1" x14ac:dyDescent="0.35">
      <c r="A41" s="88" t="s">
        <v>153</v>
      </c>
      <c r="B41" s="186">
        <v>0.85892676552093317</v>
      </c>
      <c r="C41" s="186">
        <v>0.7478623021946279</v>
      </c>
      <c r="D41" s="186">
        <v>0.27068796430503733</v>
      </c>
      <c r="E41" s="186">
        <v>0.6981436153057784</v>
      </c>
      <c r="F41" s="2"/>
    </row>
    <row r="42" spans="1:6" ht="16" customHeight="1" x14ac:dyDescent="0.35">
      <c r="A42" s="88"/>
      <c r="B42" s="9"/>
      <c r="C42" s="9"/>
      <c r="D42" s="12"/>
      <c r="E42" s="10"/>
      <c r="F42" s="2"/>
    </row>
    <row r="43" spans="1:6" ht="16" customHeight="1" x14ac:dyDescent="0.35">
      <c r="A43" s="16" t="s">
        <v>117</v>
      </c>
      <c r="B43" s="12"/>
      <c r="C43" s="12"/>
      <c r="D43" s="12"/>
      <c r="E43" s="13"/>
      <c r="F43" s="2"/>
    </row>
    <row r="44" spans="1:6" ht="16" customHeight="1" x14ac:dyDescent="0.35">
      <c r="A44" s="17" t="s">
        <v>94</v>
      </c>
      <c r="B44" s="31">
        <v>0.32144012246991954</v>
      </c>
      <c r="C44" s="31">
        <v>0.28164952164176749</v>
      </c>
      <c r="D44" s="31">
        <v>0.25905155235729777</v>
      </c>
      <c r="E44" s="31">
        <v>0.28689254277214576</v>
      </c>
      <c r="F44" s="2"/>
    </row>
    <row r="45" spans="1:6" ht="16" customHeight="1" x14ac:dyDescent="0.35">
      <c r="A45" s="17" t="s">
        <v>95</v>
      </c>
      <c r="B45" s="30">
        <v>0.20007268715691867</v>
      </c>
      <c r="C45" s="30">
        <v>0.19439273539585153</v>
      </c>
      <c r="D45" s="30">
        <v>0.26398526836912867</v>
      </c>
      <c r="E45" s="30">
        <v>0.20645751564775788</v>
      </c>
      <c r="F45" s="2"/>
    </row>
    <row r="46" spans="1:6" ht="16" customHeight="1" x14ac:dyDescent="0.35">
      <c r="A46" s="17" t="s">
        <v>96</v>
      </c>
      <c r="B46" s="30">
        <v>9.4628529862551686E-2</v>
      </c>
      <c r="C46" s="30">
        <v>8.4596852284827426E-2</v>
      </c>
      <c r="D46" s="30">
        <v>0.12244385319954841</v>
      </c>
      <c r="E46" s="30">
        <v>9.2685686639654943E-2</v>
      </c>
      <c r="F46" s="2"/>
    </row>
    <row r="47" spans="1:6" ht="16" customHeight="1" x14ac:dyDescent="0.35">
      <c r="A47" s="17" t="s">
        <v>97</v>
      </c>
      <c r="B47" s="30">
        <v>0.38385866051061035</v>
      </c>
      <c r="C47" s="30">
        <v>0.43936089067755363</v>
      </c>
      <c r="D47" s="30">
        <v>0.35451932607402381</v>
      </c>
      <c r="E47" s="30">
        <v>0.41396425494043976</v>
      </c>
      <c r="F47" s="2"/>
    </row>
    <row r="48" spans="1:6" ht="16" customHeight="1" x14ac:dyDescent="0.35">
      <c r="A48" s="17"/>
      <c r="B48" s="9"/>
      <c r="C48" s="9"/>
      <c r="D48" s="9"/>
      <c r="E48" s="9"/>
      <c r="F48" s="2"/>
    </row>
    <row r="49" spans="1:6" ht="16" customHeight="1" x14ac:dyDescent="0.35">
      <c r="A49" s="18" t="s">
        <v>75</v>
      </c>
      <c r="B49" s="57">
        <v>0.59760545392542419</v>
      </c>
      <c r="C49" s="57">
        <v>0.47707140770935846</v>
      </c>
      <c r="D49" s="57">
        <v>0.65991145105929239</v>
      </c>
      <c r="E49" s="57">
        <v>0.53200606809434348</v>
      </c>
      <c r="F49" s="2"/>
    </row>
    <row r="50" spans="1:6" ht="16" customHeight="1" x14ac:dyDescent="0.35">
      <c r="A50" s="17"/>
      <c r="B50" s="9"/>
      <c r="C50" s="9"/>
      <c r="D50" s="12"/>
      <c r="E50" s="10"/>
      <c r="F50" s="2"/>
    </row>
    <row r="51" spans="1:6" ht="16" customHeight="1" x14ac:dyDescent="0.35">
      <c r="A51" s="18" t="s">
        <v>67</v>
      </c>
      <c r="B51" s="9"/>
      <c r="C51" s="9"/>
      <c r="D51" s="12"/>
      <c r="E51" s="10"/>
      <c r="F51" s="2"/>
    </row>
    <row r="52" spans="1:6" ht="16" customHeight="1" x14ac:dyDescent="0.35">
      <c r="A52" s="28" t="s">
        <v>107</v>
      </c>
      <c r="B52" s="32">
        <v>0.11058848507060916</v>
      </c>
      <c r="C52" s="32">
        <v>0.11981211271976017</v>
      </c>
      <c r="D52" s="32">
        <v>0.12955583982534893</v>
      </c>
      <c r="E52" s="32">
        <v>0.11929692573323342</v>
      </c>
      <c r="F52" s="2"/>
    </row>
    <row r="53" spans="1:6" ht="16" customHeight="1" x14ac:dyDescent="0.35">
      <c r="A53" s="28" t="s">
        <v>108</v>
      </c>
      <c r="B53" s="32">
        <v>0.1121504115725107</v>
      </c>
      <c r="C53" s="32">
        <v>0.11680299533460844</v>
      </c>
      <c r="D53" s="32">
        <v>0.10209330078228378</v>
      </c>
      <c r="E53" s="32">
        <v>0.11349335111100829</v>
      </c>
      <c r="F53" s="2"/>
    </row>
    <row r="54" spans="1:6" ht="16" customHeight="1" x14ac:dyDescent="0.35">
      <c r="A54" s="28" t="s">
        <v>109</v>
      </c>
      <c r="B54" s="32">
        <v>0.25236679297845005</v>
      </c>
      <c r="C54" s="32">
        <v>0.206680319054243</v>
      </c>
      <c r="D54" s="32">
        <v>0.22758093643805402</v>
      </c>
      <c r="E54" s="32">
        <v>0.21998048735985262</v>
      </c>
      <c r="F54" s="2"/>
    </row>
    <row r="55" spans="1:6" ht="16" customHeight="1" x14ac:dyDescent="0.35">
      <c r="A55" s="28" t="s">
        <v>110</v>
      </c>
      <c r="B55" s="32">
        <v>8.6615454714746992E-2</v>
      </c>
      <c r="C55" s="32">
        <v>9.9868226847169533E-2</v>
      </c>
      <c r="D55" s="32">
        <v>0.1064062178403998</v>
      </c>
      <c r="E55" s="32">
        <v>9.7968344509172342E-2</v>
      </c>
      <c r="F55" s="2"/>
    </row>
    <row r="56" spans="1:6" ht="16" customHeight="1" x14ac:dyDescent="0.35">
      <c r="A56" s="28" t="s">
        <v>111</v>
      </c>
      <c r="B56" s="32">
        <v>0.25091152190186017</v>
      </c>
      <c r="C56" s="32">
        <v>0.24715911567599627</v>
      </c>
      <c r="D56" s="32">
        <v>0.20354307421055073</v>
      </c>
      <c r="E56" s="32">
        <v>0.24120656379624761</v>
      </c>
      <c r="F56" s="2"/>
    </row>
    <row r="57" spans="1:6" ht="16" customHeight="1" x14ac:dyDescent="0.35">
      <c r="A57" s="28" t="s">
        <v>112</v>
      </c>
      <c r="B57" s="32">
        <v>0.10379487809755281</v>
      </c>
      <c r="C57" s="32">
        <v>0.1258089157633267</v>
      </c>
      <c r="D57" s="32">
        <v>0.12803536085652534</v>
      </c>
      <c r="E57" s="32">
        <v>0.12131131128719654</v>
      </c>
      <c r="F57" s="2"/>
    </row>
    <row r="58" spans="1:6" ht="16" customHeight="1" x14ac:dyDescent="0.35">
      <c r="A58" s="28" t="s">
        <v>113</v>
      </c>
      <c r="B58" s="32">
        <v>4.7687945908585133E-2</v>
      </c>
      <c r="C58" s="32">
        <v>5.0511592452253583E-2</v>
      </c>
      <c r="D58" s="32">
        <v>5.8356934280008599E-2</v>
      </c>
      <c r="E58" s="32">
        <v>5.1109532482965445E-2</v>
      </c>
      <c r="F58" s="2"/>
    </row>
    <row r="59" spans="1:6" ht="16" customHeight="1" thickBot="1" x14ac:dyDescent="0.4">
      <c r="A59" s="29" t="s">
        <v>114</v>
      </c>
      <c r="B59" s="32">
        <v>3.588450975568535E-2</v>
      </c>
      <c r="C59" s="32">
        <v>3.3356722152642501E-2</v>
      </c>
      <c r="D59" s="32">
        <v>4.4428335766827622E-2</v>
      </c>
      <c r="E59" s="32">
        <v>3.5633483720323503E-2</v>
      </c>
      <c r="F59" s="2"/>
    </row>
    <row r="60" spans="1:6" ht="16" customHeight="1" thickBot="1" x14ac:dyDescent="0.4">
      <c r="A60" s="19" t="s">
        <v>41</v>
      </c>
      <c r="B60" s="152">
        <v>562</v>
      </c>
      <c r="C60" s="152">
        <v>2937</v>
      </c>
      <c r="D60" s="152">
        <v>1502</v>
      </c>
      <c r="E60" s="152">
        <v>5001</v>
      </c>
      <c r="F60" s="2"/>
    </row>
    <row r="61" spans="1:6" ht="16" customHeight="1" x14ac:dyDescent="0.35">
      <c r="A61" s="20" t="s">
        <v>359</v>
      </c>
      <c r="B61" s="188"/>
      <c r="C61" s="189"/>
      <c r="D61" s="188"/>
      <c r="E61" s="188"/>
    </row>
    <row r="62" spans="1:6" ht="27.75" customHeight="1" x14ac:dyDescent="0.35">
      <c r="A62" s="265" t="s">
        <v>45</v>
      </c>
      <c r="B62" s="265"/>
      <c r="C62" s="265"/>
      <c r="D62" s="265"/>
      <c r="E62" s="265"/>
      <c r="F62" s="86"/>
    </row>
    <row r="63" spans="1:6" ht="15.65" customHeight="1" x14ac:dyDescent="0.35">
      <c r="A63" s="86" t="s">
        <v>122</v>
      </c>
    </row>
    <row r="64" spans="1:6" ht="15.65" customHeight="1" x14ac:dyDescent="0.35">
      <c r="A64" s="198" t="str">
        <f>HYPERLINK("#'Index'!A1","Back To Index")</f>
        <v>Back To Index</v>
      </c>
    </row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1" ht="15.65" customHeight="1" x14ac:dyDescent="0.35"/>
    <row r="72" ht="15.65" customHeight="1" x14ac:dyDescent="0.35"/>
    <row r="73" ht="15.65" customHeight="1" x14ac:dyDescent="0.35"/>
    <row r="74" ht="15.65" customHeight="1" x14ac:dyDescent="0.35"/>
    <row r="75" ht="15.6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1" ht="15" customHeight="1" x14ac:dyDescent="0.35"/>
    <row r="82" ht="15.65" customHeight="1" x14ac:dyDescent="0.35"/>
    <row r="83" ht="15.65" customHeight="1" x14ac:dyDescent="0.35"/>
    <row r="84" ht="15.65" customHeight="1" x14ac:dyDescent="0.35"/>
    <row r="86" ht="15" customHeight="1" x14ac:dyDescent="0.35"/>
    <row r="87" ht="15.65" customHeight="1" x14ac:dyDescent="0.35"/>
    <row r="88" ht="15" customHeight="1" x14ac:dyDescent="0.35"/>
    <row r="90" ht="15.65" customHeight="1" x14ac:dyDescent="0.35"/>
    <row r="91" ht="15.65" customHeight="1" x14ac:dyDescent="0.35"/>
    <row r="92" ht="15" customHeight="1" x14ac:dyDescent="0.35"/>
    <row r="94" ht="15" customHeight="1" x14ac:dyDescent="0.35"/>
    <row r="96" ht="15" customHeight="1" x14ac:dyDescent="0.35"/>
    <row r="98" ht="15" customHeight="1" x14ac:dyDescent="0.35"/>
    <row r="100" ht="15" customHeight="1" x14ac:dyDescent="0.35"/>
    <row r="102" ht="15" customHeight="1" x14ac:dyDescent="0.35"/>
    <row r="104" ht="15" customHeight="1" x14ac:dyDescent="0.35"/>
    <row r="105" ht="15.65" customHeight="1" x14ac:dyDescent="0.35"/>
    <row r="106" ht="15" customHeight="1" x14ac:dyDescent="0.35"/>
    <row r="108" ht="15.65" customHeight="1" x14ac:dyDescent="0.35"/>
    <row r="110" ht="15" customHeight="1" x14ac:dyDescent="0.35"/>
    <row r="112" ht="15" customHeight="1" x14ac:dyDescent="0.35"/>
    <row r="114" ht="15" customHeight="1" x14ac:dyDescent="0.35"/>
    <row r="117" ht="15.65" customHeight="1" x14ac:dyDescent="0.35"/>
    <row r="118" ht="15.65" customHeight="1" x14ac:dyDescent="0.35"/>
    <row r="120" ht="15.65" customHeight="1" x14ac:dyDescent="0.35"/>
    <row r="122" ht="15" customHeight="1" x14ac:dyDescent="0.35"/>
    <row r="124" ht="15" customHeight="1" x14ac:dyDescent="0.35"/>
    <row r="126" ht="15" customHeight="1" x14ac:dyDescent="0.35"/>
    <row r="129" ht="15.65" customHeight="1" x14ac:dyDescent="0.35"/>
    <row r="130" ht="15.65" customHeight="1" x14ac:dyDescent="0.35"/>
    <row r="132" ht="15.65" customHeight="1" x14ac:dyDescent="0.35"/>
    <row r="134" ht="15" customHeight="1" x14ac:dyDescent="0.35"/>
    <row r="136" ht="15" customHeight="1" x14ac:dyDescent="0.35"/>
    <row r="138" ht="15" customHeight="1" x14ac:dyDescent="0.35"/>
    <row r="140" ht="15" customHeight="1" x14ac:dyDescent="0.35"/>
    <row r="143" ht="15.65" customHeight="1" x14ac:dyDescent="0.35"/>
    <row r="146" ht="15.65" customHeight="1" x14ac:dyDescent="0.35"/>
    <row r="148" ht="15" customHeight="1" x14ac:dyDescent="0.35"/>
    <row r="150" ht="15" customHeight="1" x14ac:dyDescent="0.35"/>
    <row r="152" ht="15" customHeight="1" x14ac:dyDescent="0.35"/>
    <row r="154" ht="15" customHeight="1" x14ac:dyDescent="0.35"/>
    <row r="156" ht="15" customHeight="1" x14ac:dyDescent="0.35"/>
    <row r="158" ht="15" customHeight="1" x14ac:dyDescent="0.35"/>
    <row r="160" ht="15" customHeight="1" x14ac:dyDescent="0.35"/>
    <row r="162" ht="15" customHeight="1" x14ac:dyDescent="0.35"/>
    <row r="165" ht="15.65" customHeight="1" x14ac:dyDescent="0.35"/>
    <row r="166" ht="15.65" customHeight="1" x14ac:dyDescent="0.35"/>
    <row r="168" ht="15.65" customHeight="1" x14ac:dyDescent="0.35"/>
    <row r="170" ht="15" customHeight="1" x14ac:dyDescent="0.35"/>
    <row r="172" ht="15" customHeight="1" x14ac:dyDescent="0.35"/>
    <row r="175" ht="15.65" customHeight="1" x14ac:dyDescent="0.35"/>
    <row r="176" ht="15.65" customHeight="1" x14ac:dyDescent="0.35"/>
    <row r="178" ht="15.65" customHeight="1" x14ac:dyDescent="0.35"/>
    <row r="180" ht="15" customHeight="1" x14ac:dyDescent="0.35"/>
    <row r="182" ht="15" customHeight="1" x14ac:dyDescent="0.35"/>
    <row r="184" ht="15" customHeight="1" x14ac:dyDescent="0.35"/>
  </sheetData>
  <sheetProtection formatCells="0" formatColumns="0" formatRows="0" insertColumns="0" insertRows="0" deleteColumns="0" deleteRows="0"/>
  <mergeCells count="2">
    <mergeCell ref="A62:E62"/>
    <mergeCell ref="A1:E1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>
    <tabColor rgb="FF1F497D"/>
  </sheetPr>
  <dimension ref="A1:L185"/>
  <sheetViews>
    <sheetView workbookViewId="0">
      <selection activeCell="D23" sqref="A23:XFD27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12" s="93" customFormat="1" ht="15" customHeight="1" thickBot="1" x14ac:dyDescent="0.35">
      <c r="A1" s="290" t="s">
        <v>308</v>
      </c>
      <c r="B1" s="290"/>
      <c r="C1" s="290"/>
      <c r="D1" s="290"/>
      <c r="E1" s="290"/>
      <c r="F1" s="290"/>
      <c r="G1" s="292"/>
      <c r="H1" s="79"/>
    </row>
    <row r="2" spans="1:12" ht="54" customHeight="1" thickBot="1" x14ac:dyDescent="0.35">
      <c r="A2" s="131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</row>
    <row r="3" spans="1:12" ht="22.5" customHeight="1" x14ac:dyDescent="0.3">
      <c r="A3" s="273" t="s">
        <v>89</v>
      </c>
      <c r="B3" s="273" t="s">
        <v>120</v>
      </c>
      <c r="C3" s="276"/>
      <c r="D3" s="83">
        <v>734481.75000000105</v>
      </c>
      <c r="E3" s="83">
        <v>682865.09000000102</v>
      </c>
      <c r="F3" s="83">
        <v>1360298.31</v>
      </c>
      <c r="G3" s="83">
        <v>586783.78</v>
      </c>
      <c r="H3" s="83">
        <v>1445036.74</v>
      </c>
      <c r="I3" s="83">
        <v>701880.67000000097</v>
      </c>
      <c r="J3" s="83">
        <v>313580.14</v>
      </c>
      <c r="K3" s="83">
        <v>212846.41</v>
      </c>
      <c r="L3" s="83">
        <v>6037772.8900000099</v>
      </c>
    </row>
    <row r="4" spans="1:12" ht="22.5" customHeight="1" x14ac:dyDescent="0.3">
      <c r="A4" s="274"/>
      <c r="B4" s="277" t="s">
        <v>5</v>
      </c>
      <c r="C4" s="274"/>
      <c r="D4" s="117">
        <v>0.9038392204693263</v>
      </c>
      <c r="E4" s="117">
        <v>0.88329122728744469</v>
      </c>
      <c r="F4" s="117">
        <v>0.90779842392036769</v>
      </c>
      <c r="G4" s="117">
        <v>0.87928923653841407</v>
      </c>
      <c r="H4" s="117">
        <v>0.8794865316909275</v>
      </c>
      <c r="I4" s="117">
        <v>0.849378787374377</v>
      </c>
      <c r="J4" s="117">
        <v>0.90071224540126626</v>
      </c>
      <c r="K4" s="117">
        <v>0.87689475392212513</v>
      </c>
      <c r="L4" s="117">
        <v>0.88637234771045637</v>
      </c>
    </row>
    <row r="5" spans="1:12" ht="22.5" customHeight="1" x14ac:dyDescent="0.3">
      <c r="A5" s="274"/>
      <c r="B5" s="277" t="s">
        <v>6</v>
      </c>
      <c r="C5" s="132" t="s">
        <v>7</v>
      </c>
      <c r="D5" s="117">
        <v>0.87004204637538463</v>
      </c>
      <c r="E5" s="117">
        <v>0.84117982508270972</v>
      </c>
      <c r="F5" s="117">
        <v>0.87892766568114511</v>
      </c>
      <c r="G5" s="117">
        <v>0.8323911749822579</v>
      </c>
      <c r="H5" s="117">
        <v>0.84921969305276557</v>
      </c>
      <c r="I5" s="117">
        <v>0.80050453791495157</v>
      </c>
      <c r="J5" s="117">
        <v>0.84915960519184441</v>
      </c>
      <c r="K5" s="117">
        <v>0.81263419913100365</v>
      </c>
      <c r="L5" s="117">
        <v>0.87319980183285562</v>
      </c>
    </row>
    <row r="6" spans="1:12" ht="22.5" customHeight="1" x14ac:dyDescent="0.3">
      <c r="A6" s="274"/>
      <c r="B6" s="277"/>
      <c r="C6" s="132" t="s">
        <v>8</v>
      </c>
      <c r="D6" s="117">
        <v>0.92955863673580519</v>
      </c>
      <c r="E6" s="117">
        <v>0.91536024551667083</v>
      </c>
      <c r="F6" s="117">
        <v>0.93033040667610778</v>
      </c>
      <c r="G6" s="117">
        <v>0.91441414373266705</v>
      </c>
      <c r="H6" s="117">
        <v>0.90436199237906734</v>
      </c>
      <c r="I6" s="117">
        <v>0.8879552952280072</v>
      </c>
      <c r="J6" s="117">
        <v>0.93597423116853018</v>
      </c>
      <c r="K6" s="117">
        <v>0.92125168927840106</v>
      </c>
      <c r="L6" s="117">
        <v>0.89833579463015678</v>
      </c>
    </row>
    <row r="7" spans="1:12" ht="22.5" customHeight="1" thickBot="1" x14ac:dyDescent="0.35">
      <c r="A7" s="275"/>
      <c r="B7" s="278" t="s">
        <v>9</v>
      </c>
      <c r="C7" s="275"/>
      <c r="D7" s="114">
        <v>608</v>
      </c>
      <c r="E7" s="114">
        <v>565</v>
      </c>
      <c r="F7" s="114">
        <v>1130</v>
      </c>
      <c r="G7" s="114">
        <v>524</v>
      </c>
      <c r="H7" s="114">
        <v>1040</v>
      </c>
      <c r="I7" s="114">
        <v>583</v>
      </c>
      <c r="J7" s="114">
        <v>257</v>
      </c>
      <c r="K7" s="114">
        <v>294</v>
      </c>
      <c r="L7" s="114">
        <v>5001</v>
      </c>
    </row>
    <row r="8" spans="1:12" ht="22.5" customHeight="1" x14ac:dyDescent="0.3">
      <c r="A8" s="273" t="s">
        <v>16</v>
      </c>
      <c r="B8" s="273" t="s">
        <v>120</v>
      </c>
      <c r="C8" s="276"/>
      <c r="D8" s="83">
        <v>672318.15000000084</v>
      </c>
      <c r="E8" s="83">
        <v>653034.77000000072</v>
      </c>
      <c r="F8" s="83">
        <v>1343522.1099999992</v>
      </c>
      <c r="G8" s="83">
        <v>570369.71999999986</v>
      </c>
      <c r="H8" s="83">
        <v>1340926.2299999993</v>
      </c>
      <c r="I8" s="83">
        <v>691665.55000000028</v>
      </c>
      <c r="J8" s="83">
        <v>313105.61000000004</v>
      </c>
      <c r="K8" s="83">
        <v>212727.92000000019</v>
      </c>
      <c r="L8" s="83">
        <v>5797670.0600000033</v>
      </c>
    </row>
    <row r="9" spans="1:12" ht="22.5" customHeight="1" x14ac:dyDescent="0.3">
      <c r="A9" s="274"/>
      <c r="B9" s="277" t="s">
        <v>5</v>
      </c>
      <c r="C9" s="274"/>
      <c r="D9" s="117">
        <v>0.82734188099755956</v>
      </c>
      <c r="E9" s="117">
        <v>0.84470547975248578</v>
      </c>
      <c r="F9" s="117">
        <v>0.89660278557588324</v>
      </c>
      <c r="G9" s="117">
        <v>0.85469294267716311</v>
      </c>
      <c r="H9" s="117">
        <v>0.81612219719485557</v>
      </c>
      <c r="I9" s="117">
        <v>0.8370169905485948</v>
      </c>
      <c r="J9" s="117">
        <v>0.89934922865597655</v>
      </c>
      <c r="K9" s="117">
        <v>0.87640659318973524</v>
      </c>
      <c r="L9" s="117">
        <v>0.8511241671319012</v>
      </c>
    </row>
    <row r="10" spans="1:12" ht="22.5" customHeight="1" x14ac:dyDescent="0.3">
      <c r="A10" s="274"/>
      <c r="B10" s="277" t="s">
        <v>6</v>
      </c>
      <c r="C10" s="132" t="s">
        <v>7</v>
      </c>
      <c r="D10" s="117">
        <v>0.78356419334626737</v>
      </c>
      <c r="E10" s="117">
        <v>0.7973572365389241</v>
      </c>
      <c r="F10" s="117">
        <v>0.86756341219259114</v>
      </c>
      <c r="G10" s="117">
        <v>0.80304742821171571</v>
      </c>
      <c r="H10" s="117">
        <v>0.77953186608374536</v>
      </c>
      <c r="I10" s="117">
        <v>0.78546513199994028</v>
      </c>
      <c r="J10" s="117">
        <v>0.84480443305532915</v>
      </c>
      <c r="K10" s="117">
        <v>0.80960131363797461</v>
      </c>
      <c r="L10" s="117">
        <v>0.83612866848271994</v>
      </c>
    </row>
    <row r="11" spans="1:12" ht="22.5" customHeight="1" x14ac:dyDescent="0.3">
      <c r="A11" s="274"/>
      <c r="B11" s="277"/>
      <c r="C11" s="132" t="s">
        <v>8</v>
      </c>
      <c r="D11" s="117">
        <v>0.86380391319559902</v>
      </c>
      <c r="E11" s="117">
        <v>0.88261925105181538</v>
      </c>
      <c r="F11" s="117">
        <v>0.91986285985839789</v>
      </c>
      <c r="G11" s="117">
        <v>0.8945737260303992</v>
      </c>
      <c r="H11" s="117">
        <v>0.84782524176415242</v>
      </c>
      <c r="I11" s="117">
        <v>0.87810359526963755</v>
      </c>
      <c r="J11" s="117">
        <v>0.93617216984176499</v>
      </c>
      <c r="K11" s="117">
        <v>0.92202931979470459</v>
      </c>
      <c r="L11" s="117">
        <v>0.86496906598990475</v>
      </c>
    </row>
    <row r="12" spans="1:12" ht="22.5" customHeight="1" thickBot="1" x14ac:dyDescent="0.35">
      <c r="A12" s="275"/>
      <c r="B12" s="278" t="s">
        <v>9</v>
      </c>
      <c r="C12" s="275"/>
      <c r="D12" s="114">
        <v>608</v>
      </c>
      <c r="E12" s="114">
        <v>565</v>
      </c>
      <c r="F12" s="114">
        <v>1130</v>
      </c>
      <c r="G12" s="114">
        <v>524</v>
      </c>
      <c r="H12" s="114">
        <v>1040</v>
      </c>
      <c r="I12" s="114">
        <v>583</v>
      </c>
      <c r="J12" s="114">
        <v>257</v>
      </c>
      <c r="K12" s="114">
        <v>294</v>
      </c>
      <c r="L12" s="114">
        <v>5001</v>
      </c>
    </row>
    <row r="13" spans="1:12" ht="22.5" customHeight="1" x14ac:dyDescent="0.3">
      <c r="A13" s="273" t="s">
        <v>17</v>
      </c>
      <c r="B13" s="273" t="s">
        <v>120</v>
      </c>
      <c r="C13" s="276"/>
      <c r="D13" s="83">
        <v>660934.72000000102</v>
      </c>
      <c r="E13" s="83">
        <v>635495.2500000007</v>
      </c>
      <c r="F13" s="83">
        <v>1291542.8699999992</v>
      </c>
      <c r="G13" s="83">
        <v>549278.36999999965</v>
      </c>
      <c r="H13" s="83">
        <v>1304071.4799999997</v>
      </c>
      <c r="I13" s="83">
        <v>661729.36000000034</v>
      </c>
      <c r="J13" s="83">
        <v>304157.64000000013</v>
      </c>
      <c r="K13" s="83">
        <v>206488.42000000016</v>
      </c>
      <c r="L13" s="83">
        <v>5613698.1099999985</v>
      </c>
    </row>
    <row r="14" spans="1:12" ht="22.5" customHeight="1" x14ac:dyDescent="0.3">
      <c r="A14" s="274"/>
      <c r="B14" s="277" t="s">
        <v>5</v>
      </c>
      <c r="C14" s="274"/>
      <c r="D14" s="117">
        <v>0.81333364934651176</v>
      </c>
      <c r="E14" s="117">
        <v>0.82201797621231687</v>
      </c>
      <c r="F14" s="117">
        <v>0.86191431187736156</v>
      </c>
      <c r="G14" s="117">
        <v>0.82308777963215751</v>
      </c>
      <c r="H14" s="117">
        <v>0.79369144830342175</v>
      </c>
      <c r="I14" s="117">
        <v>0.80078980001945699</v>
      </c>
      <c r="J14" s="117">
        <v>0.87364751760219905</v>
      </c>
      <c r="K14" s="117">
        <v>0.85070080460209996</v>
      </c>
      <c r="L14" s="117">
        <v>0.8241162534184765</v>
      </c>
    </row>
    <row r="15" spans="1:12" ht="22.5" customHeight="1" x14ac:dyDescent="0.3">
      <c r="A15" s="274"/>
      <c r="B15" s="277" t="s">
        <v>6</v>
      </c>
      <c r="C15" s="132" t="s">
        <v>7</v>
      </c>
      <c r="D15" s="117">
        <v>0.77003739667244409</v>
      </c>
      <c r="E15" s="117">
        <v>0.7740236186652506</v>
      </c>
      <c r="F15" s="117">
        <v>0.82736078010771352</v>
      </c>
      <c r="G15" s="117">
        <v>0.77001158994719565</v>
      </c>
      <c r="H15" s="117">
        <v>0.75602701146441775</v>
      </c>
      <c r="I15" s="117">
        <v>0.74816235158766697</v>
      </c>
      <c r="J15" s="117">
        <v>0.81522591185475579</v>
      </c>
      <c r="K15" s="117">
        <v>0.78224220946212553</v>
      </c>
      <c r="L15" s="117">
        <v>0.80825395745259987</v>
      </c>
    </row>
    <row r="16" spans="1:12" ht="22.5" customHeight="1" x14ac:dyDescent="0.3">
      <c r="A16" s="274"/>
      <c r="B16" s="277"/>
      <c r="C16" s="132" t="s">
        <v>8</v>
      </c>
      <c r="D16" s="117">
        <v>0.85006549738459769</v>
      </c>
      <c r="E16" s="117">
        <v>0.86164106688921915</v>
      </c>
      <c r="F16" s="117">
        <v>0.89046756942068162</v>
      </c>
      <c r="G16" s="117">
        <v>0.86604601505952994</v>
      </c>
      <c r="H16" s="117">
        <v>0.82687279154025561</v>
      </c>
      <c r="I16" s="117">
        <v>0.84470232259056854</v>
      </c>
      <c r="J16" s="117">
        <v>0.91551182509004037</v>
      </c>
      <c r="K16" s="117">
        <v>0.90037832816770791</v>
      </c>
      <c r="L16" s="117">
        <v>0.8389278363008762</v>
      </c>
    </row>
    <row r="17" spans="1:12" ht="22.5" customHeight="1" thickBot="1" x14ac:dyDescent="0.35">
      <c r="A17" s="279"/>
      <c r="B17" s="278" t="s">
        <v>9</v>
      </c>
      <c r="C17" s="275"/>
      <c r="D17" s="118">
        <v>608</v>
      </c>
      <c r="E17" s="118">
        <v>565</v>
      </c>
      <c r="F17" s="118">
        <v>1130</v>
      </c>
      <c r="G17" s="118">
        <v>524</v>
      </c>
      <c r="H17" s="118">
        <v>1040</v>
      </c>
      <c r="I17" s="118">
        <v>583</v>
      </c>
      <c r="J17" s="118">
        <v>257</v>
      </c>
      <c r="K17" s="118">
        <v>294</v>
      </c>
      <c r="L17" s="118">
        <v>5001</v>
      </c>
    </row>
    <row r="18" spans="1:12" ht="19.399999999999999" customHeight="1" x14ac:dyDescent="0.3">
      <c r="A18" s="293" t="s">
        <v>159</v>
      </c>
      <c r="B18" s="273" t="s">
        <v>120</v>
      </c>
      <c r="C18" s="276"/>
      <c r="D18" s="83">
        <v>299662.07000000012</v>
      </c>
      <c r="E18" s="83">
        <v>273338.80999999988</v>
      </c>
      <c r="F18" s="83">
        <v>626739.4300000011</v>
      </c>
      <c r="G18" s="83">
        <v>218344.10999999996</v>
      </c>
      <c r="H18" s="83">
        <v>580212.74999999988</v>
      </c>
      <c r="I18" s="83">
        <v>301330.50999999989</v>
      </c>
      <c r="J18" s="83">
        <v>126428.72999999998</v>
      </c>
      <c r="K18" s="83">
        <v>95286.019999999917</v>
      </c>
      <c r="L18" s="83">
        <v>2521342.429999995</v>
      </c>
    </row>
    <row r="19" spans="1:12" ht="19.399999999999999" customHeight="1" x14ac:dyDescent="0.3">
      <c r="A19" s="294"/>
      <c r="B19" s="277" t="s">
        <v>5</v>
      </c>
      <c r="C19" s="279"/>
      <c r="D19" s="117">
        <v>0.36875842286486266</v>
      </c>
      <c r="E19" s="117">
        <v>0.3535658455613675</v>
      </c>
      <c r="F19" s="117">
        <v>0.4182561005774908</v>
      </c>
      <c r="G19" s="117">
        <v>0.32718632029085659</v>
      </c>
      <c r="H19" s="117">
        <v>0.35313240488290659</v>
      </c>
      <c r="I19" s="117">
        <v>0.36465421277765392</v>
      </c>
      <c r="J19" s="117">
        <v>0.36314769577413414</v>
      </c>
      <c r="K19" s="117">
        <v>0.39256387298295786</v>
      </c>
      <c r="L19" s="117">
        <v>0.37014446382415706</v>
      </c>
    </row>
    <row r="20" spans="1:12" ht="19.399999999999999" customHeight="1" x14ac:dyDescent="0.3">
      <c r="A20" s="294"/>
      <c r="B20" s="277" t="s">
        <v>6</v>
      </c>
      <c r="C20" s="172" t="s">
        <v>7</v>
      </c>
      <c r="D20" s="117">
        <v>0.31923450656123714</v>
      </c>
      <c r="E20" s="117">
        <v>0.30427971423039729</v>
      </c>
      <c r="F20" s="117">
        <v>0.37961184128895586</v>
      </c>
      <c r="G20" s="117">
        <v>0.27772515815511312</v>
      </c>
      <c r="H20" s="117">
        <v>0.31469435092448322</v>
      </c>
      <c r="I20" s="117">
        <v>0.31428798540026903</v>
      </c>
      <c r="J20" s="117">
        <v>0.29305090456178107</v>
      </c>
      <c r="K20" s="117">
        <v>0.31812535015893317</v>
      </c>
      <c r="L20" s="117">
        <v>0.35231296938722984</v>
      </c>
    </row>
    <row r="21" spans="1:12" ht="19.399999999999999" customHeight="1" x14ac:dyDescent="0.3">
      <c r="A21" s="294"/>
      <c r="B21" s="277"/>
      <c r="C21" s="172" t="s">
        <v>8</v>
      </c>
      <c r="D21" s="117">
        <v>0.42121154732645844</v>
      </c>
      <c r="E21" s="117">
        <v>0.40617443216851995</v>
      </c>
      <c r="F21" s="117">
        <v>0.45793052500017434</v>
      </c>
      <c r="G21" s="117">
        <v>0.38081190217065419</v>
      </c>
      <c r="H21" s="117">
        <v>0.39356912532254973</v>
      </c>
      <c r="I21" s="117">
        <v>0.41816965190736127</v>
      </c>
      <c r="J21" s="117">
        <v>0.43958562401138096</v>
      </c>
      <c r="K21" s="117">
        <v>0.47235442677597883</v>
      </c>
      <c r="L21" s="117">
        <v>0.38833734098403971</v>
      </c>
    </row>
    <row r="22" spans="1:12" ht="19.399999999999999" customHeight="1" thickBot="1" x14ac:dyDescent="0.35">
      <c r="A22" s="295"/>
      <c r="B22" s="278" t="s">
        <v>9</v>
      </c>
      <c r="C22" s="275"/>
      <c r="D22" s="118">
        <v>608</v>
      </c>
      <c r="E22" s="118">
        <v>565</v>
      </c>
      <c r="F22" s="118">
        <v>1130</v>
      </c>
      <c r="G22" s="118">
        <v>524</v>
      </c>
      <c r="H22" s="118">
        <v>1040</v>
      </c>
      <c r="I22" s="118">
        <v>583</v>
      </c>
      <c r="J22" s="118">
        <v>257</v>
      </c>
      <c r="K22" s="118">
        <v>294</v>
      </c>
      <c r="L22" s="118">
        <v>5001</v>
      </c>
    </row>
    <row r="23" spans="1:12" ht="19.399999999999999" customHeight="1" x14ac:dyDescent="0.3">
      <c r="A23" s="293" t="s">
        <v>493</v>
      </c>
      <c r="B23" s="273" t="s">
        <v>120</v>
      </c>
      <c r="C23" s="276"/>
      <c r="D23" s="83">
        <v>589566.24999999988</v>
      </c>
      <c r="E23" s="83">
        <v>555966.96000000066</v>
      </c>
      <c r="F23" s="83">
        <v>1171272.1499999994</v>
      </c>
      <c r="G23" s="83">
        <v>497213.80999999976</v>
      </c>
      <c r="H23" s="83">
        <v>1128617.3599999999</v>
      </c>
      <c r="I23" s="83">
        <v>583079.28999999969</v>
      </c>
      <c r="J23" s="83">
        <v>272056.01</v>
      </c>
      <c r="K23" s="83">
        <v>181029.67000000013</v>
      </c>
      <c r="L23" s="83">
        <v>4978801.4999999944</v>
      </c>
    </row>
    <row r="24" spans="1:12" ht="19.399999999999999" customHeight="1" x14ac:dyDescent="0.3">
      <c r="A24" s="294"/>
      <c r="B24" s="277" t="s">
        <v>5</v>
      </c>
      <c r="C24" s="279"/>
      <c r="D24" s="117">
        <v>0.72550897257150737</v>
      </c>
      <c r="E24" s="117">
        <v>0.71914752360480105</v>
      </c>
      <c r="F24" s="117">
        <v>0.78165135098331395</v>
      </c>
      <c r="G24" s="117">
        <v>0.74506959171784815</v>
      </c>
      <c r="H24" s="117">
        <v>0.6869055575379841</v>
      </c>
      <c r="I24" s="117">
        <v>0.70561165373497492</v>
      </c>
      <c r="J24" s="117">
        <v>0.78144036686127294</v>
      </c>
      <c r="K24" s="117">
        <v>0.74581463660699532</v>
      </c>
      <c r="L24" s="117">
        <v>0.73091056168218071</v>
      </c>
    </row>
    <row r="25" spans="1:12" ht="19.399999999999999" customHeight="1" x14ac:dyDescent="0.3">
      <c r="A25" s="294"/>
      <c r="B25" s="277" t="s">
        <v>6</v>
      </c>
      <c r="C25" s="252" t="s">
        <v>7</v>
      </c>
      <c r="D25" s="117">
        <v>0.67798908238438083</v>
      </c>
      <c r="E25" s="117">
        <v>0.66517543105178556</v>
      </c>
      <c r="F25" s="117">
        <v>0.74598653428706674</v>
      </c>
      <c r="G25" s="117">
        <v>0.69117802740265577</v>
      </c>
      <c r="H25" s="117">
        <v>0.64635760977136192</v>
      </c>
      <c r="I25" s="117">
        <v>0.65209786665819902</v>
      </c>
      <c r="J25" s="117">
        <v>0.71294780081314613</v>
      </c>
      <c r="K25" s="117">
        <v>0.67719738015722142</v>
      </c>
      <c r="L25" s="117">
        <v>0.71357659208007707</v>
      </c>
    </row>
    <row r="26" spans="1:12" ht="19.399999999999999" customHeight="1" x14ac:dyDescent="0.3">
      <c r="A26" s="294"/>
      <c r="B26" s="277"/>
      <c r="C26" s="252" t="s">
        <v>8</v>
      </c>
      <c r="D26" s="117">
        <v>0.76841162294456078</v>
      </c>
      <c r="E26" s="117">
        <v>0.76746102769382707</v>
      </c>
      <c r="F26" s="117">
        <v>0.81356014172568092</v>
      </c>
      <c r="G26" s="117">
        <v>0.79238164620764484</v>
      </c>
      <c r="H26" s="117">
        <v>0.72478394243627331</v>
      </c>
      <c r="I26" s="117">
        <v>0.75399928917137382</v>
      </c>
      <c r="J26" s="117">
        <v>0.83731925392820783</v>
      </c>
      <c r="K26" s="117">
        <v>0.80406622262120808</v>
      </c>
      <c r="L26" s="117">
        <v>0.74756660454487156</v>
      </c>
    </row>
    <row r="27" spans="1:12" ht="19.399999999999999" customHeight="1" thickBot="1" x14ac:dyDescent="0.35">
      <c r="A27" s="295"/>
      <c r="B27" s="278" t="s">
        <v>9</v>
      </c>
      <c r="C27" s="275"/>
      <c r="D27" s="118">
        <v>608</v>
      </c>
      <c r="E27" s="118">
        <v>565</v>
      </c>
      <c r="F27" s="118">
        <v>1130</v>
      </c>
      <c r="G27" s="118">
        <v>524</v>
      </c>
      <c r="H27" s="118">
        <v>1040</v>
      </c>
      <c r="I27" s="118">
        <v>583</v>
      </c>
      <c r="J27" s="118">
        <v>257</v>
      </c>
      <c r="K27" s="118">
        <v>294</v>
      </c>
      <c r="L27" s="118">
        <v>5001</v>
      </c>
    </row>
    <row r="28" spans="1:12" ht="16" customHeight="1" x14ac:dyDescent="0.3">
      <c r="A28" s="282" t="s">
        <v>360</v>
      </c>
      <c r="B28" s="283"/>
      <c r="C28" s="283"/>
      <c r="D28" s="283"/>
      <c r="E28" s="283"/>
      <c r="F28" s="283"/>
      <c r="G28" s="283"/>
      <c r="H28" s="72"/>
    </row>
    <row r="29" spans="1:12" ht="16" customHeight="1" x14ac:dyDescent="0.3">
      <c r="A29" s="280" t="s">
        <v>10</v>
      </c>
      <c r="B29" s="281"/>
      <c r="C29" s="281"/>
      <c r="D29" s="281"/>
      <c r="E29" s="281"/>
      <c r="F29" s="281"/>
      <c r="G29" s="281"/>
      <c r="H29" s="72"/>
    </row>
    <row r="30" spans="1:12" ht="14.25" customHeight="1" x14ac:dyDescent="0.3">
      <c r="A30" s="198" t="str">
        <f>HYPERLINK("#'Index'!A1","Back To Index")</f>
        <v>Back To Index</v>
      </c>
      <c r="H30" s="72"/>
    </row>
    <row r="31" spans="1:12" ht="14.25" customHeight="1" x14ac:dyDescent="0.3">
      <c r="H31" s="72"/>
    </row>
    <row r="32" spans="1:12" ht="14.25" customHeight="1" x14ac:dyDescent="0.3">
      <c r="H32" s="72"/>
    </row>
    <row r="33" spans="8:8" ht="14.15" customHeight="1" x14ac:dyDescent="0.3">
      <c r="H33" s="72"/>
    </row>
    <row r="34" spans="8:8" ht="14.25" customHeight="1" x14ac:dyDescent="0.3">
      <c r="H34" s="72"/>
    </row>
    <row r="35" spans="8:8" ht="14.25" customHeight="1" x14ac:dyDescent="0.3">
      <c r="H35" s="72"/>
    </row>
    <row r="36" spans="8:8" ht="14.25" customHeight="1" x14ac:dyDescent="0.3">
      <c r="H36" s="72"/>
    </row>
    <row r="37" spans="8:8" ht="14.15" customHeight="1" x14ac:dyDescent="0.3">
      <c r="H37" s="72"/>
    </row>
    <row r="38" spans="8:8" ht="15" customHeight="1" x14ac:dyDescent="0.3">
      <c r="H38" s="72"/>
    </row>
    <row r="39" spans="8:8" ht="14.15" customHeight="1" x14ac:dyDescent="0.3">
      <c r="H39" s="72"/>
    </row>
    <row r="40" spans="8:8" ht="15" customHeight="1" x14ac:dyDescent="0.3">
      <c r="H40" s="72"/>
    </row>
    <row r="41" spans="8:8" ht="15" customHeight="1" x14ac:dyDescent="0.3">
      <c r="H41" s="72"/>
    </row>
    <row r="42" spans="8:8" ht="36.75" customHeight="1" x14ac:dyDescent="0.3">
      <c r="H42" s="72"/>
    </row>
    <row r="43" spans="8:8" ht="15" customHeight="1" x14ac:dyDescent="0.3">
      <c r="H43" s="72"/>
    </row>
    <row r="44" spans="8:8" ht="14.25" customHeight="1" x14ac:dyDescent="0.3">
      <c r="H44" s="72"/>
    </row>
    <row r="45" spans="8:8" ht="14.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25" customHeight="1" x14ac:dyDescent="0.3">
      <c r="H48" s="72"/>
    </row>
    <row r="49" spans="8:8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25" customHeight="1" x14ac:dyDescent="0.3">
      <c r="H52" s="72"/>
    </row>
    <row r="53" spans="8:8" ht="14.1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25" customHeight="1" x14ac:dyDescent="0.3">
      <c r="H56" s="72"/>
    </row>
    <row r="57" spans="8:8" ht="14.1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25" customHeight="1" x14ac:dyDescent="0.3">
      <c r="H60" s="72"/>
    </row>
    <row r="61" spans="8:8" ht="14.1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25" customHeight="1" x14ac:dyDescent="0.3">
      <c r="H64" s="72"/>
    </row>
    <row r="65" spans="8:8" ht="14.15" customHeight="1" x14ac:dyDescent="0.3">
      <c r="H65" s="72"/>
    </row>
    <row r="66" spans="8:8" ht="15" customHeight="1" x14ac:dyDescent="0.3">
      <c r="H66" s="72"/>
    </row>
    <row r="67" spans="8:8" ht="14.15" customHeight="1" x14ac:dyDescent="0.3"/>
    <row r="69" spans="8:8" ht="14.15" customHeight="1" x14ac:dyDescent="0.3"/>
    <row r="70" spans="8:8" ht="14.15" customHeight="1" x14ac:dyDescent="0.3"/>
    <row r="71" spans="8:8" ht="14.15" customHeight="1" x14ac:dyDescent="0.3"/>
    <row r="73" spans="8:8" ht="14.5" customHeight="1" x14ac:dyDescent="0.3"/>
    <row r="75" spans="8:8" ht="14.5" customHeight="1" x14ac:dyDescent="0.3"/>
    <row r="76" spans="8:8" ht="14.5" customHeight="1" x14ac:dyDescent="0.3"/>
    <row r="78" spans="8:8" ht="14.5" customHeight="1" x14ac:dyDescent="0.3"/>
    <row r="79" spans="8:8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2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0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</sheetData>
  <mergeCells count="29">
    <mergeCell ref="B22:C22"/>
    <mergeCell ref="A1:G1"/>
    <mergeCell ref="B2:C2"/>
    <mergeCell ref="A3:A7"/>
    <mergeCell ref="B3:C3"/>
    <mergeCell ref="B4:C4"/>
    <mergeCell ref="B5:B6"/>
    <mergeCell ref="B7:C7"/>
    <mergeCell ref="A28:G28"/>
    <mergeCell ref="A29:G29"/>
    <mergeCell ref="B9:C9"/>
    <mergeCell ref="B10:B11"/>
    <mergeCell ref="B12:C12"/>
    <mergeCell ref="A13:A17"/>
    <mergeCell ref="B13:C13"/>
    <mergeCell ref="A8:A12"/>
    <mergeCell ref="B8:C8"/>
    <mergeCell ref="B14:C14"/>
    <mergeCell ref="B15:B16"/>
    <mergeCell ref="B17:C17"/>
    <mergeCell ref="A18:A22"/>
    <mergeCell ref="B18:C18"/>
    <mergeCell ref="B19:C19"/>
    <mergeCell ref="B20:B21"/>
    <mergeCell ref="A23:A27"/>
    <mergeCell ref="B23:C23"/>
    <mergeCell ref="B24:C24"/>
    <mergeCell ref="B25:B26"/>
    <mergeCell ref="B27:C2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 enableFormatConditionsCalculation="0">
    <tabColor rgb="FF1F497D"/>
  </sheetPr>
  <dimension ref="A1:I205"/>
  <sheetViews>
    <sheetView workbookViewId="0">
      <selection activeCell="M10" sqref="M10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9" s="93" customFormat="1" ht="15" customHeight="1" thickBot="1" x14ac:dyDescent="0.35">
      <c r="A1" s="290" t="s">
        <v>309</v>
      </c>
      <c r="B1" s="290"/>
      <c r="C1" s="290"/>
      <c r="D1" s="290"/>
      <c r="E1" s="290"/>
      <c r="F1" s="290"/>
      <c r="G1" s="292"/>
    </row>
    <row r="2" spans="1:9" ht="54" customHeight="1" thickBot="1" x14ac:dyDescent="0.35">
      <c r="A2" s="131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  <c r="I2" s="73"/>
    </row>
    <row r="3" spans="1:9" ht="18" customHeight="1" x14ac:dyDescent="0.3">
      <c r="A3" s="273" t="s">
        <v>89</v>
      </c>
      <c r="B3" s="273" t="s">
        <v>120</v>
      </c>
      <c r="C3" s="276"/>
      <c r="D3" s="83">
        <v>5688627.6299999887</v>
      </c>
      <c r="E3" s="83">
        <v>226503.18000000008</v>
      </c>
      <c r="F3" s="83">
        <v>122642.07999999997</v>
      </c>
      <c r="G3" s="83">
        <v>6037772.8899999904</v>
      </c>
      <c r="I3" s="71"/>
    </row>
    <row r="4" spans="1:9" ht="18" customHeight="1" x14ac:dyDescent="0.3">
      <c r="A4" s="274"/>
      <c r="B4" s="277" t="s">
        <v>5</v>
      </c>
      <c r="C4" s="274"/>
      <c r="D4" s="117">
        <v>0.91260976463063581</v>
      </c>
      <c r="E4" s="117">
        <v>0.6873447616476599</v>
      </c>
      <c r="F4" s="117">
        <v>0.49276971944464676</v>
      </c>
      <c r="G4" s="117">
        <v>0.88637234771045625</v>
      </c>
      <c r="I4" s="117"/>
    </row>
    <row r="5" spans="1:9" ht="18" customHeight="1" x14ac:dyDescent="0.3">
      <c r="A5" s="274"/>
      <c r="B5" s="277" t="s">
        <v>6</v>
      </c>
      <c r="C5" s="132" t="s">
        <v>7</v>
      </c>
      <c r="D5" s="117">
        <v>0.90016521933149307</v>
      </c>
      <c r="E5" s="117">
        <v>0.59654075487102287</v>
      </c>
      <c r="F5" s="117">
        <v>0.38600188775498945</v>
      </c>
      <c r="G5" s="117">
        <v>0.87319980183285539</v>
      </c>
      <c r="I5" s="117"/>
    </row>
    <row r="6" spans="1:9" ht="18" customHeight="1" x14ac:dyDescent="0.3">
      <c r="A6" s="274"/>
      <c r="B6" s="277"/>
      <c r="C6" s="132" t="s">
        <v>8</v>
      </c>
      <c r="D6" s="117">
        <v>0.92363467818341749</v>
      </c>
      <c r="E6" s="117">
        <v>0.7657376013399434</v>
      </c>
      <c r="F6" s="117">
        <v>0.60020115323956835</v>
      </c>
      <c r="G6" s="117">
        <v>0.89833579463015667</v>
      </c>
      <c r="I6" s="117"/>
    </row>
    <row r="7" spans="1:9" ht="18" customHeight="1" thickBot="1" x14ac:dyDescent="0.35">
      <c r="A7" s="275"/>
      <c r="B7" s="278" t="s">
        <v>9</v>
      </c>
      <c r="C7" s="275"/>
      <c r="D7" s="114">
        <v>4665</v>
      </c>
      <c r="E7" s="114">
        <v>199</v>
      </c>
      <c r="F7" s="114">
        <v>137</v>
      </c>
      <c r="G7" s="114">
        <v>5001</v>
      </c>
      <c r="I7" s="114"/>
    </row>
    <row r="8" spans="1:9" ht="18" customHeight="1" x14ac:dyDescent="0.3">
      <c r="A8" s="273" t="s">
        <v>16</v>
      </c>
      <c r="B8" s="273" t="s">
        <v>120</v>
      </c>
      <c r="C8" s="276"/>
      <c r="D8" s="83">
        <v>5493217.4199999897</v>
      </c>
      <c r="E8" s="83">
        <v>212393.87000000005</v>
      </c>
      <c r="F8" s="83">
        <v>92058.76999999999</v>
      </c>
      <c r="G8" s="83">
        <v>5797670.0599999903</v>
      </c>
      <c r="I8" s="71"/>
    </row>
    <row r="9" spans="1:9" ht="18" customHeight="1" x14ac:dyDescent="0.3">
      <c r="A9" s="274"/>
      <c r="B9" s="277" t="s">
        <v>5</v>
      </c>
      <c r="C9" s="274"/>
      <c r="D9" s="117">
        <v>0.88126068057140683</v>
      </c>
      <c r="E9" s="117">
        <v>0.64452876092324207</v>
      </c>
      <c r="F9" s="117">
        <v>0.36988751548668508</v>
      </c>
      <c r="G9" s="117">
        <v>0.8511241671319012</v>
      </c>
      <c r="I9" s="117"/>
    </row>
    <row r="10" spans="1:9" ht="18" customHeight="1" x14ac:dyDescent="0.3">
      <c r="A10" s="274"/>
      <c r="B10" s="277" t="s">
        <v>6</v>
      </c>
      <c r="C10" s="132" t="s">
        <v>7</v>
      </c>
      <c r="D10" s="117">
        <v>0.86662047677399978</v>
      </c>
      <c r="E10" s="117">
        <v>0.55345748087960245</v>
      </c>
      <c r="F10" s="117">
        <v>0.26938057014104311</v>
      </c>
      <c r="G10" s="117">
        <v>0.83612866848271983</v>
      </c>
      <c r="I10" s="117"/>
    </row>
    <row r="11" spans="1:9" ht="18" customHeight="1" x14ac:dyDescent="0.3">
      <c r="A11" s="274"/>
      <c r="B11" s="277"/>
      <c r="C11" s="132" t="s">
        <v>8</v>
      </c>
      <c r="D11" s="117">
        <v>0.89448957055448441</v>
      </c>
      <c r="E11" s="117">
        <v>0.72621438603730293</v>
      </c>
      <c r="F11" s="117">
        <v>0.48309863261980612</v>
      </c>
      <c r="G11" s="117">
        <v>0.86496906598990464</v>
      </c>
      <c r="I11" s="117"/>
    </row>
    <row r="12" spans="1:9" ht="18" customHeight="1" thickBot="1" x14ac:dyDescent="0.35">
      <c r="A12" s="275"/>
      <c r="B12" s="278" t="s">
        <v>9</v>
      </c>
      <c r="C12" s="275"/>
      <c r="D12" s="114">
        <v>4665</v>
      </c>
      <c r="E12" s="114">
        <v>199</v>
      </c>
      <c r="F12" s="114">
        <v>137</v>
      </c>
      <c r="G12" s="114">
        <v>5001</v>
      </c>
      <c r="I12" s="114"/>
    </row>
    <row r="13" spans="1:9" ht="18" customHeight="1" x14ac:dyDescent="0.3">
      <c r="A13" s="273" t="s">
        <v>17</v>
      </c>
      <c r="B13" s="273" t="s">
        <v>120</v>
      </c>
      <c r="C13" s="276"/>
      <c r="D13" s="83">
        <v>5327084.6799999941</v>
      </c>
      <c r="E13" s="83">
        <v>198882.18</v>
      </c>
      <c r="F13" s="83">
        <v>87731.25</v>
      </c>
      <c r="G13" s="83">
        <v>5613698.1099999901</v>
      </c>
      <c r="I13" s="71"/>
    </row>
    <row r="14" spans="1:9" ht="18" customHeight="1" x14ac:dyDescent="0.3">
      <c r="A14" s="274"/>
      <c r="B14" s="277" t="s">
        <v>5</v>
      </c>
      <c r="C14" s="274"/>
      <c r="D14" s="117">
        <v>0.85460849473500689</v>
      </c>
      <c r="E14" s="117">
        <v>0.6035262931322507</v>
      </c>
      <c r="F14" s="117">
        <v>0.35249975741628137</v>
      </c>
      <c r="G14" s="117">
        <v>0.82411625341847705</v>
      </c>
      <c r="I14" s="117"/>
    </row>
    <row r="15" spans="1:9" ht="18" customHeight="1" x14ac:dyDescent="0.3">
      <c r="A15" s="274"/>
      <c r="B15" s="277" t="s">
        <v>6</v>
      </c>
      <c r="C15" s="132" t="s">
        <v>7</v>
      </c>
      <c r="D15" s="117">
        <v>0.83889569060439395</v>
      </c>
      <c r="E15" s="117">
        <v>0.51215859933076024</v>
      </c>
      <c r="F15" s="117">
        <v>0.25327918517308495</v>
      </c>
      <c r="G15" s="117">
        <v>0.8082539574526002</v>
      </c>
      <c r="I15" s="117"/>
    </row>
    <row r="16" spans="1:9" ht="18" customHeight="1" x14ac:dyDescent="0.3">
      <c r="A16" s="274"/>
      <c r="B16" s="277"/>
      <c r="C16" s="132" t="s">
        <v>8</v>
      </c>
      <c r="D16" s="117">
        <v>0.86902805997725141</v>
      </c>
      <c r="E16" s="117">
        <v>0.68819962219176101</v>
      </c>
      <c r="F16" s="117">
        <v>0.46631622738441825</v>
      </c>
      <c r="G16" s="117">
        <v>0.83892783630087697</v>
      </c>
      <c r="I16" s="117"/>
    </row>
    <row r="17" spans="1:9" ht="18" customHeight="1" thickBot="1" x14ac:dyDescent="0.35">
      <c r="A17" s="275"/>
      <c r="B17" s="278" t="s">
        <v>9</v>
      </c>
      <c r="C17" s="275"/>
      <c r="D17" s="114">
        <v>4665</v>
      </c>
      <c r="E17" s="114">
        <v>199</v>
      </c>
      <c r="F17" s="114">
        <v>137</v>
      </c>
      <c r="G17" s="118">
        <v>5001</v>
      </c>
      <c r="I17" s="114"/>
    </row>
    <row r="18" spans="1:9" ht="18" customHeight="1" x14ac:dyDescent="0.3">
      <c r="A18" s="273" t="s">
        <v>159</v>
      </c>
      <c r="B18" s="273" t="s">
        <v>120</v>
      </c>
      <c r="C18" s="276"/>
      <c r="D18" s="83">
        <v>2378341.02</v>
      </c>
      <c r="E18" s="83">
        <v>94304.85</v>
      </c>
      <c r="F18" s="83">
        <v>48696.56</v>
      </c>
      <c r="G18" s="83">
        <v>2521342.4300000002</v>
      </c>
      <c r="I18" s="114"/>
    </row>
    <row r="19" spans="1:9" ht="18" customHeight="1" x14ac:dyDescent="0.3">
      <c r="A19" s="274"/>
      <c r="B19" s="277" t="s">
        <v>5</v>
      </c>
      <c r="C19" s="274"/>
      <c r="D19" s="117">
        <v>0.38200000000000001</v>
      </c>
      <c r="E19" s="117">
        <v>0.28599999999999998</v>
      </c>
      <c r="F19" s="117">
        <v>0.19600000000000001</v>
      </c>
      <c r="G19" s="117">
        <v>0.37</v>
      </c>
      <c r="I19" s="114"/>
    </row>
    <row r="20" spans="1:9" ht="18" customHeight="1" x14ac:dyDescent="0.3">
      <c r="A20" s="274"/>
      <c r="B20" s="277" t="s">
        <v>6</v>
      </c>
      <c r="C20" s="255" t="s">
        <v>7</v>
      </c>
      <c r="D20" s="117">
        <v>0.36299999999999999</v>
      </c>
      <c r="E20" s="117">
        <v>0.21099999999999999</v>
      </c>
      <c r="F20" s="117">
        <v>0.124</v>
      </c>
      <c r="G20" s="117">
        <v>0.35199999999999998</v>
      </c>
      <c r="I20" s="114"/>
    </row>
    <row r="21" spans="1:9" ht="18" customHeight="1" x14ac:dyDescent="0.3">
      <c r="A21" s="274"/>
      <c r="B21" s="277"/>
      <c r="C21" s="255" t="s">
        <v>8</v>
      </c>
      <c r="D21" s="117">
        <v>0.40100000000000002</v>
      </c>
      <c r="E21" s="117">
        <v>0.375</v>
      </c>
      <c r="F21" s="117">
        <v>0.29399999999999998</v>
      </c>
      <c r="G21" s="117">
        <v>0.38800000000000001</v>
      </c>
      <c r="I21" s="114"/>
    </row>
    <row r="22" spans="1:9" ht="18" customHeight="1" thickBot="1" x14ac:dyDescent="0.35">
      <c r="A22" s="275"/>
      <c r="B22" s="278" t="s">
        <v>9</v>
      </c>
      <c r="C22" s="275"/>
      <c r="D22" s="114">
        <v>4665</v>
      </c>
      <c r="E22" s="114">
        <v>199</v>
      </c>
      <c r="F22" s="114">
        <v>137</v>
      </c>
      <c r="G22" s="118">
        <v>5001</v>
      </c>
      <c r="I22" s="114"/>
    </row>
    <row r="23" spans="1:9" ht="19.399999999999999" customHeight="1" x14ac:dyDescent="0.3">
      <c r="A23" s="293" t="s">
        <v>493</v>
      </c>
      <c r="B23" s="273" t="s">
        <v>120</v>
      </c>
      <c r="C23" s="276"/>
      <c r="D23" s="83">
        <v>4721154.2799999928</v>
      </c>
      <c r="E23" s="83">
        <v>175153.73000000007</v>
      </c>
      <c r="F23" s="83">
        <v>82493.489999999976</v>
      </c>
      <c r="G23" s="83">
        <v>4978801.4999999944</v>
      </c>
      <c r="I23" s="71"/>
    </row>
    <row r="24" spans="1:9" ht="19.399999999999999" customHeight="1" x14ac:dyDescent="0.3">
      <c r="A24" s="294"/>
      <c r="B24" s="277" t="s">
        <v>5</v>
      </c>
      <c r="C24" s="279"/>
      <c r="D24" s="117">
        <v>0.75740086651720617</v>
      </c>
      <c r="E24" s="117">
        <v>0.53152012611279265</v>
      </c>
      <c r="F24" s="117">
        <v>0.33145470073004119</v>
      </c>
      <c r="G24" s="117">
        <v>0.73091056168218071</v>
      </c>
      <c r="I24" s="117"/>
    </row>
    <row r="25" spans="1:9" ht="19.399999999999999" customHeight="1" x14ac:dyDescent="0.3">
      <c r="A25" s="294"/>
      <c r="B25" s="277" t="s">
        <v>6</v>
      </c>
      <c r="C25" s="172" t="s">
        <v>7</v>
      </c>
      <c r="D25" s="117">
        <v>0.73978089353545162</v>
      </c>
      <c r="E25" s="117">
        <v>0.44096392395633965</v>
      </c>
      <c r="F25" s="117">
        <v>0.23156169713828045</v>
      </c>
      <c r="G25" s="117">
        <v>0.71357659208007707</v>
      </c>
      <c r="I25" s="117"/>
    </row>
    <row r="26" spans="1:9" ht="19.399999999999999" customHeight="1" x14ac:dyDescent="0.3">
      <c r="A26" s="294"/>
      <c r="B26" s="277"/>
      <c r="C26" s="172" t="s">
        <v>8</v>
      </c>
      <c r="D26" s="117">
        <v>0.77419192766731537</v>
      </c>
      <c r="E26" s="117">
        <v>0.62004677929224494</v>
      </c>
      <c r="F26" s="117">
        <v>0.44924737163562939</v>
      </c>
      <c r="G26" s="117">
        <v>0.74756660454487156</v>
      </c>
      <c r="I26" s="117"/>
    </row>
    <row r="27" spans="1:9" ht="19.399999999999999" customHeight="1" thickBot="1" x14ac:dyDescent="0.35">
      <c r="A27" s="295"/>
      <c r="B27" s="278" t="s">
        <v>9</v>
      </c>
      <c r="C27" s="275"/>
      <c r="D27" s="114">
        <v>4665</v>
      </c>
      <c r="E27" s="114">
        <v>199</v>
      </c>
      <c r="F27" s="114">
        <v>137</v>
      </c>
      <c r="G27" s="118">
        <v>5001</v>
      </c>
      <c r="I27" s="114"/>
    </row>
    <row r="28" spans="1:9" ht="18" customHeight="1" x14ac:dyDescent="0.3">
      <c r="A28" s="282" t="s">
        <v>360</v>
      </c>
      <c r="B28" s="283"/>
      <c r="C28" s="283"/>
      <c r="D28" s="283"/>
      <c r="E28" s="283"/>
      <c r="F28" s="283"/>
      <c r="G28" s="283"/>
      <c r="I28" s="73"/>
    </row>
    <row r="29" spans="1:9" ht="18" customHeight="1" x14ac:dyDescent="0.3">
      <c r="A29" s="280" t="s">
        <v>10</v>
      </c>
      <c r="B29" s="281"/>
      <c r="C29" s="281"/>
      <c r="D29" s="281"/>
      <c r="E29" s="281"/>
      <c r="F29" s="281"/>
      <c r="G29" s="281"/>
      <c r="I29" s="73"/>
    </row>
    <row r="30" spans="1:9" ht="18" customHeight="1" x14ac:dyDescent="0.3">
      <c r="A30" s="198" t="str">
        <f>HYPERLINK("#'Index'!A1","Back To Index")</f>
        <v>Back To Index</v>
      </c>
      <c r="I30" s="73"/>
    </row>
    <row r="31" spans="1:9" ht="18" customHeight="1" x14ac:dyDescent="0.3"/>
    <row r="32" spans="1:9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28.5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30" customHeight="1" x14ac:dyDescent="0.3"/>
    <row r="48" ht="16" customHeight="1" x14ac:dyDescent="0.3"/>
    <row r="49" ht="16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15" customHeight="1" x14ac:dyDescent="0.3"/>
    <row r="58" ht="15" customHeight="1" x14ac:dyDescent="0.3"/>
    <row r="59" ht="14.15" customHeight="1" x14ac:dyDescent="0.3"/>
    <row r="60" ht="15" customHeight="1" x14ac:dyDescent="0.3"/>
    <row r="61" ht="15" customHeight="1" x14ac:dyDescent="0.3"/>
    <row r="62" ht="36.75" customHeight="1" x14ac:dyDescent="0.3"/>
    <row r="63" ht="15" customHeight="1" x14ac:dyDescent="0.3"/>
    <row r="64" ht="14.25" customHeight="1" x14ac:dyDescent="0.3"/>
    <row r="65" ht="14.5" customHeight="1" x14ac:dyDescent="0.3"/>
    <row r="66" ht="14.25" customHeight="1" x14ac:dyDescent="0.3"/>
    <row r="67" ht="14.25" customHeight="1" x14ac:dyDescent="0.3"/>
    <row r="68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15" customHeight="1" x14ac:dyDescent="0.3"/>
    <row r="74" ht="14.25" customHeight="1" x14ac:dyDescent="0.3"/>
    <row r="75" ht="14.25" customHeight="1" x14ac:dyDescent="0.3"/>
    <row r="76" ht="14.25" customHeight="1" x14ac:dyDescent="0.3"/>
    <row r="77" ht="14.15" customHeight="1" x14ac:dyDescent="0.3"/>
    <row r="78" ht="14.25" customHeight="1" x14ac:dyDescent="0.3"/>
    <row r="79" ht="14.25" customHeight="1" x14ac:dyDescent="0.3"/>
    <row r="80" ht="14.25" customHeight="1" x14ac:dyDescent="0.3"/>
    <row r="81" ht="14.15" customHeight="1" x14ac:dyDescent="0.3"/>
    <row r="82" ht="14.25" customHeight="1" x14ac:dyDescent="0.3"/>
    <row r="83" ht="14.25" customHeight="1" x14ac:dyDescent="0.3"/>
    <row r="84" ht="14.25" customHeight="1" x14ac:dyDescent="0.3"/>
    <row r="85" ht="14.15" customHeight="1" x14ac:dyDescent="0.3"/>
    <row r="86" ht="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5" customHeight="1" x14ac:dyDescent="0.3"/>
    <row r="95" ht="14.5" customHeight="1" x14ac:dyDescent="0.3"/>
    <row r="96" ht="14.5" customHeight="1" x14ac:dyDescent="0.3"/>
    <row r="98" ht="14.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5" customHeight="1" x14ac:dyDescent="0.3"/>
    <row r="123" ht="14.5" customHeight="1" x14ac:dyDescent="0.3"/>
    <row r="124" ht="14.5" customHeight="1" x14ac:dyDescent="0.3"/>
    <row r="126" ht="14.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5" customHeight="1" x14ac:dyDescent="0.3"/>
    <row r="151" ht="14.5" customHeight="1" x14ac:dyDescent="0.3"/>
    <row r="152" ht="14.5" customHeight="1" x14ac:dyDescent="0.3"/>
    <row r="154" ht="14.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5" customHeight="1" x14ac:dyDescent="0.3"/>
    <row r="179" ht="14.5" customHeight="1" x14ac:dyDescent="0.3"/>
    <row r="180" ht="14.5" customHeight="1" x14ac:dyDescent="0.3"/>
    <row r="182" ht="14.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5" customHeight="1" x14ac:dyDescent="0.3"/>
  </sheetData>
  <mergeCells count="29">
    <mergeCell ref="A28:G28"/>
    <mergeCell ref="A29:G29"/>
    <mergeCell ref="A23:A27"/>
    <mergeCell ref="B23:C23"/>
    <mergeCell ref="B24:C24"/>
    <mergeCell ref="B25:B26"/>
    <mergeCell ref="B27:C27"/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8:A22"/>
    <mergeCell ref="B18:C18"/>
    <mergeCell ref="B19:C19"/>
    <mergeCell ref="B20:B21"/>
    <mergeCell ref="B22:C22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 enableFormatConditionsCalculation="0">
    <tabColor rgb="FF1F497D"/>
  </sheetPr>
  <dimension ref="A1:K25"/>
  <sheetViews>
    <sheetView zoomScale="106" zoomScaleNormal="106" zoomScalePageLayoutView="106" workbookViewId="0">
      <selection activeCell="A25" sqref="A25"/>
    </sheetView>
  </sheetViews>
  <sheetFormatPr defaultColWidth="9" defaultRowHeight="14" x14ac:dyDescent="0.3"/>
  <cols>
    <col min="1" max="1" width="14.33203125" style="89" customWidth="1"/>
    <col min="2" max="16384" width="9" style="89"/>
  </cols>
  <sheetData>
    <row r="1" spans="1:11" ht="26.25" customHeight="1" thickBot="1" x14ac:dyDescent="0.35">
      <c r="A1" s="290" t="s">
        <v>310</v>
      </c>
      <c r="B1" s="290"/>
      <c r="C1" s="290"/>
      <c r="D1" s="290"/>
      <c r="E1" s="290"/>
      <c r="F1" s="290"/>
      <c r="G1" s="133"/>
    </row>
    <row r="2" spans="1:11" ht="39.5" thickBot="1" x14ac:dyDescent="0.35">
      <c r="A2" s="134" t="s">
        <v>0</v>
      </c>
      <c r="B2" s="303"/>
      <c r="C2" s="304"/>
      <c r="D2" s="99" t="s">
        <v>46</v>
      </c>
      <c r="E2" s="99" t="s">
        <v>21</v>
      </c>
      <c r="F2" s="99" t="s">
        <v>22</v>
      </c>
      <c r="G2" s="99" t="s">
        <v>4</v>
      </c>
      <c r="H2" s="201"/>
      <c r="I2" s="201"/>
      <c r="J2" s="201"/>
      <c r="K2" s="201"/>
    </row>
    <row r="3" spans="1:11" ht="18" customHeight="1" x14ac:dyDescent="0.3">
      <c r="A3" s="293" t="s">
        <v>18</v>
      </c>
      <c r="B3" s="293" t="s">
        <v>120</v>
      </c>
      <c r="C3" s="299"/>
      <c r="D3" s="100">
        <v>486029.06000000011</v>
      </c>
      <c r="E3" s="100">
        <v>1953999.0599999975</v>
      </c>
      <c r="F3" s="100">
        <v>705193.17000000051</v>
      </c>
      <c r="G3" s="100">
        <v>3145221.2899999907</v>
      </c>
    </row>
    <row r="4" spans="1:11" ht="18" customHeight="1" x14ac:dyDescent="0.3">
      <c r="A4" s="294"/>
      <c r="B4" s="300" t="s">
        <v>5</v>
      </c>
      <c r="C4" s="301"/>
      <c r="D4" s="101">
        <v>0.32428924684455757</v>
      </c>
      <c r="E4" s="101">
        <v>0.45928464464188534</v>
      </c>
      <c r="F4" s="101">
        <v>0.66616428337127087</v>
      </c>
      <c r="G4" s="101">
        <v>0.46173270006619938</v>
      </c>
    </row>
    <row r="5" spans="1:11" ht="18" customHeight="1" x14ac:dyDescent="0.3">
      <c r="A5" s="294"/>
      <c r="B5" s="300" t="s">
        <v>6</v>
      </c>
      <c r="C5" s="135" t="s">
        <v>7</v>
      </c>
      <c r="D5" s="101">
        <v>0.281364098798012</v>
      </c>
      <c r="E5" s="101">
        <v>0.4361265478801935</v>
      </c>
      <c r="F5" s="101">
        <v>0.63478298001308753</v>
      </c>
      <c r="G5" s="101">
        <v>0.44325283470409471</v>
      </c>
    </row>
    <row r="6" spans="1:11" ht="18" customHeight="1" x14ac:dyDescent="0.3">
      <c r="A6" s="294"/>
      <c r="B6" s="300"/>
      <c r="C6" s="135" t="s">
        <v>8</v>
      </c>
      <c r="D6" s="101">
        <v>0.37038786699726417</v>
      </c>
      <c r="E6" s="101">
        <v>0.48261993732161684</v>
      </c>
      <c r="F6" s="101">
        <v>0.69613988735766696</v>
      </c>
      <c r="G6" s="101">
        <v>0.48031833123927059</v>
      </c>
    </row>
    <row r="7" spans="1:11" ht="18" customHeight="1" thickBot="1" x14ac:dyDescent="0.35">
      <c r="A7" s="295"/>
      <c r="B7" s="302" t="s">
        <v>9</v>
      </c>
      <c r="C7" s="295"/>
      <c r="D7" s="114">
        <v>562</v>
      </c>
      <c r="E7" s="114">
        <v>2937</v>
      </c>
      <c r="F7" s="114">
        <v>1502</v>
      </c>
      <c r="G7" s="114">
        <v>5001</v>
      </c>
    </row>
    <row r="8" spans="1:11" ht="18" customHeight="1" x14ac:dyDescent="0.3">
      <c r="A8" s="293" t="s">
        <v>126</v>
      </c>
      <c r="B8" s="293" t="s">
        <v>120</v>
      </c>
      <c r="C8" s="299"/>
      <c r="D8" s="100">
        <v>225228.40000000005</v>
      </c>
      <c r="E8" s="100">
        <v>909072.02000000107</v>
      </c>
      <c r="F8" s="100">
        <v>131128.84000000008</v>
      </c>
      <c r="G8" s="100">
        <v>1265429.2599999991</v>
      </c>
    </row>
    <row r="9" spans="1:11" ht="18" customHeight="1" x14ac:dyDescent="0.3">
      <c r="A9" s="301"/>
      <c r="B9" s="300" t="s">
        <v>5</v>
      </c>
      <c r="C9" s="301"/>
      <c r="D9" s="101">
        <v>0.15027732745857778</v>
      </c>
      <c r="E9" s="101">
        <v>0.21367605962900607</v>
      </c>
      <c r="F9" s="101">
        <v>0.12387151981053084</v>
      </c>
      <c r="G9" s="101">
        <v>0.18577073442186129</v>
      </c>
    </row>
    <row r="10" spans="1:11" ht="18" customHeight="1" x14ac:dyDescent="0.3">
      <c r="A10" s="301"/>
      <c r="B10" s="300" t="s">
        <v>6</v>
      </c>
      <c r="C10" s="135" t="s">
        <v>7</v>
      </c>
      <c r="D10" s="101">
        <v>0.11828587400007116</v>
      </c>
      <c r="E10" s="101">
        <v>0.19519184858852867</v>
      </c>
      <c r="F10" s="101">
        <v>0.10496364206018584</v>
      </c>
      <c r="G10" s="101">
        <v>0.17159880978673445</v>
      </c>
    </row>
    <row r="11" spans="1:11" ht="18" customHeight="1" x14ac:dyDescent="0.3">
      <c r="A11" s="301"/>
      <c r="B11" s="300"/>
      <c r="C11" s="135" t="s">
        <v>8</v>
      </c>
      <c r="D11" s="101">
        <v>0.18906582419746254</v>
      </c>
      <c r="E11" s="101">
        <v>0.23340304396064748</v>
      </c>
      <c r="F11" s="101">
        <v>0.14563122122175132</v>
      </c>
      <c r="G11" s="101">
        <v>0.20082933747878104</v>
      </c>
    </row>
    <row r="12" spans="1:11" ht="18" customHeight="1" thickBot="1" x14ac:dyDescent="0.35">
      <c r="A12" s="295"/>
      <c r="B12" s="302" t="s">
        <v>9</v>
      </c>
      <c r="C12" s="295"/>
      <c r="D12" s="118">
        <v>562</v>
      </c>
      <c r="E12" s="118">
        <v>2937</v>
      </c>
      <c r="F12" s="118">
        <v>1502</v>
      </c>
      <c r="G12" s="118">
        <v>5001</v>
      </c>
    </row>
    <row r="13" spans="1:11" ht="18" customHeight="1" x14ac:dyDescent="0.3">
      <c r="A13" s="293" t="s">
        <v>19</v>
      </c>
      <c r="B13" s="293" t="s">
        <v>120</v>
      </c>
      <c r="C13" s="299"/>
      <c r="D13" s="100">
        <v>1214722.96</v>
      </c>
      <c r="E13" s="100">
        <v>2830586.7299999977</v>
      </c>
      <c r="F13" s="100">
        <v>688283.71000000066</v>
      </c>
      <c r="G13" s="100">
        <v>4733593.4000000013</v>
      </c>
    </row>
    <row r="14" spans="1:11" ht="18" customHeight="1" x14ac:dyDescent="0.3">
      <c r="A14" s="294"/>
      <c r="B14" s="300" t="s">
        <v>5</v>
      </c>
      <c r="C14" s="301"/>
      <c r="D14" s="101">
        <v>0.81048979627512707</v>
      </c>
      <c r="E14" s="101">
        <v>0.66532530492419317</v>
      </c>
      <c r="F14" s="101">
        <v>0.65019067673084496</v>
      </c>
      <c r="G14" s="101">
        <v>0.69491290439457376</v>
      </c>
    </row>
    <row r="15" spans="1:11" ht="18" customHeight="1" x14ac:dyDescent="0.3">
      <c r="A15" s="294"/>
      <c r="B15" s="300" t="s">
        <v>6</v>
      </c>
      <c r="C15" s="135" t="s">
        <v>7</v>
      </c>
      <c r="D15" s="101">
        <v>0.76706959230211202</v>
      </c>
      <c r="E15" s="101">
        <v>0.64223856625296838</v>
      </c>
      <c r="F15" s="101">
        <v>0.61885994860646776</v>
      </c>
      <c r="G15" s="101">
        <v>0.67710116849743751</v>
      </c>
    </row>
    <row r="16" spans="1:11" ht="18" customHeight="1" x14ac:dyDescent="0.3">
      <c r="A16" s="294"/>
      <c r="B16" s="300"/>
      <c r="C16" s="135" t="s">
        <v>8</v>
      </c>
      <c r="D16" s="101">
        <v>0.84742602195441619</v>
      </c>
      <c r="E16" s="101">
        <v>0.68764680243038157</v>
      </c>
      <c r="F16" s="101">
        <v>0.68027650804014295</v>
      </c>
      <c r="G16" s="101">
        <v>0.71215979006795127</v>
      </c>
    </row>
    <row r="17" spans="1:7" ht="18" customHeight="1" thickBot="1" x14ac:dyDescent="0.35">
      <c r="A17" s="295"/>
      <c r="B17" s="302" t="s">
        <v>9</v>
      </c>
      <c r="C17" s="295"/>
      <c r="D17" s="114">
        <v>562</v>
      </c>
      <c r="E17" s="114">
        <v>2937</v>
      </c>
      <c r="F17" s="114">
        <v>1502</v>
      </c>
      <c r="G17" s="114">
        <v>5001</v>
      </c>
    </row>
    <row r="18" spans="1:7" ht="18" customHeight="1" x14ac:dyDescent="0.3">
      <c r="A18" s="293" t="s">
        <v>15</v>
      </c>
      <c r="B18" s="293" t="s">
        <v>120</v>
      </c>
      <c r="C18" s="299"/>
      <c r="D18" s="100">
        <v>774107.88000000082</v>
      </c>
      <c r="E18" s="100">
        <v>2753278.1399999969</v>
      </c>
      <c r="F18" s="100">
        <v>928294.93000000168</v>
      </c>
      <c r="G18" s="100">
        <v>4455680.9499999909</v>
      </c>
    </row>
    <row r="19" spans="1:7" ht="18" customHeight="1" x14ac:dyDescent="0.3">
      <c r="A19" s="294"/>
      <c r="B19" s="300" t="s">
        <v>5</v>
      </c>
      <c r="C19" s="301"/>
      <c r="D19" s="101">
        <v>0.51650175275864652</v>
      </c>
      <c r="E19" s="101">
        <v>0.64715403298616281</v>
      </c>
      <c r="F19" s="101">
        <v>0.87691848575424347</v>
      </c>
      <c r="G19" s="101">
        <v>0.65411410072104348</v>
      </c>
    </row>
    <row r="20" spans="1:7" ht="18" customHeight="1" x14ac:dyDescent="0.3">
      <c r="A20" s="294"/>
      <c r="B20" s="300" t="s">
        <v>6</v>
      </c>
      <c r="C20" s="135" t="s">
        <v>7</v>
      </c>
      <c r="D20" s="101">
        <v>0.46770111484346033</v>
      </c>
      <c r="E20" s="101">
        <v>0.62367555541339648</v>
      </c>
      <c r="F20" s="101">
        <v>0.85343108301653514</v>
      </c>
      <c r="G20" s="101">
        <v>0.63523729692688269</v>
      </c>
    </row>
    <row r="21" spans="1:7" ht="18" customHeight="1" x14ac:dyDescent="0.3">
      <c r="A21" s="294"/>
      <c r="B21" s="300"/>
      <c r="C21" s="135" t="s">
        <v>8</v>
      </c>
      <c r="D21" s="101">
        <v>0.56498967300237402</v>
      </c>
      <c r="E21" s="101">
        <v>0.66994290291489433</v>
      </c>
      <c r="F21" s="101">
        <v>0.89709590393805305</v>
      </c>
      <c r="G21" s="101">
        <v>0.67251762738401666</v>
      </c>
    </row>
    <row r="22" spans="1:7" ht="18" customHeight="1" thickBot="1" x14ac:dyDescent="0.35">
      <c r="A22" s="295"/>
      <c r="B22" s="302" t="s">
        <v>9</v>
      </c>
      <c r="C22" s="295"/>
      <c r="D22" s="114">
        <v>562</v>
      </c>
      <c r="E22" s="114">
        <v>2937</v>
      </c>
      <c r="F22" s="114">
        <v>1502</v>
      </c>
      <c r="G22" s="114">
        <v>5001</v>
      </c>
    </row>
    <row r="23" spans="1:7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7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7" x14ac:dyDescent="0.3">
      <c r="A25" s="198" t="str">
        <f>HYPERLINK("#'Index'!A1","Back To Index")</f>
        <v>Back To Index</v>
      </c>
    </row>
  </sheetData>
  <mergeCells count="24">
    <mergeCell ref="A1:F1"/>
    <mergeCell ref="B2:C2"/>
    <mergeCell ref="A8:A12"/>
    <mergeCell ref="B8:C8"/>
    <mergeCell ref="B9:C9"/>
    <mergeCell ref="B10:B11"/>
    <mergeCell ref="B12:C12"/>
    <mergeCell ref="A3:A7"/>
    <mergeCell ref="B3:C3"/>
    <mergeCell ref="B4:C4"/>
    <mergeCell ref="B5:B6"/>
    <mergeCell ref="B7:C7"/>
    <mergeCell ref="A24:G24"/>
    <mergeCell ref="A13:A17"/>
    <mergeCell ref="B13:C13"/>
    <mergeCell ref="B14:C14"/>
    <mergeCell ref="B15:B16"/>
    <mergeCell ref="B17:C17"/>
    <mergeCell ref="A18:A22"/>
    <mergeCell ref="B18:C18"/>
    <mergeCell ref="B19:C19"/>
    <mergeCell ref="B20:B21"/>
    <mergeCell ref="A23:G23"/>
    <mergeCell ref="B22:C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enableFormatConditionsCalculation="0">
    <tabColor rgb="FF1F497D"/>
  </sheetPr>
  <dimension ref="A1:I180"/>
  <sheetViews>
    <sheetView workbookViewId="0">
      <selection activeCell="I6" sqref="I6"/>
    </sheetView>
  </sheetViews>
  <sheetFormatPr defaultColWidth="8.75" defaultRowHeight="14" x14ac:dyDescent="0.3"/>
  <cols>
    <col min="1" max="1" width="18.58203125" style="96" customWidth="1"/>
    <col min="2" max="11" width="10.58203125" style="96" customWidth="1"/>
    <col min="12" max="16384" width="8.75" style="96"/>
  </cols>
  <sheetData>
    <row r="1" spans="1:9" s="93" customFormat="1" ht="15" customHeight="1" thickBot="1" x14ac:dyDescent="0.35">
      <c r="A1" s="290" t="s">
        <v>311</v>
      </c>
      <c r="B1" s="290"/>
      <c r="C1" s="290"/>
      <c r="D1" s="290"/>
      <c r="E1" s="290"/>
      <c r="F1" s="290"/>
    </row>
    <row r="2" spans="1:9" ht="54" customHeight="1" thickBot="1" x14ac:dyDescent="0.35">
      <c r="A2" s="94" t="s">
        <v>0</v>
      </c>
      <c r="B2" s="271"/>
      <c r="C2" s="272"/>
      <c r="D2" s="95" t="s">
        <v>80</v>
      </c>
      <c r="E2" s="95" t="s">
        <v>79</v>
      </c>
      <c r="F2" s="95" t="s">
        <v>4</v>
      </c>
      <c r="G2" s="200"/>
      <c r="H2" s="200"/>
      <c r="I2" s="200"/>
    </row>
    <row r="3" spans="1:9" ht="21.75" customHeight="1" x14ac:dyDescent="0.3">
      <c r="A3" s="293" t="s">
        <v>18</v>
      </c>
      <c r="B3" s="273" t="s">
        <v>120</v>
      </c>
      <c r="C3" s="276"/>
      <c r="D3" s="83">
        <v>1361385.72</v>
      </c>
      <c r="E3" s="83">
        <v>1783835.5699999982</v>
      </c>
      <c r="F3" s="83">
        <v>3145221.2899999907</v>
      </c>
    </row>
    <row r="4" spans="1:9" ht="21.75" customHeight="1" x14ac:dyDescent="0.3">
      <c r="A4" s="294"/>
      <c r="B4" s="277" t="s">
        <v>5</v>
      </c>
      <c r="C4" s="274"/>
      <c r="D4" s="117">
        <v>0.41306134298659097</v>
      </c>
      <c r="E4" s="117">
        <v>0.50735731366354508</v>
      </c>
      <c r="F4" s="117">
        <v>0.46173270006619938</v>
      </c>
    </row>
    <row r="5" spans="1:9" ht="21.75" customHeight="1" x14ac:dyDescent="0.3">
      <c r="A5" s="294"/>
      <c r="B5" s="277" t="s">
        <v>6</v>
      </c>
      <c r="C5" s="98" t="s">
        <v>7</v>
      </c>
      <c r="D5" s="117">
        <v>0.38710997744927733</v>
      </c>
      <c r="E5" s="117">
        <v>0.48140179765583613</v>
      </c>
      <c r="F5" s="117">
        <v>0.44325283470409471</v>
      </c>
    </row>
    <row r="6" spans="1:9" ht="21.75" customHeight="1" x14ac:dyDescent="0.3">
      <c r="A6" s="294"/>
      <c r="B6" s="277"/>
      <c r="C6" s="98" t="s">
        <v>8</v>
      </c>
      <c r="D6" s="117">
        <v>0.43950487881669903</v>
      </c>
      <c r="E6" s="117">
        <v>0.5332732292754423</v>
      </c>
      <c r="F6" s="117">
        <v>0.48031833123927059</v>
      </c>
    </row>
    <row r="7" spans="1:9" ht="21.75" customHeight="1" thickBot="1" x14ac:dyDescent="0.35">
      <c r="A7" s="295"/>
      <c r="B7" s="278" t="s">
        <v>9</v>
      </c>
      <c r="C7" s="275"/>
      <c r="D7" s="114">
        <v>2390</v>
      </c>
      <c r="E7" s="114">
        <v>2611</v>
      </c>
      <c r="F7" s="114">
        <v>5001</v>
      </c>
    </row>
    <row r="8" spans="1:9" ht="21.75" customHeight="1" x14ac:dyDescent="0.3">
      <c r="A8" s="293" t="s">
        <v>126</v>
      </c>
      <c r="B8" s="273" t="s">
        <v>120</v>
      </c>
      <c r="C8" s="276"/>
      <c r="D8" s="83">
        <v>572598.69000000041</v>
      </c>
      <c r="E8" s="83">
        <v>692830.57000000076</v>
      </c>
      <c r="F8" s="83">
        <v>1265429.2599999991</v>
      </c>
    </row>
    <row r="9" spans="1:9" ht="21.75" customHeight="1" x14ac:dyDescent="0.3">
      <c r="A9" s="301"/>
      <c r="B9" s="277" t="s">
        <v>5</v>
      </c>
      <c r="C9" s="274"/>
      <c r="D9" s="117">
        <v>0.17373355721974434</v>
      </c>
      <c r="E9" s="117">
        <v>0.19705440497477211</v>
      </c>
      <c r="F9" s="117">
        <v>0.18577073442186129</v>
      </c>
    </row>
    <row r="10" spans="1:9" ht="21.75" customHeight="1" x14ac:dyDescent="0.3">
      <c r="A10" s="301"/>
      <c r="B10" s="277" t="s">
        <v>6</v>
      </c>
      <c r="C10" s="120" t="s">
        <v>7</v>
      </c>
      <c r="D10" s="117">
        <v>0.1537361816982189</v>
      </c>
      <c r="E10" s="117">
        <v>0.17746804047412496</v>
      </c>
      <c r="F10" s="117">
        <v>0.17159880978673445</v>
      </c>
    </row>
    <row r="11" spans="1:9" ht="21.75" customHeight="1" x14ac:dyDescent="0.3">
      <c r="A11" s="301"/>
      <c r="B11" s="277"/>
      <c r="C11" s="120" t="s">
        <v>8</v>
      </c>
      <c r="D11" s="117">
        <v>0.19573048929768966</v>
      </c>
      <c r="E11" s="117">
        <v>0.21822891214243489</v>
      </c>
      <c r="F11" s="117">
        <v>0.20082933747878104</v>
      </c>
    </row>
    <row r="12" spans="1:9" ht="21.75" customHeight="1" thickBot="1" x14ac:dyDescent="0.35">
      <c r="A12" s="295"/>
      <c r="B12" s="278" t="s">
        <v>9</v>
      </c>
      <c r="C12" s="275"/>
      <c r="D12" s="118">
        <v>2390</v>
      </c>
      <c r="E12" s="118">
        <v>2611</v>
      </c>
      <c r="F12" s="118">
        <v>5001</v>
      </c>
    </row>
    <row r="13" spans="1:9" ht="21.75" customHeight="1" x14ac:dyDescent="0.3">
      <c r="A13" s="300" t="s">
        <v>19</v>
      </c>
      <c r="B13" s="277" t="s">
        <v>120</v>
      </c>
      <c r="C13" s="279"/>
      <c r="D13" s="71">
        <v>2161800.4299999969</v>
      </c>
      <c r="E13" s="71">
        <v>2571792.9699999997</v>
      </c>
      <c r="F13" s="71">
        <v>4733593.4000000013</v>
      </c>
    </row>
    <row r="14" spans="1:9" ht="21.75" customHeight="1" x14ac:dyDescent="0.3">
      <c r="A14" s="294"/>
      <c r="B14" s="277" t="s">
        <v>5</v>
      </c>
      <c r="C14" s="279"/>
      <c r="D14" s="117">
        <v>0.65591711134210262</v>
      </c>
      <c r="E14" s="117">
        <v>0.73146762767937812</v>
      </c>
      <c r="F14" s="117">
        <v>0.69491290439457376</v>
      </c>
    </row>
    <row r="15" spans="1:9" ht="21.75" customHeight="1" x14ac:dyDescent="0.3">
      <c r="A15" s="294"/>
      <c r="B15" s="277" t="s">
        <v>6</v>
      </c>
      <c r="C15" s="98" t="s">
        <v>7</v>
      </c>
      <c r="D15" s="117">
        <v>0.62942369878931004</v>
      </c>
      <c r="E15" s="117">
        <v>0.70716939882679763</v>
      </c>
      <c r="F15" s="117">
        <v>0.67710116849743751</v>
      </c>
    </row>
    <row r="16" spans="1:9" ht="21.75" customHeight="1" x14ac:dyDescent="0.3">
      <c r="A16" s="294"/>
      <c r="B16" s="277"/>
      <c r="C16" s="98" t="s">
        <v>8</v>
      </c>
      <c r="D16" s="117">
        <v>0.6814749589971405</v>
      </c>
      <c r="E16" s="117">
        <v>0.75444974368676587</v>
      </c>
      <c r="F16" s="117">
        <v>0.71215979006795127</v>
      </c>
    </row>
    <row r="17" spans="1:6" ht="21.75" customHeight="1" thickBot="1" x14ac:dyDescent="0.35">
      <c r="A17" s="295"/>
      <c r="B17" s="278" t="s">
        <v>9</v>
      </c>
      <c r="C17" s="275"/>
      <c r="D17" s="114">
        <v>2390</v>
      </c>
      <c r="E17" s="114">
        <v>2611</v>
      </c>
      <c r="F17" s="114">
        <v>5001</v>
      </c>
    </row>
    <row r="18" spans="1:6" ht="21.75" customHeight="1" x14ac:dyDescent="0.3">
      <c r="A18" s="293" t="s">
        <v>15</v>
      </c>
      <c r="B18" s="273" t="s">
        <v>120</v>
      </c>
      <c r="C18" s="276"/>
      <c r="D18" s="83">
        <v>2029527.8599999968</v>
      </c>
      <c r="E18" s="83">
        <v>2426153.0899999957</v>
      </c>
      <c r="F18" s="83">
        <v>4455680.9499999909</v>
      </c>
    </row>
    <row r="19" spans="1:6" ht="21.75" customHeight="1" x14ac:dyDescent="0.3">
      <c r="A19" s="294"/>
      <c r="B19" s="277" t="s">
        <v>5</v>
      </c>
      <c r="C19" s="279"/>
      <c r="D19" s="117">
        <v>0.61578397008622998</v>
      </c>
      <c r="E19" s="117">
        <v>0.69004483091393221</v>
      </c>
      <c r="F19" s="117">
        <v>0.65411410072104348</v>
      </c>
    </row>
    <row r="20" spans="1:6" ht="21.75" customHeight="1" x14ac:dyDescent="0.3">
      <c r="A20" s="294"/>
      <c r="B20" s="277" t="s">
        <v>6</v>
      </c>
      <c r="C20" s="98" t="s">
        <v>7</v>
      </c>
      <c r="D20" s="117">
        <v>0.58791210612896616</v>
      </c>
      <c r="E20" s="117">
        <v>0.66434912902273613</v>
      </c>
      <c r="F20" s="117">
        <v>0.63523729692688269</v>
      </c>
    </row>
    <row r="21" spans="1:6" ht="21.75" customHeight="1" x14ac:dyDescent="0.3">
      <c r="A21" s="294"/>
      <c r="B21" s="277"/>
      <c r="C21" s="98" t="s">
        <v>8</v>
      </c>
      <c r="D21" s="117">
        <v>0.64291568724045545</v>
      </c>
      <c r="E21" s="117">
        <v>0.71461841400683057</v>
      </c>
      <c r="F21" s="117">
        <v>0.67251762738401666</v>
      </c>
    </row>
    <row r="22" spans="1:6" ht="21.75" customHeight="1" thickBot="1" x14ac:dyDescent="0.35">
      <c r="A22" s="295"/>
      <c r="B22" s="278" t="s">
        <v>9</v>
      </c>
      <c r="C22" s="275"/>
      <c r="D22" s="114">
        <v>2390</v>
      </c>
      <c r="E22" s="114">
        <v>2611</v>
      </c>
      <c r="F22" s="114">
        <v>5001</v>
      </c>
    </row>
    <row r="23" spans="1:6" ht="16" customHeight="1" x14ac:dyDescent="0.3">
      <c r="A23" s="282" t="s">
        <v>360</v>
      </c>
      <c r="B23" s="283"/>
      <c r="C23" s="283"/>
      <c r="D23" s="283"/>
      <c r="E23" s="283"/>
      <c r="F23" s="283"/>
    </row>
    <row r="24" spans="1:6" ht="16" customHeight="1" x14ac:dyDescent="0.3">
      <c r="A24" s="280" t="s">
        <v>10</v>
      </c>
      <c r="B24" s="281"/>
      <c r="C24" s="281"/>
      <c r="D24" s="281"/>
      <c r="E24" s="281"/>
      <c r="F24" s="281"/>
    </row>
    <row r="25" spans="1:6" ht="14.25" customHeight="1" x14ac:dyDescent="0.3">
      <c r="A25" s="198" t="str">
        <f>HYPERLINK("#'Index'!A1","Back To Index")</f>
        <v>Back To Index</v>
      </c>
    </row>
    <row r="26" spans="1:6" ht="14.25" customHeight="1" x14ac:dyDescent="0.3"/>
    <row r="27" spans="1:6" ht="14.25" customHeight="1" x14ac:dyDescent="0.3"/>
    <row r="28" spans="1:6" ht="14.1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5" customHeight="1" x14ac:dyDescent="0.3"/>
    <row r="41" ht="14.25" customHeight="1" x14ac:dyDescent="0.3"/>
    <row r="42" ht="14.25" customHeight="1" x14ac:dyDescent="0.3"/>
    <row r="43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7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5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</sheetData>
  <mergeCells count="24">
    <mergeCell ref="A1:F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23:F23"/>
    <mergeCell ref="A24:F24"/>
    <mergeCell ref="A18:A22"/>
    <mergeCell ref="B18:C18"/>
    <mergeCell ref="B19:C19"/>
    <mergeCell ref="B20:B21"/>
    <mergeCell ref="B22:C22"/>
    <mergeCell ref="A8:A12"/>
    <mergeCell ref="B8:C8"/>
    <mergeCell ref="B9:C9"/>
    <mergeCell ref="B10:B11"/>
    <mergeCell ref="B12:C1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 enableFormatConditionsCalculation="0">
    <tabColor rgb="FF1F497D"/>
  </sheetPr>
  <dimension ref="A1:N180"/>
  <sheetViews>
    <sheetView topLeftCell="B1" workbookViewId="0">
      <selection activeCell="J18" sqref="J18"/>
    </sheetView>
  </sheetViews>
  <sheetFormatPr defaultColWidth="8.75" defaultRowHeight="14" x14ac:dyDescent="0.3"/>
  <cols>
    <col min="1" max="1" width="18.58203125" style="116" customWidth="1"/>
    <col min="2" max="3" width="10.58203125" style="116" customWidth="1"/>
    <col min="4" max="8" width="12.58203125" style="116" customWidth="1"/>
    <col min="9" max="12" width="10.58203125" style="116" customWidth="1"/>
    <col min="13" max="16384" width="8.75" style="116"/>
  </cols>
  <sheetData>
    <row r="1" spans="1:14" s="93" customFormat="1" ht="15" customHeight="1" thickBot="1" x14ac:dyDescent="0.35">
      <c r="A1" s="290" t="s">
        <v>312</v>
      </c>
      <c r="B1" s="290"/>
      <c r="C1" s="290"/>
      <c r="D1" s="290"/>
      <c r="E1" s="290"/>
      <c r="F1" s="290"/>
      <c r="G1" s="292"/>
      <c r="H1" s="79"/>
    </row>
    <row r="2" spans="1:14" ht="54" customHeight="1" thickBot="1" x14ac:dyDescent="0.35">
      <c r="A2" s="131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  <c r="I2" s="202"/>
      <c r="J2" s="202"/>
      <c r="K2" s="202"/>
      <c r="L2" s="203"/>
      <c r="M2" s="203"/>
      <c r="N2" s="73"/>
    </row>
    <row r="3" spans="1:14" ht="21.75" customHeight="1" x14ac:dyDescent="0.3">
      <c r="A3" s="293" t="s">
        <v>18</v>
      </c>
      <c r="B3" s="273" t="s">
        <v>120</v>
      </c>
      <c r="C3" s="276"/>
      <c r="D3" s="83">
        <v>2461785.7899999935</v>
      </c>
      <c r="E3" s="83">
        <v>172261.31999999986</v>
      </c>
      <c r="F3" s="83">
        <v>214058.63999999996</v>
      </c>
      <c r="G3" s="83">
        <v>297115.5400000001</v>
      </c>
      <c r="H3" s="83">
        <v>3145221.2899999907</v>
      </c>
    </row>
    <row r="4" spans="1:14" ht="21.75" customHeight="1" x14ac:dyDescent="0.3">
      <c r="A4" s="294"/>
      <c r="B4" s="277" t="s">
        <v>5</v>
      </c>
      <c r="C4" s="274"/>
      <c r="D4" s="117">
        <v>0.49479886272946205</v>
      </c>
      <c r="E4" s="117">
        <v>0.39548392319433179</v>
      </c>
      <c r="F4" s="117">
        <v>0.36385324977358452</v>
      </c>
      <c r="G4" s="117">
        <v>0.36564837505118786</v>
      </c>
      <c r="H4" s="117">
        <v>0.46173270006619938</v>
      </c>
    </row>
    <row r="5" spans="1:14" ht="21.75" customHeight="1" x14ac:dyDescent="0.3">
      <c r="A5" s="294"/>
      <c r="B5" s="277" t="s">
        <v>6</v>
      </c>
      <c r="C5" s="132" t="s">
        <v>7</v>
      </c>
      <c r="D5" s="117">
        <v>0.47368268706290806</v>
      </c>
      <c r="E5" s="117">
        <v>0.32121627211463971</v>
      </c>
      <c r="F5" s="117">
        <v>0.29482534434846525</v>
      </c>
      <c r="G5" s="117">
        <v>0.31394012788828485</v>
      </c>
      <c r="H5" s="117">
        <v>0.44325283470409471</v>
      </c>
    </row>
    <row r="6" spans="1:14" ht="21.75" customHeight="1" x14ac:dyDescent="0.3">
      <c r="A6" s="294"/>
      <c r="B6" s="277"/>
      <c r="C6" s="132" t="s">
        <v>8</v>
      </c>
      <c r="D6" s="117">
        <v>0.51593360992339721</v>
      </c>
      <c r="E6" s="117">
        <v>0.47490900959756016</v>
      </c>
      <c r="F6" s="117">
        <v>0.43898191723225116</v>
      </c>
      <c r="G6" s="117">
        <v>0.42065139577272848</v>
      </c>
      <c r="H6" s="117">
        <v>0.48031833123927059</v>
      </c>
    </row>
    <row r="7" spans="1:14" ht="21.75" customHeight="1" thickBot="1" x14ac:dyDescent="0.35">
      <c r="A7" s="295"/>
      <c r="B7" s="278" t="s">
        <v>9</v>
      </c>
      <c r="C7" s="275"/>
      <c r="D7" s="114">
        <v>3926</v>
      </c>
      <c r="E7" s="114">
        <v>277</v>
      </c>
      <c r="F7" s="114">
        <v>263</v>
      </c>
      <c r="G7" s="114">
        <v>535</v>
      </c>
      <c r="H7" s="114">
        <v>5001</v>
      </c>
    </row>
    <row r="8" spans="1:14" ht="21.75" customHeight="1" x14ac:dyDescent="0.3">
      <c r="A8" s="293" t="s">
        <v>126</v>
      </c>
      <c r="B8" s="273" t="s">
        <v>120</v>
      </c>
      <c r="C8" s="276"/>
      <c r="D8" s="83">
        <v>957412.5000000007</v>
      </c>
      <c r="E8" s="83">
        <v>84786.130000000019</v>
      </c>
      <c r="F8" s="83">
        <v>81443.56</v>
      </c>
      <c r="G8" s="83">
        <v>141787.06999999998</v>
      </c>
      <c r="H8" s="83">
        <v>1265429.2599999991</v>
      </c>
    </row>
    <row r="9" spans="1:14" ht="21.75" customHeight="1" x14ac:dyDescent="0.3">
      <c r="A9" s="301"/>
      <c r="B9" s="277" t="s">
        <v>5</v>
      </c>
      <c r="C9" s="274"/>
      <c r="D9" s="117">
        <v>0.1924321027797356</v>
      </c>
      <c r="E9" s="117">
        <v>0.19465513978915674</v>
      </c>
      <c r="F9" s="117">
        <v>0.1384363835028099</v>
      </c>
      <c r="G9" s="117">
        <v>0.17449175411279061</v>
      </c>
      <c r="H9" s="117">
        <v>0.18577073442186129</v>
      </c>
    </row>
    <row r="10" spans="1:14" ht="21.75" customHeight="1" x14ac:dyDescent="0.3">
      <c r="A10" s="301"/>
      <c r="B10" s="277" t="s">
        <v>6</v>
      </c>
      <c r="C10" s="132" t="s">
        <v>7</v>
      </c>
      <c r="D10" s="117">
        <v>0.17636933670768273</v>
      </c>
      <c r="E10" s="117">
        <v>0.13562458128504379</v>
      </c>
      <c r="F10" s="117">
        <v>9.4026089584979836E-2</v>
      </c>
      <c r="G10" s="117">
        <v>0.13518984369720519</v>
      </c>
      <c r="H10" s="117">
        <v>0.17159880978673445</v>
      </c>
    </row>
    <row r="11" spans="1:14" ht="21.75" customHeight="1" x14ac:dyDescent="0.3">
      <c r="A11" s="301"/>
      <c r="B11" s="277"/>
      <c r="C11" s="132" t="s">
        <v>8</v>
      </c>
      <c r="D11" s="117">
        <v>0.20958551879833037</v>
      </c>
      <c r="E11" s="117">
        <v>0.27131408528566431</v>
      </c>
      <c r="F11" s="117">
        <v>0.19921022470085969</v>
      </c>
      <c r="G11" s="117">
        <v>0.22228261931781471</v>
      </c>
      <c r="H11" s="117">
        <v>0.20082933747878104</v>
      </c>
    </row>
    <row r="12" spans="1:14" ht="21.75" customHeight="1" thickBot="1" x14ac:dyDescent="0.35">
      <c r="A12" s="295"/>
      <c r="B12" s="278" t="s">
        <v>9</v>
      </c>
      <c r="C12" s="275"/>
      <c r="D12" s="118">
        <v>3926</v>
      </c>
      <c r="E12" s="118">
        <v>277</v>
      </c>
      <c r="F12" s="118">
        <v>263</v>
      </c>
      <c r="G12" s="118">
        <v>535</v>
      </c>
      <c r="H12" s="118">
        <v>5001</v>
      </c>
    </row>
    <row r="13" spans="1:14" ht="21.75" customHeight="1" x14ac:dyDescent="0.3">
      <c r="A13" s="293" t="s">
        <v>19</v>
      </c>
      <c r="B13" s="273" t="s">
        <v>120</v>
      </c>
      <c r="C13" s="276"/>
      <c r="D13" s="83">
        <v>3589749.7499999888</v>
      </c>
      <c r="E13" s="83">
        <v>248539.00999999998</v>
      </c>
      <c r="F13" s="83">
        <v>388073.30999999994</v>
      </c>
      <c r="G13" s="83">
        <v>507231.32999999973</v>
      </c>
      <c r="H13" s="83">
        <v>4733593.4000000013</v>
      </c>
    </row>
    <row r="14" spans="1:14" ht="21.75" customHeight="1" x14ac:dyDescent="0.3">
      <c r="A14" s="294"/>
      <c r="B14" s="277" t="s">
        <v>5</v>
      </c>
      <c r="C14" s="279"/>
      <c r="D14" s="117">
        <v>0.72151041776196523</v>
      </c>
      <c r="E14" s="117">
        <v>0.57060507107245739</v>
      </c>
      <c r="F14" s="117">
        <v>0.65964043775057002</v>
      </c>
      <c r="G14" s="117">
        <v>0.62422958957162822</v>
      </c>
      <c r="H14" s="117">
        <v>0.69491290439457376</v>
      </c>
    </row>
    <row r="15" spans="1:14" ht="21.75" customHeight="1" x14ac:dyDescent="0.3">
      <c r="A15" s="294"/>
      <c r="B15" s="277" t="s">
        <v>6</v>
      </c>
      <c r="C15" s="132" t="s">
        <v>7</v>
      </c>
      <c r="D15" s="117">
        <v>0.70170522060476503</v>
      </c>
      <c r="E15" s="117">
        <v>0.49040991125800221</v>
      </c>
      <c r="F15" s="117">
        <v>0.58486694394156968</v>
      </c>
      <c r="G15" s="117">
        <v>0.56875891795935529</v>
      </c>
      <c r="H15" s="117">
        <v>0.67710116849743751</v>
      </c>
    </row>
    <row r="16" spans="1:14" ht="21.75" customHeight="1" x14ac:dyDescent="0.3">
      <c r="A16" s="294"/>
      <c r="B16" s="277"/>
      <c r="C16" s="132" t="s">
        <v>8</v>
      </c>
      <c r="D16" s="117">
        <v>0.74048696890213195</v>
      </c>
      <c r="E16" s="117">
        <v>0.64725742774654771</v>
      </c>
      <c r="F16" s="117">
        <v>0.72722711668025719</v>
      </c>
      <c r="G16" s="117">
        <v>0.67662190323779858</v>
      </c>
      <c r="H16" s="117">
        <v>0.71215979006795127</v>
      </c>
    </row>
    <row r="17" spans="1:8" ht="21.75" customHeight="1" thickBot="1" x14ac:dyDescent="0.35">
      <c r="A17" s="295"/>
      <c r="B17" s="278" t="s">
        <v>9</v>
      </c>
      <c r="C17" s="275"/>
      <c r="D17" s="114">
        <v>3926</v>
      </c>
      <c r="E17" s="114">
        <v>277</v>
      </c>
      <c r="F17" s="114">
        <v>263</v>
      </c>
      <c r="G17" s="114">
        <v>535</v>
      </c>
      <c r="H17" s="114">
        <v>5001</v>
      </c>
    </row>
    <row r="18" spans="1:8" ht="21.75" customHeight="1" x14ac:dyDescent="0.3">
      <c r="A18" s="293" t="s">
        <v>15</v>
      </c>
      <c r="B18" s="273" t="s">
        <v>120</v>
      </c>
      <c r="C18" s="276"/>
      <c r="D18" s="83">
        <v>3434628.3599999873</v>
      </c>
      <c r="E18" s="83">
        <v>254519.20999999988</v>
      </c>
      <c r="F18" s="83">
        <v>287862.05999999994</v>
      </c>
      <c r="G18" s="83">
        <v>478671.31999999995</v>
      </c>
      <c r="H18" s="83">
        <v>4455680.9499999909</v>
      </c>
    </row>
    <row r="19" spans="1:8" ht="21.75" customHeight="1" x14ac:dyDescent="0.3">
      <c r="A19" s="294"/>
      <c r="B19" s="277" t="s">
        <v>5</v>
      </c>
      <c r="C19" s="279"/>
      <c r="D19" s="117">
        <v>0.69033228371439881</v>
      </c>
      <c r="E19" s="117">
        <v>0.58433463588414414</v>
      </c>
      <c r="F19" s="117">
        <v>0.48930305274068159</v>
      </c>
      <c r="G19" s="117">
        <v>0.58908191184347702</v>
      </c>
      <c r="H19" s="117">
        <v>0.65411410072104348</v>
      </c>
    </row>
    <row r="20" spans="1:8" ht="21.75" customHeight="1" x14ac:dyDescent="0.3">
      <c r="A20" s="294"/>
      <c r="B20" s="277" t="s">
        <v>6</v>
      </c>
      <c r="C20" s="132" t="s">
        <v>7</v>
      </c>
      <c r="D20" s="117">
        <v>0.66925371804897116</v>
      </c>
      <c r="E20" s="117">
        <v>0.50491465295708282</v>
      </c>
      <c r="F20" s="117">
        <v>0.41301624980335028</v>
      </c>
      <c r="G20" s="117">
        <v>0.5314424762421518</v>
      </c>
      <c r="H20" s="117">
        <v>0.63523729692688269</v>
      </c>
    </row>
    <row r="21" spans="1:8" ht="21.75" customHeight="1" x14ac:dyDescent="0.3">
      <c r="A21" s="294"/>
      <c r="B21" s="277"/>
      <c r="C21" s="132" t="s">
        <v>8</v>
      </c>
      <c r="D21" s="117">
        <v>0.71064830004364599</v>
      </c>
      <c r="E21" s="117">
        <v>0.659603404969899</v>
      </c>
      <c r="F21" s="117">
        <v>0.56609138149411919</v>
      </c>
      <c r="G21" s="117">
        <v>0.64437558650291205</v>
      </c>
      <c r="H21" s="117">
        <v>0.67251762738401666</v>
      </c>
    </row>
    <row r="22" spans="1:8" ht="21.75" customHeight="1" thickBot="1" x14ac:dyDescent="0.35">
      <c r="A22" s="295"/>
      <c r="B22" s="278" t="s">
        <v>9</v>
      </c>
      <c r="C22" s="275"/>
      <c r="D22" s="114">
        <v>3926</v>
      </c>
      <c r="E22" s="114">
        <v>277</v>
      </c>
      <c r="F22" s="114">
        <v>263</v>
      </c>
      <c r="G22" s="114">
        <v>535</v>
      </c>
      <c r="H22" s="118">
        <v>5001</v>
      </c>
    </row>
    <row r="23" spans="1:8" ht="16" customHeight="1" x14ac:dyDescent="0.3">
      <c r="A23" s="282" t="s">
        <v>360</v>
      </c>
      <c r="B23" s="283"/>
      <c r="C23" s="283"/>
      <c r="D23" s="283"/>
      <c r="E23" s="283"/>
      <c r="F23" s="283"/>
      <c r="G23" s="283"/>
      <c r="H23" s="72"/>
    </row>
    <row r="24" spans="1:8" ht="16" customHeight="1" x14ac:dyDescent="0.3">
      <c r="A24" s="280" t="s">
        <v>10</v>
      </c>
      <c r="B24" s="281"/>
      <c r="C24" s="281"/>
      <c r="D24" s="281"/>
      <c r="E24" s="281"/>
      <c r="F24" s="281"/>
      <c r="G24" s="281"/>
      <c r="H24" s="72"/>
    </row>
    <row r="25" spans="1:8" ht="14.25" customHeight="1" x14ac:dyDescent="0.3">
      <c r="A25" s="198" t="str">
        <f>HYPERLINK("#'Index'!A1","Back To Index")</f>
        <v>Back To Index</v>
      </c>
      <c r="H25" s="72"/>
    </row>
    <row r="26" spans="1:8" ht="14.25" customHeight="1" x14ac:dyDescent="0.3">
      <c r="H26" s="72"/>
    </row>
    <row r="27" spans="1:8" ht="14.25" customHeight="1" x14ac:dyDescent="0.3">
      <c r="H27" s="72"/>
    </row>
    <row r="28" spans="1:8" ht="14.15" customHeight="1" x14ac:dyDescent="0.3">
      <c r="H28" s="72"/>
    </row>
    <row r="29" spans="1:8" ht="14.25" customHeight="1" x14ac:dyDescent="0.3">
      <c r="H29" s="72"/>
    </row>
    <row r="30" spans="1:8" ht="14.25" customHeight="1" x14ac:dyDescent="0.3">
      <c r="H30" s="72"/>
    </row>
    <row r="31" spans="1:8" ht="14.25" customHeight="1" x14ac:dyDescent="0.3">
      <c r="H31" s="72"/>
    </row>
    <row r="32" spans="1:8" ht="14.15" customHeight="1" x14ac:dyDescent="0.3">
      <c r="H32" s="72"/>
    </row>
    <row r="33" spans="8:8" ht="15" customHeight="1" x14ac:dyDescent="0.3">
      <c r="H33" s="72"/>
    </row>
    <row r="34" spans="8:8" ht="14.15" customHeight="1" x14ac:dyDescent="0.3">
      <c r="H34" s="72"/>
    </row>
    <row r="35" spans="8:8" ht="15" customHeight="1" x14ac:dyDescent="0.3">
      <c r="H35" s="72"/>
    </row>
    <row r="36" spans="8:8" ht="15" customHeight="1" x14ac:dyDescent="0.3">
      <c r="H36" s="72"/>
    </row>
    <row r="37" spans="8:8" ht="36.75" customHeight="1" x14ac:dyDescent="0.3">
      <c r="H37" s="72"/>
    </row>
    <row r="38" spans="8:8" ht="15" customHeight="1" x14ac:dyDescent="0.3">
      <c r="H38" s="72"/>
    </row>
    <row r="39" spans="8:8" ht="14.25" customHeight="1" x14ac:dyDescent="0.3">
      <c r="H39" s="72"/>
    </row>
    <row r="40" spans="8:8" ht="14.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25" customHeight="1" x14ac:dyDescent="0.3">
      <c r="H43" s="72"/>
    </row>
    <row r="44" spans="8:8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5" customHeight="1" x14ac:dyDescent="0.3">
      <c r="H61" s="72"/>
    </row>
    <row r="62" spans="8:8" ht="14.15" customHeight="1" x14ac:dyDescent="0.3"/>
    <row r="64" spans="8:8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7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5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</sheetData>
  <mergeCells count="24">
    <mergeCell ref="A8:A12"/>
    <mergeCell ref="B8:C8"/>
    <mergeCell ref="B9:C9"/>
    <mergeCell ref="B10:B11"/>
    <mergeCell ref="B12:C12"/>
    <mergeCell ref="A24:G24"/>
    <mergeCell ref="A18:A22"/>
    <mergeCell ref="B18:C18"/>
    <mergeCell ref="B19:C19"/>
    <mergeCell ref="B20:B21"/>
    <mergeCell ref="B22:C22"/>
    <mergeCell ref="A23:G23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 enableFormatConditionsCalculation="0">
    <tabColor rgb="FF1F497D"/>
  </sheetPr>
  <dimension ref="A1:G180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7" s="93" customFormat="1" ht="15" customHeight="1" thickBot="1" x14ac:dyDescent="0.35">
      <c r="A1" s="290" t="s">
        <v>313</v>
      </c>
      <c r="B1" s="290"/>
      <c r="C1" s="290"/>
      <c r="D1" s="290"/>
      <c r="E1" s="290"/>
      <c r="F1" s="290"/>
      <c r="G1" s="292"/>
    </row>
    <row r="2" spans="1:7" ht="80.25" customHeight="1" thickBot="1" x14ac:dyDescent="0.35">
      <c r="A2" s="131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7" ht="24" customHeight="1" x14ac:dyDescent="0.3">
      <c r="A3" s="293" t="s">
        <v>18</v>
      </c>
      <c r="B3" s="273" t="s">
        <v>120</v>
      </c>
      <c r="C3" s="276"/>
      <c r="D3" s="83">
        <v>1748289.2499999991</v>
      </c>
      <c r="E3" s="83">
        <v>848744.79000000097</v>
      </c>
      <c r="F3" s="83">
        <v>548187.25</v>
      </c>
      <c r="G3" s="83">
        <v>3145221.2899999907</v>
      </c>
    </row>
    <row r="4" spans="1:7" ht="24" customHeight="1" x14ac:dyDescent="0.3">
      <c r="A4" s="294"/>
      <c r="B4" s="277" t="s">
        <v>5</v>
      </c>
      <c r="C4" s="274"/>
      <c r="D4" s="117">
        <v>0.38017806943097626</v>
      </c>
      <c r="E4" s="117">
        <v>0.59730138317481751</v>
      </c>
      <c r="F4" s="117">
        <v>0.69197440352142048</v>
      </c>
      <c r="G4" s="117">
        <v>0.46173270006619938</v>
      </c>
    </row>
    <row r="5" spans="1:7" ht="24" customHeight="1" x14ac:dyDescent="0.3">
      <c r="A5" s="294"/>
      <c r="B5" s="277" t="s">
        <v>6</v>
      </c>
      <c r="C5" s="132" t="s">
        <v>7</v>
      </c>
      <c r="D5" s="117">
        <v>0.35864052992118417</v>
      </c>
      <c r="E5" s="117">
        <v>0.55636002177357324</v>
      </c>
      <c r="F5" s="117">
        <v>0.6394184144249393</v>
      </c>
      <c r="G5" s="117">
        <v>0.44325283470409471</v>
      </c>
    </row>
    <row r="6" spans="1:7" ht="24" customHeight="1" x14ac:dyDescent="0.3">
      <c r="A6" s="294"/>
      <c r="B6" s="277"/>
      <c r="C6" s="132" t="s">
        <v>8</v>
      </c>
      <c r="D6" s="117">
        <v>0.40219791493971047</v>
      </c>
      <c r="E6" s="117">
        <v>0.63693009855776095</v>
      </c>
      <c r="F6" s="117">
        <v>0.73998514916297542</v>
      </c>
      <c r="G6" s="117">
        <v>0.48031833123927059</v>
      </c>
    </row>
    <row r="7" spans="1:7" ht="24" customHeight="1" thickBot="1" x14ac:dyDescent="0.35">
      <c r="A7" s="295"/>
      <c r="B7" s="278" t="s">
        <v>9</v>
      </c>
      <c r="C7" s="275"/>
      <c r="D7" s="114">
        <v>3213</v>
      </c>
      <c r="E7" s="114">
        <v>1137</v>
      </c>
      <c r="F7" s="114">
        <v>651</v>
      </c>
      <c r="G7" s="114">
        <v>5001</v>
      </c>
    </row>
    <row r="8" spans="1:7" ht="24" customHeight="1" x14ac:dyDescent="0.3">
      <c r="A8" s="293" t="s">
        <v>126</v>
      </c>
      <c r="B8" s="273" t="s">
        <v>120</v>
      </c>
      <c r="C8" s="276"/>
      <c r="D8" s="83">
        <v>597898.77000000037</v>
      </c>
      <c r="E8" s="83">
        <v>359307.21000000014</v>
      </c>
      <c r="F8" s="83">
        <v>308223.2800000002</v>
      </c>
      <c r="G8" s="83">
        <v>1265429.2599999991</v>
      </c>
    </row>
    <row r="9" spans="1:7" ht="24" customHeight="1" x14ac:dyDescent="0.3">
      <c r="A9" s="301"/>
      <c r="B9" s="277" t="s">
        <v>5</v>
      </c>
      <c r="C9" s="274"/>
      <c r="D9" s="117">
        <v>0.13001738705065854</v>
      </c>
      <c r="E9" s="117">
        <v>0.25286127944029496</v>
      </c>
      <c r="F9" s="117">
        <v>0.38906891820161077</v>
      </c>
      <c r="G9" s="117">
        <v>0.18577073442186129</v>
      </c>
    </row>
    <row r="10" spans="1:7" ht="24" customHeight="1" x14ac:dyDescent="0.3">
      <c r="A10" s="301"/>
      <c r="B10" s="277" t="s">
        <v>6</v>
      </c>
      <c r="C10" s="132" t="s">
        <v>7</v>
      </c>
      <c r="D10" s="117">
        <v>0.11486826506510311</v>
      </c>
      <c r="E10" s="117">
        <v>0.21979300779314323</v>
      </c>
      <c r="F10" s="117">
        <v>0.33962658317641042</v>
      </c>
      <c r="G10" s="117">
        <v>0.17159880978673445</v>
      </c>
    </row>
    <row r="11" spans="1:7" ht="24" customHeight="1" x14ac:dyDescent="0.3">
      <c r="A11" s="301"/>
      <c r="B11" s="277"/>
      <c r="C11" s="132" t="s">
        <v>8</v>
      </c>
      <c r="D11" s="117">
        <v>0.14683298511791459</v>
      </c>
      <c r="E11" s="117">
        <v>0.28906146256449683</v>
      </c>
      <c r="F11" s="117">
        <v>0.44090336764501148</v>
      </c>
      <c r="G11" s="117">
        <v>0.20082933747878104</v>
      </c>
    </row>
    <row r="12" spans="1:7" ht="24" customHeight="1" thickBot="1" x14ac:dyDescent="0.35">
      <c r="A12" s="295"/>
      <c r="B12" s="278" t="s">
        <v>9</v>
      </c>
      <c r="C12" s="275"/>
      <c r="D12" s="118">
        <v>3213</v>
      </c>
      <c r="E12" s="118">
        <v>1137</v>
      </c>
      <c r="F12" s="118">
        <v>651</v>
      </c>
      <c r="G12" s="118">
        <v>5001</v>
      </c>
    </row>
    <row r="13" spans="1:7" ht="24" customHeight="1" x14ac:dyDescent="0.3">
      <c r="A13" s="293" t="s">
        <v>19</v>
      </c>
      <c r="B13" s="273" t="s">
        <v>120</v>
      </c>
      <c r="C13" s="276"/>
      <c r="D13" s="83">
        <v>3354539.7999999914</v>
      </c>
      <c r="E13" s="83">
        <v>923453.71</v>
      </c>
      <c r="F13" s="83">
        <v>455599.88999999972</v>
      </c>
      <c r="G13" s="83">
        <v>4733593.4000000013</v>
      </c>
    </row>
    <row r="14" spans="1:7" ht="24" customHeight="1" x14ac:dyDescent="0.3">
      <c r="A14" s="294"/>
      <c r="B14" s="277" t="s">
        <v>5</v>
      </c>
      <c r="C14" s="279"/>
      <c r="D14" s="117">
        <v>0.72946880214093324</v>
      </c>
      <c r="E14" s="117">
        <v>0.64987754243642082</v>
      </c>
      <c r="F14" s="117">
        <v>0.57510177795484052</v>
      </c>
      <c r="G14" s="117">
        <v>0.69491290439457376</v>
      </c>
    </row>
    <row r="15" spans="1:7" ht="24" customHeight="1" x14ac:dyDescent="0.3">
      <c r="A15" s="294"/>
      <c r="B15" s="277" t="s">
        <v>6</v>
      </c>
      <c r="C15" s="132" t="s">
        <v>7</v>
      </c>
      <c r="D15" s="117">
        <v>0.70778376390001763</v>
      </c>
      <c r="E15" s="117">
        <v>0.60987735978169011</v>
      </c>
      <c r="F15" s="117">
        <v>0.5236234481119324</v>
      </c>
      <c r="G15" s="117">
        <v>0.67710116849743751</v>
      </c>
    </row>
    <row r="16" spans="1:7" ht="24" customHeight="1" x14ac:dyDescent="0.3">
      <c r="A16" s="294"/>
      <c r="B16" s="277"/>
      <c r="C16" s="132" t="s">
        <v>8</v>
      </c>
      <c r="D16" s="117">
        <v>0.75011276351554668</v>
      </c>
      <c r="E16" s="117">
        <v>0.68787539318223412</v>
      </c>
      <c r="F16" s="117">
        <v>0.62500115142241452</v>
      </c>
      <c r="G16" s="117">
        <v>0.71215979006795127</v>
      </c>
    </row>
    <row r="17" spans="1:7" ht="24" customHeight="1" thickBot="1" x14ac:dyDescent="0.35">
      <c r="A17" s="295"/>
      <c r="B17" s="278" t="s">
        <v>9</v>
      </c>
      <c r="C17" s="275"/>
      <c r="D17" s="114">
        <v>3213</v>
      </c>
      <c r="E17" s="114">
        <v>1137</v>
      </c>
      <c r="F17" s="114">
        <v>651</v>
      </c>
      <c r="G17" s="114">
        <v>5001</v>
      </c>
    </row>
    <row r="18" spans="1:7" ht="24" customHeight="1" x14ac:dyDescent="0.3">
      <c r="A18" s="293" t="s">
        <v>15</v>
      </c>
      <c r="B18" s="273" t="s">
        <v>120</v>
      </c>
      <c r="C18" s="276"/>
      <c r="D18" s="83">
        <v>2633819.9299999927</v>
      </c>
      <c r="E18" s="83">
        <v>1115295.46</v>
      </c>
      <c r="F18" s="83">
        <v>706565.5600000011</v>
      </c>
      <c r="G18" s="83">
        <v>4455680.9499999909</v>
      </c>
    </row>
    <row r="19" spans="1:7" ht="24" customHeight="1" x14ac:dyDescent="0.3">
      <c r="A19" s="294"/>
      <c r="B19" s="277" t="s">
        <v>5</v>
      </c>
      <c r="C19" s="279"/>
      <c r="D19" s="117">
        <v>0.57274308368379356</v>
      </c>
      <c r="E19" s="117">
        <v>0.78488554952613443</v>
      </c>
      <c r="F19" s="117">
        <v>0.89189466177803167</v>
      </c>
      <c r="G19" s="117">
        <v>0.65411410072104348</v>
      </c>
    </row>
    <row r="20" spans="1:7" ht="24" customHeight="1" x14ac:dyDescent="0.3">
      <c r="A20" s="294"/>
      <c r="B20" s="277" t="s">
        <v>6</v>
      </c>
      <c r="C20" s="132" t="s">
        <v>7</v>
      </c>
      <c r="D20" s="117">
        <v>0.54910715427809786</v>
      </c>
      <c r="E20" s="117">
        <v>0.7474369803912615</v>
      </c>
      <c r="F20" s="117">
        <v>0.84936695700814169</v>
      </c>
      <c r="G20" s="117">
        <v>0.63523729692688269</v>
      </c>
    </row>
    <row r="21" spans="1:7" ht="24" customHeight="1" x14ac:dyDescent="0.3">
      <c r="A21" s="294"/>
      <c r="B21" s="277"/>
      <c r="C21" s="132" t="s">
        <v>8</v>
      </c>
      <c r="D21" s="117">
        <v>0.59605147803337777</v>
      </c>
      <c r="E21" s="117">
        <v>0.8181325437249255</v>
      </c>
      <c r="F21" s="117">
        <v>0.92349711620845032</v>
      </c>
      <c r="G21" s="117">
        <v>0.67251762738401666</v>
      </c>
    </row>
    <row r="22" spans="1:7" ht="24" customHeight="1" thickBot="1" x14ac:dyDescent="0.35">
      <c r="A22" s="295"/>
      <c r="B22" s="278" t="s">
        <v>9</v>
      </c>
      <c r="C22" s="275"/>
      <c r="D22" s="114">
        <v>3213</v>
      </c>
      <c r="E22" s="114">
        <v>1137</v>
      </c>
      <c r="F22" s="114">
        <v>651</v>
      </c>
      <c r="G22" s="114">
        <v>5001</v>
      </c>
    </row>
    <row r="23" spans="1:7" ht="16" customHeight="1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7" ht="16" customHeight="1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7" ht="14.25" customHeight="1" x14ac:dyDescent="0.3">
      <c r="A25" s="198" t="str">
        <f>HYPERLINK("#'Index'!A1","Back To Index")</f>
        <v>Back To Index</v>
      </c>
    </row>
    <row r="26" spans="1:7" ht="14.25" customHeight="1" x14ac:dyDescent="0.3"/>
    <row r="27" spans="1:7" ht="14.25" customHeight="1" x14ac:dyDescent="0.3"/>
    <row r="28" spans="1:7" ht="14.15" customHeight="1" x14ac:dyDescent="0.3"/>
    <row r="29" spans="1:7" ht="14.25" customHeight="1" x14ac:dyDescent="0.3"/>
    <row r="30" spans="1:7" ht="14.25" customHeight="1" x14ac:dyDescent="0.3"/>
    <row r="31" spans="1:7" ht="14.25" customHeight="1" x14ac:dyDescent="0.3"/>
    <row r="32" spans="1:7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5" customHeight="1" x14ac:dyDescent="0.3"/>
    <row r="41" ht="14.25" customHeight="1" x14ac:dyDescent="0.3"/>
    <row r="42" ht="14.25" customHeight="1" x14ac:dyDescent="0.3"/>
    <row r="43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7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5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</sheetData>
  <mergeCells count="24">
    <mergeCell ref="A8:A12"/>
    <mergeCell ref="B8:C8"/>
    <mergeCell ref="B9:C9"/>
    <mergeCell ref="B10:B11"/>
    <mergeCell ref="B12:C12"/>
    <mergeCell ref="A24:G24"/>
    <mergeCell ref="A18:A22"/>
    <mergeCell ref="B18:C18"/>
    <mergeCell ref="B19:C19"/>
    <mergeCell ref="B20:B21"/>
    <mergeCell ref="B22:C22"/>
    <mergeCell ref="A23:G23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 enableFormatConditionsCalculation="0">
    <tabColor rgb="FF1F497D"/>
  </sheetPr>
  <dimension ref="A1:H180"/>
  <sheetViews>
    <sheetView workbookViewId="0">
      <selection activeCell="J31" sqref="J31"/>
    </sheetView>
  </sheetViews>
  <sheetFormatPr defaultColWidth="8.75" defaultRowHeight="14" x14ac:dyDescent="0.3"/>
  <cols>
    <col min="1" max="1" width="18.58203125" style="116" customWidth="1"/>
    <col min="2" max="3" width="10.58203125" style="116" customWidth="1"/>
    <col min="4" max="4" width="13.25" style="116" customWidth="1"/>
    <col min="5" max="5" width="13.33203125" style="116" customWidth="1"/>
    <col min="6" max="6" width="13.25" style="116" customWidth="1"/>
    <col min="7" max="7" width="13.58203125" style="116" customWidth="1"/>
    <col min="8" max="8" width="10.58203125" style="116" customWidth="1"/>
    <col min="9" max="16384" width="8.75" style="116"/>
  </cols>
  <sheetData>
    <row r="1" spans="1:8" s="93" customFormat="1" ht="15" customHeight="1" thickBot="1" x14ac:dyDescent="0.35">
      <c r="A1" s="290" t="s">
        <v>314</v>
      </c>
      <c r="B1" s="290"/>
      <c r="C1" s="290"/>
      <c r="D1" s="290"/>
      <c r="E1" s="290"/>
      <c r="F1" s="290"/>
      <c r="G1" s="292"/>
      <c r="H1" s="79"/>
    </row>
    <row r="2" spans="1:8" ht="75" customHeight="1" thickBot="1" x14ac:dyDescent="0.35">
      <c r="A2" s="131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</row>
    <row r="3" spans="1:8" ht="24" customHeight="1" x14ac:dyDescent="0.3">
      <c r="A3" s="293" t="s">
        <v>18</v>
      </c>
      <c r="B3" s="273" t="s">
        <v>120</v>
      </c>
      <c r="C3" s="276"/>
      <c r="D3" s="83">
        <v>814135.89000000013</v>
      </c>
      <c r="E3" s="83">
        <v>605573.74000000057</v>
      </c>
      <c r="F3" s="83">
        <v>310321.95000000007</v>
      </c>
      <c r="G3" s="83">
        <v>1415189.7099999995</v>
      </c>
      <c r="H3" s="83">
        <v>3145221.2899999907</v>
      </c>
    </row>
    <row r="4" spans="1:8" ht="24" customHeight="1" x14ac:dyDescent="0.3">
      <c r="A4" s="294"/>
      <c r="B4" s="277" t="s">
        <v>5</v>
      </c>
      <c r="C4" s="274"/>
      <c r="D4" s="117">
        <v>0.41659789044967632</v>
      </c>
      <c r="E4" s="117">
        <v>0.43060172267356833</v>
      </c>
      <c r="F4" s="117">
        <v>0.49151779954984071</v>
      </c>
      <c r="G4" s="117">
        <v>0.50187001133166398</v>
      </c>
      <c r="H4" s="117">
        <v>0.46173270006619938</v>
      </c>
    </row>
    <row r="5" spans="1:8" ht="24" customHeight="1" x14ac:dyDescent="0.3">
      <c r="A5" s="294"/>
      <c r="B5" s="277" t="s">
        <v>6</v>
      </c>
      <c r="C5" s="132" t="s">
        <v>7</v>
      </c>
      <c r="D5" s="117">
        <v>0.38060013830000328</v>
      </c>
      <c r="E5" s="117">
        <v>0.39013988906529123</v>
      </c>
      <c r="F5" s="117">
        <v>0.43137515046458413</v>
      </c>
      <c r="G5" s="117">
        <v>0.474403301467268</v>
      </c>
      <c r="H5" s="117">
        <v>0.44325283470409471</v>
      </c>
    </row>
    <row r="6" spans="1:8" ht="24" customHeight="1" x14ac:dyDescent="0.3">
      <c r="A6" s="294"/>
      <c r="B6" s="277"/>
      <c r="C6" s="132" t="s">
        <v>8</v>
      </c>
      <c r="D6" s="117">
        <v>0.45350752126147531</v>
      </c>
      <c r="E6" s="117">
        <v>0.4720120646141916</v>
      </c>
      <c r="F6" s="117">
        <v>0.55190697602805827</v>
      </c>
      <c r="G6" s="117">
        <v>0.52932543948011523</v>
      </c>
      <c r="H6" s="117">
        <v>0.48031833123927059</v>
      </c>
    </row>
    <row r="7" spans="1:8" ht="24" customHeight="1" thickBot="1" x14ac:dyDescent="0.35">
      <c r="A7" s="295"/>
      <c r="B7" s="278" t="s">
        <v>9</v>
      </c>
      <c r="C7" s="275"/>
      <c r="D7" s="118">
        <v>1211</v>
      </c>
      <c r="E7" s="118">
        <v>994</v>
      </c>
      <c r="F7" s="118">
        <v>489</v>
      </c>
      <c r="G7" s="118">
        <v>2307</v>
      </c>
      <c r="H7" s="118">
        <v>5001</v>
      </c>
    </row>
    <row r="8" spans="1:8" ht="24" customHeight="1" x14ac:dyDescent="0.3">
      <c r="A8" s="293" t="s">
        <v>126</v>
      </c>
      <c r="B8" s="273" t="s">
        <v>120</v>
      </c>
      <c r="C8" s="276"/>
      <c r="D8" s="83">
        <v>478831.1100000001</v>
      </c>
      <c r="E8" s="83">
        <v>231925.53000000003</v>
      </c>
      <c r="F8" s="83">
        <v>107730.80999999998</v>
      </c>
      <c r="G8" s="83">
        <v>446941.81000000006</v>
      </c>
      <c r="H8" s="83">
        <v>1265429.2599999991</v>
      </c>
    </row>
    <row r="9" spans="1:8" ht="24" customHeight="1" x14ac:dyDescent="0.3">
      <c r="A9" s="301"/>
      <c r="B9" s="277" t="s">
        <v>5</v>
      </c>
      <c r="C9" s="274"/>
      <c r="D9" s="117">
        <v>0.24502055830959243</v>
      </c>
      <c r="E9" s="117">
        <v>0.16491390916320159</v>
      </c>
      <c r="F9" s="117">
        <v>0.17063443522097599</v>
      </c>
      <c r="G9" s="117">
        <v>0.15849937973990391</v>
      </c>
      <c r="H9" s="117">
        <v>0.18577073442186129</v>
      </c>
    </row>
    <row r="10" spans="1:8" ht="24" customHeight="1" x14ac:dyDescent="0.3">
      <c r="A10" s="301"/>
      <c r="B10" s="277" t="s">
        <v>6</v>
      </c>
      <c r="C10" s="132" t="s">
        <v>7</v>
      </c>
      <c r="D10" s="117">
        <v>0.21528709807670915</v>
      </c>
      <c r="E10" s="117">
        <v>0.13518254264742802</v>
      </c>
      <c r="F10" s="117">
        <v>0.12594486840218033</v>
      </c>
      <c r="G10" s="117">
        <v>0.13952573227256779</v>
      </c>
      <c r="H10" s="117">
        <v>0.17159880978673445</v>
      </c>
    </row>
    <row r="11" spans="1:8" ht="24" customHeight="1" x14ac:dyDescent="0.3">
      <c r="A11" s="301"/>
      <c r="B11" s="277"/>
      <c r="C11" s="132" t="s">
        <v>8</v>
      </c>
      <c r="D11" s="117">
        <v>0.27740881038465143</v>
      </c>
      <c r="E11" s="117">
        <v>0.1996744847465528</v>
      </c>
      <c r="F11" s="117">
        <v>0.2270619635451131</v>
      </c>
      <c r="G11" s="117">
        <v>0.17951490924668675</v>
      </c>
      <c r="H11" s="117">
        <v>0.20082933747878104</v>
      </c>
    </row>
    <row r="12" spans="1:8" ht="24" customHeight="1" thickBot="1" x14ac:dyDescent="0.35">
      <c r="A12" s="295"/>
      <c r="B12" s="278" t="s">
        <v>9</v>
      </c>
      <c r="C12" s="275"/>
      <c r="D12" s="118">
        <v>1211</v>
      </c>
      <c r="E12" s="118">
        <v>994</v>
      </c>
      <c r="F12" s="118">
        <v>489</v>
      </c>
      <c r="G12" s="118">
        <v>2307</v>
      </c>
      <c r="H12" s="118">
        <v>5001</v>
      </c>
    </row>
    <row r="13" spans="1:8" ht="24" customHeight="1" x14ac:dyDescent="0.3">
      <c r="A13" s="293" t="s">
        <v>19</v>
      </c>
      <c r="B13" s="273" t="s">
        <v>120</v>
      </c>
      <c r="C13" s="276"/>
      <c r="D13" s="83">
        <v>1149560.2000000007</v>
      </c>
      <c r="E13" s="83">
        <v>859431.35000000161</v>
      </c>
      <c r="F13" s="83">
        <v>447634.70000000042</v>
      </c>
      <c r="G13" s="83">
        <v>2276967.1499999953</v>
      </c>
      <c r="H13" s="83">
        <v>4733593.4000000013</v>
      </c>
    </row>
    <row r="14" spans="1:8" ht="24" customHeight="1" x14ac:dyDescent="0.3">
      <c r="A14" s="294"/>
      <c r="B14" s="277" t="s">
        <v>5</v>
      </c>
      <c r="C14" s="279"/>
      <c r="D14" s="117">
        <v>0.58823638675959644</v>
      </c>
      <c r="E14" s="117">
        <v>0.61111074570319179</v>
      </c>
      <c r="F14" s="117">
        <v>0.70900696114520168</v>
      </c>
      <c r="G14" s="117">
        <v>0.8074829270574081</v>
      </c>
      <c r="H14" s="117">
        <v>0.69491290439457376</v>
      </c>
    </row>
    <row r="15" spans="1:8" ht="24" customHeight="1" x14ac:dyDescent="0.3">
      <c r="A15" s="294"/>
      <c r="B15" s="277" t="s">
        <v>6</v>
      </c>
      <c r="C15" s="132" t="s">
        <v>7</v>
      </c>
      <c r="D15" s="117">
        <v>0.55070224018413449</v>
      </c>
      <c r="E15" s="117">
        <v>0.56936460987348303</v>
      </c>
      <c r="F15" s="117">
        <v>0.65210808180480806</v>
      </c>
      <c r="G15" s="117">
        <v>0.78334027906317416</v>
      </c>
      <c r="H15" s="117">
        <v>0.67710116849743751</v>
      </c>
    </row>
    <row r="16" spans="1:8" ht="24" customHeight="1" x14ac:dyDescent="0.3">
      <c r="A16" s="294"/>
      <c r="B16" s="277"/>
      <c r="C16" s="132" t="s">
        <v>8</v>
      </c>
      <c r="D16" s="117">
        <v>0.62477142188834434</v>
      </c>
      <c r="E16" s="117">
        <v>0.65128853331380798</v>
      </c>
      <c r="F16" s="117">
        <v>0.76002444485323495</v>
      </c>
      <c r="G16" s="117">
        <v>0.82952081197313388</v>
      </c>
      <c r="H16" s="117">
        <v>0.71215979006795127</v>
      </c>
    </row>
    <row r="17" spans="1:8" ht="24" customHeight="1" thickBot="1" x14ac:dyDescent="0.35">
      <c r="A17" s="295"/>
      <c r="B17" s="278" t="s">
        <v>9</v>
      </c>
      <c r="C17" s="275"/>
      <c r="D17" s="118">
        <v>1211</v>
      </c>
      <c r="E17" s="118">
        <v>994</v>
      </c>
      <c r="F17" s="118">
        <v>489</v>
      </c>
      <c r="G17" s="118">
        <v>2307</v>
      </c>
      <c r="H17" s="118">
        <v>5001</v>
      </c>
    </row>
    <row r="18" spans="1:8" ht="24" customHeight="1" x14ac:dyDescent="0.3">
      <c r="A18" s="293" t="s">
        <v>15</v>
      </c>
      <c r="B18" s="273" t="s">
        <v>120</v>
      </c>
      <c r="C18" s="276"/>
      <c r="D18" s="83">
        <v>1337862.8899999992</v>
      </c>
      <c r="E18" s="83">
        <v>877702.39000000153</v>
      </c>
      <c r="F18" s="83">
        <v>430503.94000000053</v>
      </c>
      <c r="G18" s="83">
        <v>1809611.7299999963</v>
      </c>
      <c r="H18" s="83">
        <v>4455680.9499999909</v>
      </c>
    </row>
    <row r="19" spans="1:8" ht="24" customHeight="1" x14ac:dyDescent="0.3">
      <c r="A19" s="294"/>
      <c r="B19" s="277" t="s">
        <v>5</v>
      </c>
      <c r="C19" s="279"/>
      <c r="D19" s="117">
        <v>0.68459192688938808</v>
      </c>
      <c r="E19" s="117">
        <v>0.6241026256004899</v>
      </c>
      <c r="F19" s="117">
        <v>0.68187361315026818</v>
      </c>
      <c r="G19" s="117">
        <v>0.64174425027511717</v>
      </c>
      <c r="H19" s="117">
        <v>0.65411410072104348</v>
      </c>
    </row>
    <row r="20" spans="1:8" ht="24" customHeight="1" x14ac:dyDescent="0.3">
      <c r="A20" s="294"/>
      <c r="B20" s="277" t="s">
        <v>6</v>
      </c>
      <c r="C20" s="132" t="s">
        <v>7</v>
      </c>
      <c r="D20" s="117">
        <v>0.64722418132544124</v>
      </c>
      <c r="E20" s="117">
        <v>0.58054782108561109</v>
      </c>
      <c r="F20" s="117">
        <v>0.62226975838395027</v>
      </c>
      <c r="G20" s="117">
        <v>0.6135417323252752</v>
      </c>
      <c r="H20" s="117">
        <v>0.63523729692688269</v>
      </c>
    </row>
    <row r="21" spans="1:8" ht="24" customHeight="1" x14ac:dyDescent="0.3">
      <c r="A21" s="294"/>
      <c r="B21" s="277"/>
      <c r="C21" s="132" t="s">
        <v>8</v>
      </c>
      <c r="D21" s="117">
        <v>0.71971560937640855</v>
      </c>
      <c r="E21" s="117">
        <v>0.66573879453332363</v>
      </c>
      <c r="F21" s="117">
        <v>0.73606153862829193</v>
      </c>
      <c r="G21" s="117">
        <v>0.66899898264379087</v>
      </c>
      <c r="H21" s="117">
        <v>0.67251762738401666</v>
      </c>
    </row>
    <row r="22" spans="1:8" ht="24" customHeight="1" thickBot="1" x14ac:dyDescent="0.35">
      <c r="A22" s="295"/>
      <c r="B22" s="278" t="s">
        <v>9</v>
      </c>
      <c r="C22" s="275"/>
      <c r="D22" s="118">
        <v>1211</v>
      </c>
      <c r="E22" s="118">
        <v>994</v>
      </c>
      <c r="F22" s="118">
        <v>489</v>
      </c>
      <c r="G22" s="118">
        <v>2307</v>
      </c>
      <c r="H22" s="118">
        <v>5001</v>
      </c>
    </row>
    <row r="23" spans="1:8" ht="16" customHeight="1" x14ac:dyDescent="0.3">
      <c r="A23" s="282" t="s">
        <v>360</v>
      </c>
      <c r="B23" s="283"/>
      <c r="C23" s="283"/>
      <c r="D23" s="283"/>
      <c r="E23" s="283"/>
      <c r="F23" s="283"/>
      <c r="G23" s="283"/>
      <c r="H23" s="72"/>
    </row>
    <row r="24" spans="1:8" ht="16" customHeight="1" x14ac:dyDescent="0.3">
      <c r="A24" s="280" t="s">
        <v>10</v>
      </c>
      <c r="B24" s="281"/>
      <c r="C24" s="281"/>
      <c r="D24" s="281"/>
      <c r="E24" s="281"/>
      <c r="F24" s="281"/>
      <c r="G24" s="281"/>
      <c r="H24" s="72"/>
    </row>
    <row r="25" spans="1:8" ht="14.25" customHeight="1" x14ac:dyDescent="0.3">
      <c r="A25" s="198" t="str">
        <f>HYPERLINK("#'Index'!A1","Back To Index")</f>
        <v>Back To Index</v>
      </c>
      <c r="H25" s="72"/>
    </row>
    <row r="26" spans="1:8" ht="14.25" customHeight="1" x14ac:dyDescent="0.3">
      <c r="H26" s="72"/>
    </row>
    <row r="27" spans="1:8" ht="14.25" customHeight="1" x14ac:dyDescent="0.3">
      <c r="H27" s="72"/>
    </row>
    <row r="28" spans="1:8" ht="14.15" customHeight="1" x14ac:dyDescent="0.3">
      <c r="H28" s="72"/>
    </row>
    <row r="29" spans="1:8" ht="14.25" customHeight="1" x14ac:dyDescent="0.3">
      <c r="H29" s="72"/>
    </row>
    <row r="30" spans="1:8" ht="14.25" customHeight="1" x14ac:dyDescent="0.3">
      <c r="H30" s="72"/>
    </row>
    <row r="31" spans="1:8" ht="14.25" customHeight="1" x14ac:dyDescent="0.3">
      <c r="H31" s="72"/>
    </row>
    <row r="32" spans="1:8" ht="14.15" customHeight="1" x14ac:dyDescent="0.3">
      <c r="H32" s="72"/>
    </row>
    <row r="33" spans="8:8" ht="15" customHeight="1" x14ac:dyDescent="0.3">
      <c r="H33" s="72"/>
    </row>
    <row r="34" spans="8:8" ht="14.15" customHeight="1" x14ac:dyDescent="0.3">
      <c r="H34" s="72"/>
    </row>
    <row r="35" spans="8:8" ht="15" customHeight="1" x14ac:dyDescent="0.3">
      <c r="H35" s="72"/>
    </row>
    <row r="36" spans="8:8" ht="15" customHeight="1" x14ac:dyDescent="0.3">
      <c r="H36" s="72"/>
    </row>
    <row r="37" spans="8:8" ht="36.75" customHeight="1" x14ac:dyDescent="0.3">
      <c r="H37" s="72"/>
    </row>
    <row r="38" spans="8:8" ht="15" customHeight="1" x14ac:dyDescent="0.3">
      <c r="H38" s="72"/>
    </row>
    <row r="39" spans="8:8" ht="14.25" customHeight="1" x14ac:dyDescent="0.3">
      <c r="H39" s="72"/>
    </row>
    <row r="40" spans="8:8" ht="14.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25" customHeight="1" x14ac:dyDescent="0.3">
      <c r="H43" s="72"/>
    </row>
    <row r="44" spans="8:8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5" customHeight="1" x14ac:dyDescent="0.3">
      <c r="H61" s="72"/>
    </row>
    <row r="62" spans="8:8" ht="14.15" customHeight="1" x14ac:dyDescent="0.3"/>
    <row r="64" spans="8:8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7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5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</sheetData>
  <mergeCells count="24">
    <mergeCell ref="A8:A12"/>
    <mergeCell ref="B8:C8"/>
    <mergeCell ref="B9:C9"/>
    <mergeCell ref="B10:B11"/>
    <mergeCell ref="B12:C12"/>
    <mergeCell ref="A24:G24"/>
    <mergeCell ref="A18:A22"/>
    <mergeCell ref="B18:C18"/>
    <mergeCell ref="B19:C19"/>
    <mergeCell ref="B20:B21"/>
    <mergeCell ref="B22:C22"/>
    <mergeCell ref="A23:G23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 enableFormatConditionsCalculation="0">
    <tabColor rgb="FF1F497D"/>
  </sheetPr>
  <dimension ref="A1:U180"/>
  <sheetViews>
    <sheetView workbookViewId="0">
      <selection activeCell="A13" sqref="A13:A17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21" s="93" customFormat="1" ht="15" customHeight="1" thickBot="1" x14ac:dyDescent="0.35">
      <c r="A1" s="290" t="s">
        <v>315</v>
      </c>
      <c r="B1" s="290"/>
      <c r="C1" s="290"/>
      <c r="D1" s="290"/>
      <c r="E1" s="290"/>
      <c r="F1" s="290"/>
      <c r="G1" s="292"/>
      <c r="H1" s="79"/>
    </row>
    <row r="2" spans="1:21" ht="54" customHeight="1" thickBot="1" x14ac:dyDescent="0.35">
      <c r="A2" s="131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  <c r="M2" s="90"/>
      <c r="N2" s="90"/>
      <c r="O2" s="90"/>
      <c r="P2" s="90"/>
      <c r="Q2" s="90"/>
      <c r="R2" s="90"/>
      <c r="S2" s="90"/>
      <c r="T2" s="90"/>
      <c r="U2" s="90"/>
    </row>
    <row r="3" spans="1:21" ht="24" customHeight="1" x14ac:dyDescent="0.3">
      <c r="A3" s="293" t="s">
        <v>18</v>
      </c>
      <c r="B3" s="273" t="s">
        <v>120</v>
      </c>
      <c r="C3" s="276"/>
      <c r="D3" s="83">
        <v>362573.92000000016</v>
      </c>
      <c r="E3" s="83">
        <v>330094.88000000024</v>
      </c>
      <c r="F3" s="83">
        <v>755604.60000000009</v>
      </c>
      <c r="G3" s="83">
        <v>313812.00000000006</v>
      </c>
      <c r="H3" s="83">
        <v>705719.27999999968</v>
      </c>
      <c r="I3" s="83">
        <v>373735.98000000004</v>
      </c>
      <c r="J3" s="83">
        <v>182288.28</v>
      </c>
      <c r="K3" s="83">
        <v>121392.34999999992</v>
      </c>
      <c r="L3" s="83">
        <v>3145221.2899999907</v>
      </c>
    </row>
    <row r="4" spans="1:21" ht="24" customHeight="1" x14ac:dyDescent="0.3">
      <c r="A4" s="294"/>
      <c r="B4" s="277" t="s">
        <v>5</v>
      </c>
      <c r="C4" s="274"/>
      <c r="D4" s="117">
        <v>0.4461765445027156</v>
      </c>
      <c r="E4" s="117">
        <v>0.42698025707611115</v>
      </c>
      <c r="F4" s="117">
        <v>0.50425458882396179</v>
      </c>
      <c r="G4" s="117">
        <v>0.47024393533269271</v>
      </c>
      <c r="H4" s="117">
        <v>0.42951890753630162</v>
      </c>
      <c r="I4" s="117">
        <v>0.45227547510401478</v>
      </c>
      <c r="J4" s="117">
        <v>0.52359593304963348</v>
      </c>
      <c r="K4" s="117">
        <v>0.50011797183367268</v>
      </c>
      <c r="L4" s="117">
        <v>0.46173270006619938</v>
      </c>
    </row>
    <row r="5" spans="1:21" ht="24" customHeight="1" x14ac:dyDescent="0.3">
      <c r="A5" s="294"/>
      <c r="B5" s="277" t="s">
        <v>6</v>
      </c>
      <c r="C5" s="132" t="s">
        <v>7</v>
      </c>
      <c r="D5" s="117">
        <v>0.39475929865942971</v>
      </c>
      <c r="E5" s="117">
        <v>0.37523502182767193</v>
      </c>
      <c r="F5" s="117">
        <v>0.46418755237510412</v>
      </c>
      <c r="G5" s="117">
        <v>0.41534145494154123</v>
      </c>
      <c r="H5" s="117">
        <v>0.3898369995455146</v>
      </c>
      <c r="I5" s="117">
        <v>0.3992992834729332</v>
      </c>
      <c r="J5" s="117">
        <v>0.44380566495247764</v>
      </c>
      <c r="K5" s="117">
        <v>0.42134352560609112</v>
      </c>
      <c r="L5" s="117">
        <v>0.44325283470409471</v>
      </c>
    </row>
    <row r="6" spans="1:21" ht="24" customHeight="1" x14ac:dyDescent="0.3">
      <c r="A6" s="294"/>
      <c r="B6" s="277"/>
      <c r="C6" s="132" t="s">
        <v>8</v>
      </c>
      <c r="D6" s="117">
        <v>0.49877188329919642</v>
      </c>
      <c r="E6" s="117">
        <v>0.48037463728051255</v>
      </c>
      <c r="F6" s="117">
        <v>0.54426705431677669</v>
      </c>
      <c r="G6" s="117">
        <v>0.52587608175904366</v>
      </c>
      <c r="H6" s="117">
        <v>0.47012784436984134</v>
      </c>
      <c r="I6" s="117">
        <v>0.50635555325079185</v>
      </c>
      <c r="J6" s="117">
        <v>0.60219964469760112</v>
      </c>
      <c r="K6" s="117">
        <v>0.57888656198434052</v>
      </c>
      <c r="L6" s="117">
        <v>0.48031833123927059</v>
      </c>
    </row>
    <row r="7" spans="1:21" ht="24" customHeight="1" thickBot="1" x14ac:dyDescent="0.35">
      <c r="A7" s="295"/>
      <c r="B7" s="278" t="s">
        <v>9</v>
      </c>
      <c r="C7" s="275"/>
      <c r="D7" s="114">
        <v>608</v>
      </c>
      <c r="E7" s="114">
        <v>565</v>
      </c>
      <c r="F7" s="114">
        <v>1130</v>
      </c>
      <c r="G7" s="114">
        <v>524</v>
      </c>
      <c r="H7" s="114">
        <v>1040</v>
      </c>
      <c r="I7" s="114">
        <v>583</v>
      </c>
      <c r="J7" s="114">
        <v>257</v>
      </c>
      <c r="K7" s="114">
        <v>294</v>
      </c>
      <c r="L7" s="114">
        <v>5001</v>
      </c>
    </row>
    <row r="8" spans="1:21" ht="24" customHeight="1" x14ac:dyDescent="0.3">
      <c r="A8" s="293" t="s">
        <v>126</v>
      </c>
      <c r="B8" s="273" t="s">
        <v>120</v>
      </c>
      <c r="C8" s="276"/>
      <c r="D8" s="83">
        <v>169044.51000000007</v>
      </c>
      <c r="E8" s="83">
        <v>125801.92999999995</v>
      </c>
      <c r="F8" s="83">
        <v>293215.29000000021</v>
      </c>
      <c r="G8" s="83">
        <v>91757.62</v>
      </c>
      <c r="H8" s="83">
        <v>336377.89</v>
      </c>
      <c r="I8" s="83">
        <v>143722.81999999998</v>
      </c>
      <c r="J8" s="83">
        <v>61388.72</v>
      </c>
      <c r="K8" s="83">
        <v>44120.479999999974</v>
      </c>
      <c r="L8" s="83">
        <v>1265429.2599999991</v>
      </c>
    </row>
    <row r="9" spans="1:21" ht="24" customHeight="1" x14ac:dyDescent="0.3">
      <c r="A9" s="301"/>
      <c r="B9" s="277" t="s">
        <v>5</v>
      </c>
      <c r="C9" s="274"/>
      <c r="D9" s="117">
        <v>0.20802294698679583</v>
      </c>
      <c r="E9" s="117">
        <v>0.16272576058153607</v>
      </c>
      <c r="F9" s="117">
        <v>0.19567794517906428</v>
      </c>
      <c r="G9" s="117">
        <v>0.1374978150152377</v>
      </c>
      <c r="H9" s="117">
        <v>0.20472823674615534</v>
      </c>
      <c r="I9" s="117">
        <v>0.17392573949874662</v>
      </c>
      <c r="J9" s="117">
        <v>0.17632995454849154</v>
      </c>
      <c r="K9" s="117">
        <v>0.18176965001442119</v>
      </c>
      <c r="L9" s="117">
        <v>0.18577073442186129</v>
      </c>
    </row>
    <row r="10" spans="1:21" ht="24" customHeight="1" x14ac:dyDescent="0.3">
      <c r="A10" s="301"/>
      <c r="B10" s="277" t="s">
        <v>6</v>
      </c>
      <c r="C10" s="132" t="s">
        <v>7</v>
      </c>
      <c r="D10" s="117">
        <v>0.1684108833995282</v>
      </c>
      <c r="E10" s="117">
        <v>0.12803974029586196</v>
      </c>
      <c r="F10" s="117">
        <v>0.16561519631951346</v>
      </c>
      <c r="G10" s="117">
        <v>0.10506427899024853</v>
      </c>
      <c r="H10" s="117">
        <v>0.17340558060050035</v>
      </c>
      <c r="I10" s="117">
        <v>0.1357192867129724</v>
      </c>
      <c r="J10" s="117">
        <v>0.12501141791046586</v>
      </c>
      <c r="K10" s="117">
        <v>0.12283933339741857</v>
      </c>
      <c r="L10" s="117">
        <v>0.17159880978673445</v>
      </c>
    </row>
    <row r="11" spans="1:21" ht="24" customHeight="1" x14ac:dyDescent="0.3">
      <c r="A11" s="301"/>
      <c r="B11" s="277"/>
      <c r="C11" s="132" t="s">
        <v>8</v>
      </c>
      <c r="D11" s="117">
        <v>0.25410518352735667</v>
      </c>
      <c r="E11" s="117">
        <v>0.20460338231642836</v>
      </c>
      <c r="F11" s="117">
        <v>0.22969548113116395</v>
      </c>
      <c r="G11" s="117">
        <v>0.17795275721953716</v>
      </c>
      <c r="H11" s="117">
        <v>0.24006557352330751</v>
      </c>
      <c r="I11" s="117">
        <v>0.22014809318555964</v>
      </c>
      <c r="J11" s="117">
        <v>0.24286785475800571</v>
      </c>
      <c r="K11" s="117">
        <v>0.26057262854076391</v>
      </c>
      <c r="L11" s="117">
        <v>0.20082933747878104</v>
      </c>
    </row>
    <row r="12" spans="1:21" ht="24" customHeight="1" thickBot="1" x14ac:dyDescent="0.35">
      <c r="A12" s="295"/>
      <c r="B12" s="278" t="s">
        <v>9</v>
      </c>
      <c r="C12" s="275"/>
      <c r="D12" s="118">
        <v>608</v>
      </c>
      <c r="E12" s="118">
        <v>565</v>
      </c>
      <c r="F12" s="118">
        <v>1130</v>
      </c>
      <c r="G12" s="118">
        <v>524</v>
      </c>
      <c r="H12" s="118">
        <v>1040</v>
      </c>
      <c r="I12" s="118">
        <v>583</v>
      </c>
      <c r="J12" s="118">
        <v>257</v>
      </c>
      <c r="K12" s="118">
        <v>294</v>
      </c>
      <c r="L12" s="118">
        <v>5001</v>
      </c>
    </row>
    <row r="13" spans="1:21" ht="24" customHeight="1" x14ac:dyDescent="0.3">
      <c r="A13" s="293" t="s">
        <v>19</v>
      </c>
      <c r="B13" s="273" t="s">
        <v>120</v>
      </c>
      <c r="C13" s="276"/>
      <c r="D13" s="71">
        <v>554662.17999999993</v>
      </c>
      <c r="E13" s="71">
        <v>502933.09000000026</v>
      </c>
      <c r="F13" s="71">
        <v>1096799.7900000005</v>
      </c>
      <c r="G13" s="71">
        <v>465705.46999999968</v>
      </c>
      <c r="H13" s="71">
        <v>1109319.73</v>
      </c>
      <c r="I13" s="71">
        <v>603407.9600000002</v>
      </c>
      <c r="J13" s="71">
        <v>231598.17000000016</v>
      </c>
      <c r="K13" s="71">
        <v>169167.0100000001</v>
      </c>
      <c r="L13" s="71">
        <v>4733593.4000000013</v>
      </c>
    </row>
    <row r="14" spans="1:21" ht="24" customHeight="1" x14ac:dyDescent="0.3">
      <c r="A14" s="294"/>
      <c r="B14" s="277" t="s">
        <v>5</v>
      </c>
      <c r="C14" s="279"/>
      <c r="D14" s="117">
        <v>0.68255669033984334</v>
      </c>
      <c r="E14" s="117">
        <v>0.65054780631642306</v>
      </c>
      <c r="F14" s="117">
        <v>0.73195203831297173</v>
      </c>
      <c r="G14" s="117">
        <v>0.69785468025047181</v>
      </c>
      <c r="H14" s="117">
        <v>0.67516052351306788</v>
      </c>
      <c r="I14" s="117">
        <v>0.73021233275571806</v>
      </c>
      <c r="J14" s="117">
        <v>0.66523124752582963</v>
      </c>
      <c r="K14" s="117">
        <v>0.69694228625087773</v>
      </c>
      <c r="L14" s="117">
        <v>0.69491290439457376</v>
      </c>
    </row>
    <row r="15" spans="1:21" ht="24" customHeight="1" x14ac:dyDescent="0.3">
      <c r="A15" s="294"/>
      <c r="B15" s="277" t="s">
        <v>6</v>
      </c>
      <c r="C15" s="132" t="s">
        <v>7</v>
      </c>
      <c r="D15" s="117">
        <v>0.62936964242585114</v>
      </c>
      <c r="E15" s="117">
        <v>0.59610121984807407</v>
      </c>
      <c r="F15" s="117">
        <v>0.69360210926635535</v>
      </c>
      <c r="G15" s="117">
        <v>0.64184609696130379</v>
      </c>
      <c r="H15" s="117">
        <v>0.63511430060517937</v>
      </c>
      <c r="I15" s="117">
        <v>0.67949491609459234</v>
      </c>
      <c r="J15" s="117">
        <v>0.58961311578819853</v>
      </c>
      <c r="K15" s="117">
        <v>0.62055270540996155</v>
      </c>
      <c r="L15" s="117">
        <v>0.67710116849743751</v>
      </c>
    </row>
    <row r="16" spans="1:21" ht="24" customHeight="1" x14ac:dyDescent="0.3">
      <c r="A16" s="294"/>
      <c r="B16" s="277"/>
      <c r="C16" s="132" t="s">
        <v>8</v>
      </c>
      <c r="D16" s="117">
        <v>0.73136894441276046</v>
      </c>
      <c r="E16" s="117">
        <v>0.70133222229493153</v>
      </c>
      <c r="F16" s="117">
        <v>0.76711361735602035</v>
      </c>
      <c r="G16" s="117">
        <v>0.74853606906370473</v>
      </c>
      <c r="H16" s="117">
        <v>0.71279913944824325</v>
      </c>
      <c r="I16" s="117">
        <v>0.77555507422717351</v>
      </c>
      <c r="J16" s="117">
        <v>0.73322034062909391</v>
      </c>
      <c r="K16" s="117">
        <v>0.76380663515200309</v>
      </c>
      <c r="L16" s="117">
        <v>0.71215979006795127</v>
      </c>
    </row>
    <row r="17" spans="1:12" ht="24" customHeight="1" thickBot="1" x14ac:dyDescent="0.35">
      <c r="A17" s="295"/>
      <c r="B17" s="278" t="s">
        <v>9</v>
      </c>
      <c r="C17" s="275"/>
      <c r="D17" s="114">
        <v>608</v>
      </c>
      <c r="E17" s="114">
        <v>565</v>
      </c>
      <c r="F17" s="114">
        <v>1130</v>
      </c>
      <c r="G17" s="114">
        <v>524</v>
      </c>
      <c r="H17" s="114">
        <v>1040</v>
      </c>
      <c r="I17" s="114">
        <v>583</v>
      </c>
      <c r="J17" s="114">
        <v>257</v>
      </c>
      <c r="K17" s="114">
        <v>294</v>
      </c>
      <c r="L17" s="114">
        <v>5001</v>
      </c>
    </row>
    <row r="18" spans="1:12" ht="24" customHeight="1" x14ac:dyDescent="0.3">
      <c r="A18" s="293" t="s">
        <v>15</v>
      </c>
      <c r="B18" s="273" t="s">
        <v>120</v>
      </c>
      <c r="C18" s="276"/>
      <c r="D18" s="83">
        <v>552837.57000000053</v>
      </c>
      <c r="E18" s="83">
        <v>481128.89000000025</v>
      </c>
      <c r="F18" s="83">
        <v>1000174.2000000009</v>
      </c>
      <c r="G18" s="83">
        <v>427289.7799999998</v>
      </c>
      <c r="H18" s="83">
        <v>1008356.0800000007</v>
      </c>
      <c r="I18" s="83">
        <v>593589.2000000003</v>
      </c>
      <c r="J18" s="83">
        <v>237138.25000000017</v>
      </c>
      <c r="K18" s="83">
        <v>155166.98000000016</v>
      </c>
      <c r="L18" s="83">
        <v>4455680.9499999909</v>
      </c>
    </row>
    <row r="19" spans="1:12" ht="24" customHeight="1" x14ac:dyDescent="0.3">
      <c r="A19" s="294"/>
      <c r="B19" s="277" t="s">
        <v>5</v>
      </c>
      <c r="C19" s="279"/>
      <c r="D19" s="117">
        <v>0.68031136010521176</v>
      </c>
      <c r="E19" s="117">
        <v>0.62234390651240623</v>
      </c>
      <c r="F19" s="117">
        <v>0.66746871309853761</v>
      </c>
      <c r="G19" s="117">
        <v>0.64028917847195244</v>
      </c>
      <c r="H19" s="117">
        <v>0.61371144896195551</v>
      </c>
      <c r="I19" s="117">
        <v>0.71833018979497809</v>
      </c>
      <c r="J19" s="117">
        <v>0.6811443021488125</v>
      </c>
      <c r="K19" s="117">
        <v>0.63926429740552992</v>
      </c>
      <c r="L19" s="117">
        <v>0.65411410072104348</v>
      </c>
    </row>
    <row r="20" spans="1:12" ht="24" customHeight="1" x14ac:dyDescent="0.3">
      <c r="A20" s="294"/>
      <c r="B20" s="277" t="s">
        <v>6</v>
      </c>
      <c r="C20" s="132" t="s">
        <v>7</v>
      </c>
      <c r="D20" s="117">
        <v>0.62317832927818229</v>
      </c>
      <c r="E20" s="117">
        <v>0.56486779084149241</v>
      </c>
      <c r="F20" s="117">
        <v>0.6273151080346252</v>
      </c>
      <c r="G20" s="117">
        <v>0.58302303427354418</v>
      </c>
      <c r="H20" s="117">
        <v>0.57211029576884409</v>
      </c>
      <c r="I20" s="117">
        <v>0.66423714961165503</v>
      </c>
      <c r="J20" s="117">
        <v>0.59811269662757593</v>
      </c>
      <c r="K20" s="117">
        <v>0.55761668072419102</v>
      </c>
      <c r="L20" s="117">
        <v>0.63523729692688269</v>
      </c>
    </row>
    <row r="21" spans="1:12" ht="24" customHeight="1" x14ac:dyDescent="0.3">
      <c r="A21" s="294"/>
      <c r="B21" s="277"/>
      <c r="C21" s="132" t="s">
        <v>8</v>
      </c>
      <c r="D21" s="117">
        <v>0.73250032655035402</v>
      </c>
      <c r="E21" s="117">
        <v>0.67657497530522959</v>
      </c>
      <c r="F21" s="117">
        <v>0.70532828100355172</v>
      </c>
      <c r="G21" s="117">
        <v>0.69382081813717478</v>
      </c>
      <c r="H21" s="117">
        <v>0.65371608418354243</v>
      </c>
      <c r="I21" s="117">
        <v>0.76676852482381141</v>
      </c>
      <c r="J21" s="117">
        <v>0.75407469832437746</v>
      </c>
      <c r="K21" s="117">
        <v>0.71358296602714166</v>
      </c>
      <c r="L21" s="117">
        <v>0.67251762738401666</v>
      </c>
    </row>
    <row r="22" spans="1:12" ht="24" customHeight="1" thickBot="1" x14ac:dyDescent="0.35">
      <c r="A22" s="295"/>
      <c r="B22" s="278" t="s">
        <v>9</v>
      </c>
      <c r="C22" s="275"/>
      <c r="D22" s="118">
        <v>608</v>
      </c>
      <c r="E22" s="118">
        <v>565</v>
      </c>
      <c r="F22" s="118">
        <v>1130</v>
      </c>
      <c r="G22" s="118">
        <v>524</v>
      </c>
      <c r="H22" s="118">
        <v>1040</v>
      </c>
      <c r="I22" s="118">
        <v>583</v>
      </c>
      <c r="J22" s="118">
        <v>257</v>
      </c>
      <c r="K22" s="118">
        <v>294</v>
      </c>
      <c r="L22" s="118">
        <v>5001</v>
      </c>
    </row>
    <row r="23" spans="1:12" ht="16" customHeight="1" x14ac:dyDescent="0.3">
      <c r="A23" s="282" t="s">
        <v>360</v>
      </c>
      <c r="B23" s="283"/>
      <c r="C23" s="283"/>
      <c r="D23" s="305"/>
      <c r="E23" s="305"/>
      <c r="F23" s="305"/>
      <c r="G23" s="305"/>
      <c r="H23" s="72"/>
    </row>
    <row r="24" spans="1:12" ht="16" customHeight="1" x14ac:dyDescent="0.3">
      <c r="A24" s="280" t="s">
        <v>10</v>
      </c>
      <c r="B24" s="281"/>
      <c r="C24" s="281"/>
      <c r="D24" s="281"/>
      <c r="E24" s="281"/>
      <c r="F24" s="281"/>
      <c r="G24" s="281"/>
      <c r="H24" s="72"/>
    </row>
    <row r="25" spans="1:12" ht="14.25" customHeight="1" x14ac:dyDescent="0.3">
      <c r="A25" s="198" t="str">
        <f>HYPERLINK("#'Index'!A1","Back To Index")</f>
        <v>Back To Index</v>
      </c>
      <c r="H25" s="72"/>
    </row>
    <row r="26" spans="1:12" ht="14.25" customHeight="1" x14ac:dyDescent="0.3">
      <c r="H26" s="72"/>
    </row>
    <row r="27" spans="1:12" ht="14.25" customHeight="1" x14ac:dyDescent="0.3">
      <c r="H27" s="72"/>
    </row>
    <row r="28" spans="1:12" ht="14.15" customHeight="1" x14ac:dyDescent="0.3">
      <c r="H28" s="72"/>
    </row>
    <row r="29" spans="1:12" ht="14.25" customHeight="1" x14ac:dyDescent="0.3">
      <c r="H29" s="72"/>
    </row>
    <row r="30" spans="1:12" ht="14.25" customHeight="1" x14ac:dyDescent="0.3">
      <c r="H30" s="72"/>
    </row>
    <row r="31" spans="1:12" ht="14.25" customHeight="1" x14ac:dyDescent="0.3">
      <c r="H31" s="72"/>
    </row>
    <row r="32" spans="1:12" ht="14.15" customHeight="1" x14ac:dyDescent="0.3">
      <c r="H32" s="72"/>
    </row>
    <row r="33" spans="8:8" ht="15" customHeight="1" x14ac:dyDescent="0.3">
      <c r="H33" s="72"/>
    </row>
    <row r="34" spans="8:8" ht="14.15" customHeight="1" x14ac:dyDescent="0.3">
      <c r="H34" s="72"/>
    </row>
    <row r="35" spans="8:8" ht="15" customHeight="1" x14ac:dyDescent="0.3">
      <c r="H35" s="72"/>
    </row>
    <row r="36" spans="8:8" ht="15" customHeight="1" x14ac:dyDescent="0.3">
      <c r="H36" s="72"/>
    </row>
    <row r="37" spans="8:8" ht="36.75" customHeight="1" x14ac:dyDescent="0.3">
      <c r="H37" s="72"/>
    </row>
    <row r="38" spans="8:8" ht="15" customHeight="1" x14ac:dyDescent="0.3">
      <c r="H38" s="72"/>
    </row>
    <row r="39" spans="8:8" ht="14.25" customHeight="1" x14ac:dyDescent="0.3">
      <c r="H39" s="72"/>
    </row>
    <row r="40" spans="8:8" ht="14.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25" customHeight="1" x14ac:dyDescent="0.3">
      <c r="H43" s="72"/>
    </row>
    <row r="44" spans="8:8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5" customHeight="1" x14ac:dyDescent="0.3">
      <c r="H61" s="72"/>
    </row>
    <row r="62" spans="8:8" ht="14.15" customHeight="1" x14ac:dyDescent="0.3"/>
    <row r="64" spans="8:8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7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5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</sheetData>
  <mergeCells count="24">
    <mergeCell ref="A8:A12"/>
    <mergeCell ref="B8:C8"/>
    <mergeCell ref="B9:C9"/>
    <mergeCell ref="B10:B11"/>
    <mergeCell ref="B12:C12"/>
    <mergeCell ref="A24:G24"/>
    <mergeCell ref="A18:A22"/>
    <mergeCell ref="B18:C18"/>
    <mergeCell ref="B19:C19"/>
    <mergeCell ref="B20:B21"/>
    <mergeCell ref="B22:C22"/>
    <mergeCell ref="A23:G23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 enableFormatConditionsCalculation="0">
    <tabColor rgb="FF1F497D"/>
  </sheetPr>
  <dimension ref="A1:G180"/>
  <sheetViews>
    <sheetView workbookViewId="0">
      <selection activeCell="G6" sqref="G6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7" s="93" customFormat="1" ht="15" customHeight="1" thickBot="1" x14ac:dyDescent="0.35">
      <c r="A1" s="290" t="s">
        <v>316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131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</row>
    <row r="3" spans="1:7" ht="24" customHeight="1" x14ac:dyDescent="0.3">
      <c r="A3" s="293" t="s">
        <v>18</v>
      </c>
      <c r="B3" s="273" t="s">
        <v>120</v>
      </c>
      <c r="C3" s="276"/>
      <c r="D3" s="83">
        <v>3026790.3699999936</v>
      </c>
      <c r="E3" s="83">
        <v>91076.640000000014</v>
      </c>
      <c r="F3" s="83">
        <v>27354.28</v>
      </c>
      <c r="G3" s="83">
        <v>3145221.2899999926</v>
      </c>
    </row>
    <row r="4" spans="1:7" ht="24" customHeight="1" x14ac:dyDescent="0.3">
      <c r="A4" s="294"/>
      <c r="B4" s="277" t="s">
        <v>5</v>
      </c>
      <c r="C4" s="274"/>
      <c r="D4" s="117">
        <v>0.48557905822216291</v>
      </c>
      <c r="E4" s="117">
        <v>0.27638045263854449</v>
      </c>
      <c r="F4" s="117">
        <v>0.10990812355115238</v>
      </c>
      <c r="G4" s="117">
        <v>0.46173270006620071</v>
      </c>
    </row>
    <row r="5" spans="1:7" ht="24" customHeight="1" x14ac:dyDescent="0.3">
      <c r="A5" s="294"/>
      <c r="B5" s="277" t="s">
        <v>6</v>
      </c>
      <c r="C5" s="132" t="s">
        <v>7</v>
      </c>
      <c r="D5" s="117">
        <v>0.46616567553698035</v>
      </c>
      <c r="E5" s="117">
        <v>0.207763820230663</v>
      </c>
      <c r="F5" s="117">
        <v>6.3160755991046716E-2</v>
      </c>
      <c r="G5" s="117">
        <v>0.44325283470409604</v>
      </c>
    </row>
    <row r="6" spans="1:7" ht="24" customHeight="1" x14ac:dyDescent="0.3">
      <c r="A6" s="294"/>
      <c r="B6" s="277"/>
      <c r="C6" s="132" t="s">
        <v>8</v>
      </c>
      <c r="D6" s="117">
        <v>0.50503605451801115</v>
      </c>
      <c r="E6" s="117">
        <v>0.3574343689949121</v>
      </c>
      <c r="F6" s="117">
        <v>0.18444293394455463</v>
      </c>
      <c r="G6" s="117">
        <v>0.48031833123927192</v>
      </c>
    </row>
    <row r="7" spans="1:7" ht="21" customHeight="1" thickBot="1" x14ac:dyDescent="0.35">
      <c r="A7" s="295"/>
      <c r="B7" s="278" t="s">
        <v>9</v>
      </c>
      <c r="C7" s="275"/>
      <c r="D7" s="114">
        <v>4665</v>
      </c>
      <c r="E7" s="114">
        <v>199</v>
      </c>
      <c r="F7" s="114">
        <v>137</v>
      </c>
      <c r="G7" s="114">
        <v>5001</v>
      </c>
    </row>
    <row r="8" spans="1:7" ht="24" customHeight="1" x14ac:dyDescent="0.3">
      <c r="A8" s="293" t="s">
        <v>126</v>
      </c>
      <c r="B8" s="273" t="s">
        <v>120</v>
      </c>
      <c r="C8" s="276"/>
      <c r="D8" s="83">
        <v>1187389.9700000011</v>
      </c>
      <c r="E8" s="83">
        <v>56140.549999999988</v>
      </c>
      <c r="F8" s="83">
        <v>21898.740000000005</v>
      </c>
      <c r="G8" s="83">
        <v>1265429.2600000005</v>
      </c>
    </row>
    <row r="9" spans="1:7" ht="24" customHeight="1" x14ac:dyDescent="0.3">
      <c r="A9" s="301"/>
      <c r="B9" s="277" t="s">
        <v>5</v>
      </c>
      <c r="C9" s="274"/>
      <c r="D9" s="117">
        <v>0.19048947330139815</v>
      </c>
      <c r="E9" s="117">
        <v>0.17036366976621925</v>
      </c>
      <c r="F9" s="117">
        <v>8.7988037759888518E-2</v>
      </c>
      <c r="G9" s="117">
        <v>0.1857707344218619</v>
      </c>
    </row>
    <row r="10" spans="1:7" ht="24" customHeight="1" x14ac:dyDescent="0.3">
      <c r="A10" s="301"/>
      <c r="B10" s="277" t="s">
        <v>6</v>
      </c>
      <c r="C10" s="132" t="s">
        <v>7</v>
      </c>
      <c r="D10" s="117">
        <v>0.17563205406758939</v>
      </c>
      <c r="E10" s="117">
        <v>0.11155332702330446</v>
      </c>
      <c r="F10" s="117">
        <v>4.3692387727781223E-2</v>
      </c>
      <c r="G10" s="117">
        <v>0.171598809786735</v>
      </c>
    </row>
    <row r="11" spans="1:7" ht="24" customHeight="1" x14ac:dyDescent="0.3">
      <c r="A11" s="301"/>
      <c r="B11" s="277"/>
      <c r="C11" s="132" t="s">
        <v>8</v>
      </c>
      <c r="D11" s="117">
        <v>0.20628922828765575</v>
      </c>
      <c r="E11" s="117">
        <v>0.25140512944631394</v>
      </c>
      <c r="F11" s="117">
        <v>0.16924342856851315</v>
      </c>
      <c r="G11" s="117">
        <v>0.20082933747878162</v>
      </c>
    </row>
    <row r="12" spans="1:7" ht="13.5" customHeight="1" thickBot="1" x14ac:dyDescent="0.35">
      <c r="A12" s="295"/>
      <c r="B12" s="278" t="s">
        <v>9</v>
      </c>
      <c r="C12" s="275"/>
      <c r="D12" s="118">
        <v>4665</v>
      </c>
      <c r="E12" s="118">
        <v>199</v>
      </c>
      <c r="F12" s="118">
        <v>137</v>
      </c>
      <c r="G12" s="118">
        <v>5001</v>
      </c>
    </row>
    <row r="13" spans="1:7" ht="24" customHeight="1" x14ac:dyDescent="0.3">
      <c r="A13" s="293" t="s">
        <v>19</v>
      </c>
      <c r="B13" s="273" t="s">
        <v>120</v>
      </c>
      <c r="C13" s="276"/>
      <c r="D13" s="83">
        <v>4493376.7299999949</v>
      </c>
      <c r="E13" s="83">
        <v>154610.54999999996</v>
      </c>
      <c r="F13" s="83">
        <v>85606.119999999981</v>
      </c>
      <c r="G13" s="83">
        <v>4733593.399999992</v>
      </c>
    </row>
    <row r="14" spans="1:7" ht="24" customHeight="1" x14ac:dyDescent="0.3">
      <c r="A14" s="294"/>
      <c r="B14" s="277" t="s">
        <v>5</v>
      </c>
      <c r="C14" s="279"/>
      <c r="D14" s="117">
        <v>0.7208591854977997</v>
      </c>
      <c r="E14" s="117">
        <v>0.46917995428569059</v>
      </c>
      <c r="F14" s="117">
        <v>0.3439610917814242</v>
      </c>
      <c r="G14" s="117">
        <v>0.69491290439457398</v>
      </c>
    </row>
    <row r="15" spans="1:7" ht="24" customHeight="1" x14ac:dyDescent="0.3">
      <c r="A15" s="294"/>
      <c r="B15" s="277" t="s">
        <v>6</v>
      </c>
      <c r="C15" s="132" t="s">
        <v>7</v>
      </c>
      <c r="D15" s="117">
        <v>0.70268016997955973</v>
      </c>
      <c r="E15" s="117">
        <v>0.37977473448584326</v>
      </c>
      <c r="F15" s="117">
        <v>0.24492087916662936</v>
      </c>
      <c r="G15" s="117">
        <v>0.67710116849743784</v>
      </c>
    </row>
    <row r="16" spans="1:7" ht="24" customHeight="1" x14ac:dyDescent="0.3">
      <c r="A16" s="294"/>
      <c r="B16" s="277"/>
      <c r="C16" s="132" t="s">
        <v>8</v>
      </c>
      <c r="D16" s="117">
        <v>0.73834058222075816</v>
      </c>
      <c r="E16" s="117">
        <v>0.56060828730217782</v>
      </c>
      <c r="F16" s="117">
        <v>0.45872022859185368</v>
      </c>
      <c r="G16" s="117">
        <v>0.71215979006795149</v>
      </c>
    </row>
    <row r="17" spans="1:7" ht="13.5" customHeight="1" thickBot="1" x14ac:dyDescent="0.35">
      <c r="A17" s="295"/>
      <c r="B17" s="278" t="s">
        <v>9</v>
      </c>
      <c r="C17" s="275"/>
      <c r="D17" s="114">
        <v>4665</v>
      </c>
      <c r="E17" s="114">
        <v>199</v>
      </c>
      <c r="F17" s="114">
        <v>137</v>
      </c>
      <c r="G17" s="114">
        <v>5001</v>
      </c>
    </row>
    <row r="18" spans="1:7" ht="24" customHeight="1" x14ac:dyDescent="0.3">
      <c r="A18" s="293" t="s">
        <v>15</v>
      </c>
      <c r="B18" s="273" t="s">
        <v>120</v>
      </c>
      <c r="C18" s="276"/>
      <c r="D18" s="83">
        <v>4203950.8399999924</v>
      </c>
      <c r="E18" s="83">
        <v>155031.86000000002</v>
      </c>
      <c r="F18" s="83">
        <v>96698.249999999985</v>
      </c>
      <c r="G18" s="83">
        <v>4455680.9499999974</v>
      </c>
    </row>
    <row r="19" spans="1:7" ht="24" customHeight="1" x14ac:dyDescent="0.3">
      <c r="A19" s="294"/>
      <c r="B19" s="277" t="s">
        <v>5</v>
      </c>
      <c r="C19" s="279"/>
      <c r="D19" s="117">
        <v>0.6744274429878907</v>
      </c>
      <c r="E19" s="117">
        <v>0.47045845828519206</v>
      </c>
      <c r="F19" s="117">
        <v>0.38852871317322996</v>
      </c>
      <c r="G19" s="117">
        <v>0.65411410072104592</v>
      </c>
    </row>
    <row r="20" spans="1:7" ht="24" customHeight="1" x14ac:dyDescent="0.3">
      <c r="A20" s="294"/>
      <c r="B20" s="277" t="s">
        <v>6</v>
      </c>
      <c r="C20" s="132" t="s">
        <v>7</v>
      </c>
      <c r="D20" s="117">
        <v>0.65491107025631257</v>
      </c>
      <c r="E20" s="117">
        <v>0.38225380615225935</v>
      </c>
      <c r="F20" s="117">
        <v>0.28495874743930527</v>
      </c>
      <c r="G20" s="117">
        <v>0.63523729692688491</v>
      </c>
    </row>
    <row r="21" spans="1:7" ht="24" customHeight="1" x14ac:dyDescent="0.3">
      <c r="A21" s="294"/>
      <c r="B21" s="277"/>
      <c r="C21" s="132" t="s">
        <v>8</v>
      </c>
      <c r="D21" s="117">
        <v>0.69335686945190378</v>
      </c>
      <c r="E21" s="117">
        <v>0.56054765334180157</v>
      </c>
      <c r="F21" s="117">
        <v>0.50324844560488269</v>
      </c>
      <c r="G21" s="117">
        <v>0.6725176273840191</v>
      </c>
    </row>
    <row r="22" spans="1:7" ht="18" customHeight="1" thickBot="1" x14ac:dyDescent="0.35">
      <c r="A22" s="295"/>
      <c r="B22" s="278" t="s">
        <v>9</v>
      </c>
      <c r="C22" s="275"/>
      <c r="D22" s="114">
        <v>4665</v>
      </c>
      <c r="E22" s="114">
        <v>199</v>
      </c>
      <c r="F22" s="114">
        <v>137</v>
      </c>
      <c r="G22" s="114">
        <v>5001</v>
      </c>
    </row>
    <row r="23" spans="1:7" ht="16" customHeight="1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7" ht="16" customHeight="1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7" ht="14.25" customHeight="1" x14ac:dyDescent="0.3">
      <c r="A25" s="198" t="str">
        <f>HYPERLINK("#'Index'!A1","Back To Index")</f>
        <v>Back To Index</v>
      </c>
    </row>
    <row r="26" spans="1:7" ht="14.25" customHeight="1" x14ac:dyDescent="0.3"/>
    <row r="27" spans="1:7" ht="14.25" customHeight="1" x14ac:dyDescent="0.3"/>
    <row r="28" spans="1:7" ht="14.15" customHeight="1" x14ac:dyDescent="0.3"/>
    <row r="29" spans="1:7" ht="14.25" customHeight="1" x14ac:dyDescent="0.3"/>
    <row r="30" spans="1:7" ht="14.25" customHeight="1" x14ac:dyDescent="0.3"/>
    <row r="31" spans="1:7" ht="14.25" customHeight="1" x14ac:dyDescent="0.3"/>
    <row r="32" spans="1:7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5" customHeight="1" x14ac:dyDescent="0.3"/>
    <row r="41" ht="14.25" customHeight="1" x14ac:dyDescent="0.3"/>
    <row r="42" ht="14.25" customHeight="1" x14ac:dyDescent="0.3"/>
    <row r="43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2" ht="14.15" customHeight="1" x14ac:dyDescent="0.3"/>
    <row r="64" ht="14.15" customHeight="1" x14ac:dyDescent="0.3"/>
    <row r="65" ht="14.15" customHeight="1" x14ac:dyDescent="0.3"/>
    <row r="66" ht="14.15" customHeight="1" x14ac:dyDescent="0.3"/>
    <row r="68" ht="14.5" customHeight="1" x14ac:dyDescent="0.3"/>
    <row r="70" ht="14.5" customHeight="1" x14ac:dyDescent="0.3"/>
    <row r="71" ht="14.5" customHeight="1" x14ac:dyDescent="0.3"/>
    <row r="73" ht="14.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15" customHeight="1" x14ac:dyDescent="0.3"/>
    <row r="93" ht="14.15" customHeight="1" x14ac:dyDescent="0.3"/>
    <row r="94" ht="14.15" customHeight="1" x14ac:dyDescent="0.3"/>
    <row r="96" ht="14.5" customHeight="1" x14ac:dyDescent="0.3"/>
    <row r="98" ht="14.5" customHeight="1" x14ac:dyDescent="0.3"/>
    <row r="99" ht="14.5" customHeight="1" x14ac:dyDescent="0.3"/>
    <row r="101" ht="14.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15" customHeight="1" x14ac:dyDescent="0.3"/>
    <row r="121" ht="14.15" customHeight="1" x14ac:dyDescent="0.3"/>
    <row r="122" ht="14.15" customHeight="1" x14ac:dyDescent="0.3"/>
    <row r="124" ht="14.5" customHeight="1" x14ac:dyDescent="0.3"/>
    <row r="126" ht="14.5" customHeight="1" x14ac:dyDescent="0.3"/>
    <row r="127" ht="14.5" customHeight="1" x14ac:dyDescent="0.3"/>
    <row r="129" ht="14.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15" customHeight="1" x14ac:dyDescent="0.3"/>
    <row r="149" ht="14.15" customHeight="1" x14ac:dyDescent="0.3"/>
    <row r="150" ht="14.15" customHeight="1" x14ac:dyDescent="0.3"/>
    <row r="152" ht="14.5" customHeight="1" x14ac:dyDescent="0.3"/>
    <row r="154" ht="14.5" customHeight="1" x14ac:dyDescent="0.3"/>
    <row r="155" ht="14.5" customHeight="1" x14ac:dyDescent="0.3"/>
    <row r="157" ht="14.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15" customHeight="1" x14ac:dyDescent="0.3"/>
    <row r="177" ht="14.15" customHeight="1" x14ac:dyDescent="0.3"/>
    <row r="178" ht="14.15" customHeight="1" x14ac:dyDescent="0.3"/>
    <row r="180" ht="14.5" customHeight="1" x14ac:dyDescent="0.3"/>
  </sheetData>
  <mergeCells count="24">
    <mergeCell ref="A8:A12"/>
    <mergeCell ref="B8:C8"/>
    <mergeCell ref="B9:C9"/>
    <mergeCell ref="B10:B11"/>
    <mergeCell ref="B12:C12"/>
    <mergeCell ref="A24:G24"/>
    <mergeCell ref="A18:A22"/>
    <mergeCell ref="B18:C18"/>
    <mergeCell ref="B19:C19"/>
    <mergeCell ref="B20:B21"/>
    <mergeCell ref="B22:C22"/>
    <mergeCell ref="A23:G23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 enableFormatConditionsCalculation="0">
    <tabColor rgb="FF1F497D"/>
  </sheetPr>
  <dimension ref="A1:G134"/>
  <sheetViews>
    <sheetView workbookViewId="0">
      <selection activeCell="A8" sqref="A8:A12"/>
    </sheetView>
  </sheetViews>
  <sheetFormatPr defaultColWidth="8.75" defaultRowHeight="14" x14ac:dyDescent="0.3"/>
  <cols>
    <col min="1" max="1" width="24" style="66" customWidth="1"/>
    <col min="2" max="12" width="10.58203125" style="66" customWidth="1"/>
    <col min="13" max="16384" width="8.75" style="66"/>
  </cols>
  <sheetData>
    <row r="1" spans="1:7" s="77" customFormat="1" ht="31.5" customHeight="1" thickBot="1" x14ac:dyDescent="0.35">
      <c r="A1" s="290" t="s">
        <v>317</v>
      </c>
      <c r="B1" s="290"/>
      <c r="C1" s="290"/>
      <c r="D1" s="290"/>
      <c r="E1" s="290"/>
      <c r="F1" s="290"/>
      <c r="G1" s="306"/>
    </row>
    <row r="2" spans="1:7" ht="54" customHeight="1" thickBot="1" x14ac:dyDescent="0.35">
      <c r="A2" s="67" t="s">
        <v>0</v>
      </c>
      <c r="B2" s="271"/>
      <c r="C2" s="272"/>
      <c r="D2" s="68" t="s">
        <v>46</v>
      </c>
      <c r="E2" s="68" t="s">
        <v>21</v>
      </c>
      <c r="F2" s="68" t="s">
        <v>22</v>
      </c>
      <c r="G2" s="68" t="s">
        <v>4</v>
      </c>
    </row>
    <row r="3" spans="1:7" ht="16" customHeight="1" x14ac:dyDescent="0.3">
      <c r="A3" s="273" t="s">
        <v>47</v>
      </c>
      <c r="B3" s="273" t="s">
        <v>120</v>
      </c>
      <c r="C3" s="276"/>
      <c r="D3" s="83">
        <v>484610.17999999988</v>
      </c>
      <c r="E3" s="83">
        <v>1412659.72</v>
      </c>
      <c r="F3" s="83">
        <v>355270.31000000017</v>
      </c>
      <c r="G3" s="83">
        <v>2252540.209999999</v>
      </c>
    </row>
    <row r="4" spans="1:7" ht="16" customHeight="1" x14ac:dyDescent="0.3">
      <c r="A4" s="274"/>
      <c r="B4" s="277" t="s">
        <v>5</v>
      </c>
      <c r="C4" s="274"/>
      <c r="D4" s="117">
        <v>0.32334253899428395</v>
      </c>
      <c r="E4" s="117">
        <v>0.33204361802513099</v>
      </c>
      <c r="F4" s="117">
        <v>0.33560788948684611</v>
      </c>
      <c r="G4" s="117">
        <v>0.33068308308792749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0.27841754464475788</v>
      </c>
      <c r="E5" s="117">
        <v>0.31009296068120662</v>
      </c>
      <c r="F5" s="117">
        <v>0.30645728175352288</v>
      </c>
      <c r="G5" s="117">
        <v>0.31299978103958032</v>
      </c>
    </row>
    <row r="6" spans="1:7" ht="16" customHeight="1" x14ac:dyDescent="0.3">
      <c r="A6" s="274"/>
      <c r="B6" s="277"/>
      <c r="C6" s="69" t="s">
        <v>8</v>
      </c>
      <c r="D6" s="117">
        <v>0.37178163500825467</v>
      </c>
      <c r="E6" s="117">
        <v>0.35474912779035661</v>
      </c>
      <c r="F6" s="117">
        <v>0.36606777002609392</v>
      </c>
      <c r="G6" s="117">
        <v>0.34885811328944499</v>
      </c>
    </row>
    <row r="7" spans="1:7" s="116" customFormat="1" ht="16" customHeight="1" thickBot="1" x14ac:dyDescent="0.35">
      <c r="A7" s="275"/>
      <c r="B7" s="278" t="s">
        <v>9</v>
      </c>
      <c r="C7" s="275"/>
      <c r="D7" s="114">
        <v>562</v>
      </c>
      <c r="E7" s="114">
        <v>2937</v>
      </c>
      <c r="F7" s="114">
        <v>1502</v>
      </c>
      <c r="G7" s="114">
        <v>5001</v>
      </c>
    </row>
    <row r="8" spans="1:7" ht="16" customHeight="1" x14ac:dyDescent="0.3">
      <c r="A8" s="273" t="s">
        <v>508</v>
      </c>
      <c r="B8" s="273" t="s">
        <v>120</v>
      </c>
      <c r="C8" s="276"/>
      <c r="D8" s="83">
        <v>202736.94</v>
      </c>
      <c r="E8" s="83">
        <v>732196.83999999973</v>
      </c>
      <c r="F8" s="83">
        <v>172621.86000000002</v>
      </c>
      <c r="G8" s="83">
        <v>1107555.6400000011</v>
      </c>
    </row>
    <row r="9" spans="1:7" ht="16" customHeight="1" x14ac:dyDescent="0.3">
      <c r="A9" s="274"/>
      <c r="B9" s="277" t="s">
        <v>5</v>
      </c>
      <c r="C9" s="274"/>
      <c r="D9" s="117">
        <v>0.41835055961886736</v>
      </c>
      <c r="E9" s="117">
        <v>0.51831083567669056</v>
      </c>
      <c r="F9" s="117">
        <v>0.48588878704781135</v>
      </c>
      <c r="G9" s="117">
        <v>0.49169183976520514</v>
      </c>
    </row>
    <row r="10" spans="1:7" ht="16" customHeight="1" x14ac:dyDescent="0.3">
      <c r="A10" s="274"/>
      <c r="B10" s="277" t="s">
        <v>6</v>
      </c>
      <c r="C10" s="69" t="s">
        <v>7</v>
      </c>
      <c r="D10" s="117">
        <v>0.33266487267722084</v>
      </c>
      <c r="E10" s="117">
        <v>0.47693008102474643</v>
      </c>
      <c r="F10" s="117">
        <v>0.43191415590350712</v>
      </c>
      <c r="G10" s="117">
        <v>0.45824870217880298</v>
      </c>
    </row>
    <row r="11" spans="1:7" ht="16" customHeight="1" x14ac:dyDescent="0.3">
      <c r="A11" s="274"/>
      <c r="B11" s="277"/>
      <c r="C11" s="69" t="s">
        <v>8</v>
      </c>
      <c r="D11" s="117">
        <v>0.50926403599698433</v>
      </c>
      <c r="E11" s="117">
        <v>0.55944192992634589</v>
      </c>
      <c r="F11" s="117">
        <v>0.54019457692066619</v>
      </c>
      <c r="G11" s="117">
        <v>0.5252095012393484</v>
      </c>
    </row>
    <row r="12" spans="1:7" ht="16" customHeight="1" thickBot="1" x14ac:dyDescent="0.35">
      <c r="A12" s="275"/>
      <c r="B12" s="278" t="s">
        <v>9</v>
      </c>
      <c r="C12" s="275"/>
      <c r="D12" s="114">
        <v>170</v>
      </c>
      <c r="E12" s="114">
        <v>937</v>
      </c>
      <c r="F12" s="114">
        <v>490</v>
      </c>
      <c r="G12" s="114">
        <v>1597</v>
      </c>
    </row>
    <row r="13" spans="1:7" ht="16" customHeight="1" x14ac:dyDescent="0.3">
      <c r="A13" s="273" t="s">
        <v>48</v>
      </c>
      <c r="B13" s="273" t="s">
        <v>120</v>
      </c>
      <c r="C13" s="276"/>
      <c r="D13" s="83">
        <v>176249.83</v>
      </c>
      <c r="E13" s="83">
        <v>670579.94000000006</v>
      </c>
      <c r="F13" s="83">
        <v>61549.220000000016</v>
      </c>
      <c r="G13" s="83">
        <v>908378.98999999941</v>
      </c>
    </row>
    <row r="14" spans="1:7" ht="16" customHeight="1" x14ac:dyDescent="0.3">
      <c r="A14" s="274"/>
      <c r="B14" s="277" t="s">
        <v>5</v>
      </c>
      <c r="C14" s="279"/>
      <c r="D14" s="117">
        <v>0.11759775151547773</v>
      </c>
      <c r="E14" s="117">
        <v>0.15761884217430316</v>
      </c>
      <c r="F14" s="117">
        <v>5.814278098206848E-2</v>
      </c>
      <c r="G14" s="117">
        <v>0.13335414111231234</v>
      </c>
    </row>
    <row r="15" spans="1:7" ht="16" customHeight="1" x14ac:dyDescent="0.3">
      <c r="A15" s="274"/>
      <c r="B15" s="277" t="s">
        <v>6</v>
      </c>
      <c r="C15" s="69" t="s">
        <v>7</v>
      </c>
      <c r="D15" s="117">
        <v>8.9763193484042034E-2</v>
      </c>
      <c r="E15" s="117">
        <v>0.14016672857709883</v>
      </c>
      <c r="F15" s="117">
        <v>4.5781854715823564E-2</v>
      </c>
      <c r="G15" s="117">
        <v>0.12033701928143474</v>
      </c>
    </row>
    <row r="16" spans="1:7" ht="16" customHeight="1" x14ac:dyDescent="0.3">
      <c r="A16" s="274"/>
      <c r="B16" s="277"/>
      <c r="C16" s="69" t="s">
        <v>8</v>
      </c>
      <c r="D16" s="117">
        <v>0.15261633189686608</v>
      </c>
      <c r="E16" s="117">
        <v>0.17679711388221581</v>
      </c>
      <c r="F16" s="117">
        <v>7.3583749132556039E-2</v>
      </c>
      <c r="G16" s="117">
        <v>0.14754317905969772</v>
      </c>
    </row>
    <row r="17" spans="1:7" ht="16" customHeight="1" thickBot="1" x14ac:dyDescent="0.35">
      <c r="A17" s="275"/>
      <c r="B17" s="278" t="s">
        <v>9</v>
      </c>
      <c r="C17" s="275"/>
      <c r="D17" s="114">
        <v>562</v>
      </c>
      <c r="E17" s="114">
        <v>2937</v>
      </c>
      <c r="F17" s="114">
        <v>1502</v>
      </c>
      <c r="G17" s="114">
        <v>5001</v>
      </c>
    </row>
    <row r="18" spans="1:7" ht="16" customHeight="1" x14ac:dyDescent="0.3">
      <c r="A18" s="273" t="s">
        <v>49</v>
      </c>
      <c r="B18" s="273" t="s">
        <v>120</v>
      </c>
      <c r="C18" s="276"/>
      <c r="D18" s="83">
        <v>178096.67999999996</v>
      </c>
      <c r="E18" s="83">
        <v>682835.54999999981</v>
      </c>
      <c r="F18" s="83">
        <v>71841.42</v>
      </c>
      <c r="G18" s="83">
        <v>932773.65000000107</v>
      </c>
    </row>
    <row r="19" spans="1:7" ht="16" customHeight="1" x14ac:dyDescent="0.3">
      <c r="A19" s="274"/>
      <c r="B19" s="277" t="s">
        <v>5</v>
      </c>
      <c r="C19" s="279"/>
      <c r="D19" s="117">
        <v>0.11883001033460032</v>
      </c>
      <c r="E19" s="117">
        <v>0.16049950552719106</v>
      </c>
      <c r="F19" s="117">
        <v>6.7865359601645525E-2</v>
      </c>
      <c r="G19" s="117">
        <v>0.13693538745094364</v>
      </c>
    </row>
    <row r="20" spans="1:7" ht="16" customHeight="1" x14ac:dyDescent="0.3">
      <c r="A20" s="274"/>
      <c r="B20" s="277" t="s">
        <v>6</v>
      </c>
      <c r="C20" s="69" t="s">
        <v>7</v>
      </c>
      <c r="D20" s="117">
        <v>9.1086448202715622E-2</v>
      </c>
      <c r="E20" s="117">
        <v>0.14349624073358316</v>
      </c>
      <c r="F20" s="117">
        <v>5.4748115904817096E-2</v>
      </c>
      <c r="G20" s="117">
        <v>0.1241686211225897</v>
      </c>
    </row>
    <row r="21" spans="1:7" ht="16" customHeight="1" x14ac:dyDescent="0.3">
      <c r="A21" s="274"/>
      <c r="B21" s="277"/>
      <c r="C21" s="69" t="s">
        <v>8</v>
      </c>
      <c r="D21" s="117">
        <v>0.15359584631626907</v>
      </c>
      <c r="E21" s="117">
        <v>0.17909624383678635</v>
      </c>
      <c r="F21" s="117">
        <v>8.3846622758608796E-2</v>
      </c>
      <c r="G21" s="117">
        <v>0.15078881198628932</v>
      </c>
    </row>
    <row r="22" spans="1:7" ht="16" customHeight="1" thickBot="1" x14ac:dyDescent="0.35">
      <c r="A22" s="275"/>
      <c r="B22" s="278" t="s">
        <v>9</v>
      </c>
      <c r="C22" s="275"/>
      <c r="D22" s="114">
        <v>562</v>
      </c>
      <c r="E22" s="114">
        <v>2937</v>
      </c>
      <c r="F22" s="114">
        <v>1502</v>
      </c>
      <c r="G22" s="114">
        <v>5001</v>
      </c>
    </row>
    <row r="23" spans="1:7" ht="16" customHeight="1" x14ac:dyDescent="0.3">
      <c r="A23" s="273" t="s">
        <v>50</v>
      </c>
      <c r="B23" s="273" t="s">
        <v>120</v>
      </c>
      <c r="C23" s="276"/>
      <c r="D23" s="83">
        <v>262102.99</v>
      </c>
      <c r="E23" s="83">
        <v>860273.10999999952</v>
      </c>
      <c r="F23" s="83">
        <v>118014.80999999994</v>
      </c>
      <c r="G23" s="83">
        <v>1240390.9100000001</v>
      </c>
    </row>
    <row r="24" spans="1:7" ht="16" customHeight="1" x14ac:dyDescent="0.3">
      <c r="A24" s="274"/>
      <c r="B24" s="277" t="s">
        <v>5</v>
      </c>
      <c r="C24" s="279"/>
      <c r="D24" s="117">
        <v>0.17488086252045604</v>
      </c>
      <c r="E24" s="117">
        <v>0.20220594661970778</v>
      </c>
      <c r="F24" s="117">
        <v>0.11148328525479964</v>
      </c>
      <c r="G24" s="117">
        <v>0.18209499148210115</v>
      </c>
    </row>
    <row r="25" spans="1:7" ht="16" customHeight="1" x14ac:dyDescent="0.3">
      <c r="A25" s="274"/>
      <c r="B25" s="277" t="s">
        <v>6</v>
      </c>
      <c r="C25" s="69" t="s">
        <v>7</v>
      </c>
      <c r="D25" s="117">
        <v>0.14005905006815791</v>
      </c>
      <c r="E25" s="117">
        <v>0.18356743659364866</v>
      </c>
      <c r="F25" s="117">
        <v>9.4777421203525905E-2</v>
      </c>
      <c r="G25" s="117">
        <v>0.16758009023929102</v>
      </c>
    </row>
    <row r="26" spans="1:7" ht="16" customHeight="1" x14ac:dyDescent="0.3">
      <c r="A26" s="274"/>
      <c r="B26" s="277"/>
      <c r="C26" s="69" t="s">
        <v>8</v>
      </c>
      <c r="D26" s="117">
        <v>0.21618372026975258</v>
      </c>
      <c r="E26" s="117">
        <v>0.22222181492884246</v>
      </c>
      <c r="F26" s="117">
        <v>0.13070860588062544</v>
      </c>
      <c r="G26" s="117">
        <v>0.19756870864668308</v>
      </c>
    </row>
    <row r="27" spans="1:7" ht="16" customHeight="1" thickBot="1" x14ac:dyDescent="0.35">
      <c r="A27" s="275"/>
      <c r="B27" s="278" t="s">
        <v>9</v>
      </c>
      <c r="C27" s="275"/>
      <c r="D27" s="114">
        <v>562</v>
      </c>
      <c r="E27" s="114">
        <v>2937</v>
      </c>
      <c r="F27" s="114">
        <v>1502</v>
      </c>
      <c r="G27" s="114">
        <v>5001</v>
      </c>
    </row>
    <row r="28" spans="1:7" ht="16" customHeight="1" x14ac:dyDescent="0.3">
      <c r="A28" s="282" t="s">
        <v>360</v>
      </c>
      <c r="B28" s="282"/>
      <c r="C28" s="282"/>
      <c r="D28" s="282"/>
      <c r="E28" s="282"/>
      <c r="F28" s="282"/>
      <c r="G28" s="282"/>
    </row>
    <row r="29" spans="1:7" ht="16" customHeight="1" x14ac:dyDescent="0.3">
      <c r="A29" s="280" t="s">
        <v>10</v>
      </c>
      <c r="B29" s="280"/>
      <c r="C29" s="280"/>
      <c r="D29" s="280"/>
      <c r="E29" s="280"/>
      <c r="F29" s="280"/>
      <c r="G29" s="280"/>
    </row>
    <row r="30" spans="1:7" ht="14.25" customHeight="1" x14ac:dyDescent="0.3">
      <c r="A30" s="198" t="str">
        <f>HYPERLINK("#'Index'!A1","Back To Index")</f>
        <v>Back To Index</v>
      </c>
    </row>
    <row r="31" spans="1:7" ht="14.25" customHeight="1" x14ac:dyDescent="0.3"/>
    <row r="32" spans="1:7" ht="14.15" customHeight="1" x14ac:dyDescent="0.3"/>
    <row r="33" ht="14.25" customHeight="1" x14ac:dyDescent="0.3"/>
    <row r="34" ht="14.25" customHeight="1" x14ac:dyDescent="0.3"/>
    <row r="35" ht="14.25" customHeight="1" x14ac:dyDescent="0.3"/>
    <row r="36" ht="14.15" customHeight="1" x14ac:dyDescent="0.3"/>
    <row r="37" ht="15" customHeight="1" x14ac:dyDescent="0.3"/>
    <row r="38" ht="14.15" customHeight="1" x14ac:dyDescent="0.3"/>
    <row r="39" ht="15" customHeight="1" x14ac:dyDescent="0.3"/>
    <row r="40" ht="15" customHeight="1" x14ac:dyDescent="0.3"/>
    <row r="41" ht="36.75" customHeight="1" x14ac:dyDescent="0.3"/>
    <row r="42" ht="1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4.25" customHeight="1" x14ac:dyDescent="0.3"/>
    <row r="62" ht="14.25" customHeight="1" x14ac:dyDescent="0.3"/>
    <row r="63" ht="14.25" customHeight="1" x14ac:dyDescent="0.3"/>
    <row r="64" ht="14.15" customHeight="1" x14ac:dyDescent="0.3"/>
    <row r="65" ht="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5" customHeight="1" x14ac:dyDescent="0.3"/>
    <row r="80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</sheetData>
  <mergeCells count="29">
    <mergeCell ref="A1:G1"/>
    <mergeCell ref="B2:C2"/>
    <mergeCell ref="A13:A17"/>
    <mergeCell ref="B13:C13"/>
    <mergeCell ref="B14:C14"/>
    <mergeCell ref="B15:B16"/>
    <mergeCell ref="B17:C17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  <mergeCell ref="A28:G28"/>
    <mergeCell ref="A29:G29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1F497D"/>
  </sheetPr>
  <dimension ref="A1:G186"/>
  <sheetViews>
    <sheetView workbookViewId="0">
      <selection activeCell="D5" sqref="D5:D6"/>
    </sheetView>
  </sheetViews>
  <sheetFormatPr defaultColWidth="9" defaultRowHeight="15.5" x14ac:dyDescent="0.35"/>
  <cols>
    <col min="1" max="1" width="49.58203125" style="39" customWidth="1"/>
    <col min="2" max="2" width="10.58203125" style="39" customWidth="1"/>
    <col min="3" max="3" width="10.58203125" style="56" customWidth="1"/>
    <col min="4" max="12" width="10.58203125" style="39" customWidth="1"/>
    <col min="13" max="16384" width="9" style="39"/>
  </cols>
  <sheetData>
    <row r="1" spans="1:7" s="78" customFormat="1" ht="30.75" customHeight="1" thickBot="1" x14ac:dyDescent="0.4">
      <c r="A1" s="266" t="s">
        <v>279</v>
      </c>
      <c r="B1" s="266"/>
      <c r="C1" s="266"/>
      <c r="D1" s="266"/>
      <c r="E1" s="93"/>
      <c r="F1" s="93"/>
      <c r="G1" s="93"/>
    </row>
    <row r="2" spans="1:7" s="41" customFormat="1" ht="54" customHeight="1" thickBot="1" x14ac:dyDescent="0.4">
      <c r="A2" s="90"/>
      <c r="B2" s="91" t="s">
        <v>80</v>
      </c>
      <c r="C2" s="91" t="s">
        <v>79</v>
      </c>
      <c r="D2" s="92" t="s">
        <v>4</v>
      </c>
      <c r="E2" s="64"/>
      <c r="F2" s="40"/>
      <c r="G2" s="40"/>
    </row>
    <row r="3" spans="1:7" s="41" customFormat="1" ht="16" customHeight="1" x14ac:dyDescent="0.35">
      <c r="A3" s="5" t="s">
        <v>34</v>
      </c>
      <c r="B3" s="42"/>
      <c r="C3" s="42"/>
      <c r="D3" s="43"/>
      <c r="E3" s="64"/>
      <c r="F3" s="44"/>
      <c r="G3" s="44"/>
    </row>
    <row r="4" spans="1:7" s="41" customFormat="1" ht="16" customHeight="1" x14ac:dyDescent="0.35">
      <c r="A4" s="8" t="s">
        <v>1</v>
      </c>
      <c r="B4" s="57">
        <v>0.23616958403731281</v>
      </c>
      <c r="C4" s="57">
        <v>0.20488817789618963</v>
      </c>
      <c r="D4" s="57">
        <v>0.22002352310473147</v>
      </c>
      <c r="E4" s="64"/>
      <c r="F4" s="44"/>
      <c r="G4" s="44"/>
    </row>
    <row r="5" spans="1:7" s="41" customFormat="1" ht="16" customHeight="1" x14ac:dyDescent="0.35">
      <c r="A5" s="8" t="s">
        <v>2</v>
      </c>
      <c r="B5" s="57">
        <v>0.62569384163770259</v>
      </c>
      <c r="C5" s="57">
        <v>0.62351854433642007</v>
      </c>
      <c r="D5" s="57">
        <v>0.6245710505900568</v>
      </c>
      <c r="E5" s="64"/>
      <c r="F5" s="44"/>
      <c r="G5" s="44"/>
    </row>
    <row r="6" spans="1:7" s="41" customFormat="1" ht="16" customHeight="1" x14ac:dyDescent="0.35">
      <c r="A6" s="8" t="s">
        <v>3</v>
      </c>
      <c r="B6" s="57">
        <v>0.13813657432498669</v>
      </c>
      <c r="C6" s="57">
        <v>0.17159327776739139</v>
      </c>
      <c r="D6" s="57">
        <v>0.15540542630521109</v>
      </c>
      <c r="E6" s="64"/>
      <c r="F6" s="44"/>
      <c r="G6" s="44"/>
    </row>
    <row r="7" spans="1:7" ht="16" customHeight="1" x14ac:dyDescent="0.35">
      <c r="A7" s="11"/>
      <c r="B7" s="48"/>
      <c r="C7" s="48"/>
      <c r="D7" s="49"/>
      <c r="E7" s="64"/>
      <c r="F7" s="44"/>
      <c r="G7" s="44"/>
    </row>
    <row r="8" spans="1:7" ht="16" customHeight="1" x14ac:dyDescent="0.35">
      <c r="A8" s="11" t="s">
        <v>38</v>
      </c>
      <c r="B8" s="60">
        <v>0</v>
      </c>
      <c r="C8" s="60">
        <v>1</v>
      </c>
      <c r="D8" s="60">
        <v>0.51615521564916578</v>
      </c>
      <c r="E8" s="64"/>
      <c r="F8" s="44"/>
      <c r="G8" s="44"/>
    </row>
    <row r="9" spans="1:7" ht="16" customHeight="1" x14ac:dyDescent="0.35">
      <c r="A9" s="11"/>
      <c r="B9" s="48"/>
      <c r="C9" s="48"/>
      <c r="D9" s="50"/>
      <c r="E9" s="64"/>
      <c r="F9" s="44"/>
      <c r="G9" s="44"/>
    </row>
    <row r="10" spans="1:7" ht="16" customHeight="1" x14ac:dyDescent="0.35">
      <c r="A10" s="11" t="s">
        <v>35</v>
      </c>
      <c r="B10" s="48"/>
      <c r="C10" s="48"/>
      <c r="D10" s="49"/>
      <c r="E10" s="64"/>
      <c r="F10" s="44"/>
      <c r="G10" s="44"/>
    </row>
    <row r="11" spans="1:7" ht="16" customHeight="1" x14ac:dyDescent="0.35">
      <c r="A11" s="8" t="s">
        <v>23</v>
      </c>
      <c r="B11" s="57">
        <v>0.72793374958140067</v>
      </c>
      <c r="C11" s="57">
        <v>0.73271261355861284</v>
      </c>
      <c r="D11" s="57">
        <v>0.73040038514811589</v>
      </c>
      <c r="E11" s="64"/>
      <c r="F11" s="44"/>
      <c r="G11" s="44"/>
    </row>
    <row r="12" spans="1:7" ht="16" customHeight="1" x14ac:dyDescent="0.35">
      <c r="A12" s="8" t="s">
        <v>93</v>
      </c>
      <c r="B12" s="57">
        <v>6.4478013678275298E-2</v>
      </c>
      <c r="C12" s="57">
        <v>6.3443004724552096E-2</v>
      </c>
      <c r="D12" s="57">
        <v>6.3943788408567334E-2</v>
      </c>
      <c r="E12" s="64"/>
      <c r="F12" s="44"/>
      <c r="G12" s="44"/>
    </row>
    <row r="13" spans="1:7" ht="16" customHeight="1" x14ac:dyDescent="0.35">
      <c r="A13" s="8" t="s">
        <v>24</v>
      </c>
      <c r="B13" s="57">
        <v>8.1995839529938178E-2</v>
      </c>
      <c r="C13" s="57">
        <v>9.0463799355406951E-2</v>
      </c>
      <c r="D13" s="57">
        <v>8.6366621159761278E-2</v>
      </c>
      <c r="E13" s="64"/>
      <c r="F13" s="44"/>
      <c r="G13" s="44"/>
    </row>
    <row r="14" spans="1:7" ht="16" customHeight="1" x14ac:dyDescent="0.35">
      <c r="A14" s="8" t="s">
        <v>25</v>
      </c>
      <c r="B14" s="60">
        <v>0.12559239721038651</v>
      </c>
      <c r="C14" s="60">
        <v>0.11338058236142948</v>
      </c>
      <c r="D14" s="60">
        <v>0.11928920528355508</v>
      </c>
      <c r="E14" s="64"/>
      <c r="F14" s="44"/>
      <c r="G14" s="44"/>
    </row>
    <row r="15" spans="1:7" ht="16" customHeight="1" x14ac:dyDescent="0.35">
      <c r="A15" s="8"/>
      <c r="B15" s="48"/>
      <c r="C15" s="48"/>
      <c r="D15" s="49"/>
      <c r="E15" s="64"/>
      <c r="F15" s="44"/>
      <c r="G15" s="44"/>
    </row>
    <row r="16" spans="1:7" ht="16" customHeight="1" x14ac:dyDescent="0.35">
      <c r="A16" s="11" t="s">
        <v>36</v>
      </c>
      <c r="B16" s="60">
        <v>0.92722148102443702</v>
      </c>
      <c r="C16" s="60">
        <v>0.91682874918301249</v>
      </c>
      <c r="D16" s="60">
        <v>0.92185721827964229</v>
      </c>
      <c r="E16" s="64"/>
      <c r="F16" s="44"/>
      <c r="G16" s="44"/>
    </row>
    <row r="17" spans="1:7" ht="16" customHeight="1" x14ac:dyDescent="0.35">
      <c r="A17" s="11"/>
      <c r="B17" s="48"/>
      <c r="C17" s="48"/>
      <c r="D17" s="48"/>
      <c r="E17" s="64"/>
      <c r="F17" s="44"/>
      <c r="G17" s="44"/>
    </row>
    <row r="18" spans="1:7" ht="16" customHeight="1" x14ac:dyDescent="0.35">
      <c r="A18" s="11" t="s">
        <v>76</v>
      </c>
      <c r="B18" s="60">
        <v>0.95963797047877752</v>
      </c>
      <c r="C18" s="60">
        <v>0.95547939039813923</v>
      </c>
      <c r="D18" s="60">
        <v>0.95749149768046149</v>
      </c>
      <c r="E18" s="64"/>
      <c r="F18" s="44"/>
      <c r="G18" s="44"/>
    </row>
    <row r="19" spans="1:7" ht="16" customHeight="1" x14ac:dyDescent="0.35">
      <c r="A19" s="8"/>
      <c r="B19" s="48"/>
      <c r="C19" s="48"/>
      <c r="D19" s="49"/>
      <c r="E19" s="64"/>
      <c r="F19" s="44"/>
      <c r="G19" s="44"/>
    </row>
    <row r="20" spans="1:7" ht="16" customHeight="1" x14ac:dyDescent="0.35">
      <c r="A20" s="11" t="s">
        <v>37</v>
      </c>
      <c r="B20" s="45"/>
      <c r="C20" s="45"/>
      <c r="D20" s="47"/>
      <c r="E20" s="64"/>
      <c r="F20" s="44"/>
      <c r="G20" s="44"/>
    </row>
    <row r="21" spans="1:7" ht="16" customHeight="1" x14ac:dyDescent="0.35">
      <c r="A21" s="8" t="s">
        <v>40</v>
      </c>
      <c r="B21" s="57">
        <v>0.57307752736944773</v>
      </c>
      <c r="C21" s="57">
        <v>0.56969583850097216</v>
      </c>
      <c r="D21" s="57">
        <v>0.57133205102227869</v>
      </c>
      <c r="E21" s="64"/>
      <c r="F21" s="44"/>
      <c r="G21" s="44"/>
    </row>
    <row r="22" spans="1:7" ht="16" customHeight="1" x14ac:dyDescent="0.35">
      <c r="A22" s="8" t="s">
        <v>39</v>
      </c>
      <c r="B22" s="57">
        <v>0.26738904472336533</v>
      </c>
      <c r="C22" s="57">
        <v>0.24788640744844678</v>
      </c>
      <c r="D22" s="57">
        <v>0.25732265677500182</v>
      </c>
      <c r="E22" s="64"/>
      <c r="F22" s="44"/>
      <c r="G22" s="44"/>
    </row>
    <row r="23" spans="1:7" ht="16" customHeight="1" x14ac:dyDescent="0.35">
      <c r="A23" s="8" t="s">
        <v>26</v>
      </c>
      <c r="B23" s="57">
        <v>0.159533427907189</v>
      </c>
      <c r="C23" s="57">
        <v>0.18241775405058244</v>
      </c>
      <c r="D23" s="57">
        <v>0.17134529220271766</v>
      </c>
      <c r="E23" s="64"/>
      <c r="F23" s="44"/>
      <c r="G23" s="44"/>
    </row>
    <row r="24" spans="1:7" ht="16" customHeight="1" x14ac:dyDescent="0.35">
      <c r="A24" s="11"/>
      <c r="B24" s="45"/>
      <c r="C24" s="45"/>
      <c r="D24" s="46"/>
      <c r="E24" s="64"/>
      <c r="F24" s="44"/>
      <c r="G24" s="44"/>
    </row>
    <row r="25" spans="1:7" ht="16" customHeight="1" x14ac:dyDescent="0.35">
      <c r="A25" s="63" t="s">
        <v>157</v>
      </c>
      <c r="B25" s="60">
        <v>0.25527132287480714</v>
      </c>
      <c r="C25" s="60">
        <v>0.28187268830014356</v>
      </c>
      <c r="D25" s="60">
        <v>0.26900175638248286</v>
      </c>
      <c r="E25" s="64"/>
      <c r="F25" s="44"/>
      <c r="G25" s="44"/>
    </row>
    <row r="26" spans="1:7" ht="16" customHeight="1" x14ac:dyDescent="0.35">
      <c r="A26" s="8"/>
      <c r="B26" s="48"/>
      <c r="C26" s="48"/>
      <c r="D26" s="49"/>
      <c r="E26" s="64"/>
      <c r="F26" s="44"/>
      <c r="G26" s="44"/>
    </row>
    <row r="27" spans="1:7" ht="16" customHeight="1" x14ac:dyDescent="0.35">
      <c r="A27" s="11" t="s">
        <v>42</v>
      </c>
      <c r="B27" s="48"/>
      <c r="C27" s="48"/>
      <c r="D27" s="50"/>
      <c r="E27" s="64"/>
      <c r="F27" s="44"/>
      <c r="G27" s="44"/>
    </row>
    <row r="28" spans="1:7" ht="16" customHeight="1" x14ac:dyDescent="0.35">
      <c r="A28" s="8" t="s">
        <v>27</v>
      </c>
      <c r="B28" s="60">
        <v>0.10640164930382517</v>
      </c>
      <c r="C28" s="60">
        <v>0.16334589657115056</v>
      </c>
      <c r="D28" s="60">
        <v>0.13579371953207081</v>
      </c>
      <c r="E28" s="64"/>
      <c r="F28" s="44"/>
      <c r="G28" s="44"/>
    </row>
    <row r="29" spans="1:7" ht="16" customHeight="1" x14ac:dyDescent="0.35">
      <c r="A29" s="8" t="s">
        <v>28</v>
      </c>
      <c r="B29" s="60">
        <v>0.29537089154582763</v>
      </c>
      <c r="C29" s="60">
        <v>0.27313820487478507</v>
      </c>
      <c r="D29" s="60">
        <v>0.2838953743626742</v>
      </c>
      <c r="E29" s="64"/>
      <c r="F29" s="44"/>
      <c r="G29" s="44"/>
    </row>
    <row r="30" spans="1:7" ht="16" customHeight="1" x14ac:dyDescent="0.35">
      <c r="A30" s="8" t="s">
        <v>29</v>
      </c>
      <c r="B30" s="57">
        <v>0.1880660441345601</v>
      </c>
      <c r="C30" s="57">
        <v>0.17795556178952182</v>
      </c>
      <c r="D30" s="57">
        <v>0.18284746593943896</v>
      </c>
      <c r="E30" s="64"/>
      <c r="F30" s="44"/>
      <c r="G30" s="44"/>
    </row>
    <row r="31" spans="1:7" ht="16" customHeight="1" x14ac:dyDescent="0.35">
      <c r="A31" s="8" t="s">
        <v>30</v>
      </c>
      <c r="B31" s="57">
        <v>0.41016141501579156</v>
      </c>
      <c r="C31" s="57">
        <v>0.38556033676454382</v>
      </c>
      <c r="D31" s="57">
        <v>0.39746344016581486</v>
      </c>
      <c r="E31" s="64"/>
      <c r="F31" s="44"/>
      <c r="G31" s="44"/>
    </row>
    <row r="32" spans="1:7" ht="16" customHeight="1" x14ac:dyDescent="0.35">
      <c r="A32" s="51"/>
      <c r="B32" s="45"/>
      <c r="C32" s="45"/>
      <c r="D32" s="47"/>
      <c r="E32" s="64"/>
      <c r="F32" s="44"/>
      <c r="G32" s="44"/>
    </row>
    <row r="33" spans="1:7" ht="16" customHeight="1" x14ac:dyDescent="0.35">
      <c r="A33" s="16" t="s">
        <v>44</v>
      </c>
      <c r="B33" s="48"/>
      <c r="C33" s="48"/>
      <c r="D33" s="49"/>
      <c r="E33" s="64"/>
      <c r="F33" s="44"/>
      <c r="G33" s="44"/>
    </row>
    <row r="34" spans="1:7" ht="16" customHeight="1" x14ac:dyDescent="0.35">
      <c r="A34" s="17" t="s">
        <v>31</v>
      </c>
      <c r="B34" s="60">
        <v>7.8071982613570179E-2</v>
      </c>
      <c r="C34" s="60">
        <v>5.7157889354430974E-2</v>
      </c>
      <c r="D34" s="60">
        <v>6.7277064297292077E-2</v>
      </c>
      <c r="E34" s="64"/>
      <c r="F34" s="44"/>
      <c r="G34" s="44"/>
    </row>
    <row r="35" spans="1:7" ht="16" customHeight="1" x14ac:dyDescent="0.35">
      <c r="A35" s="17" t="s">
        <v>32</v>
      </c>
      <c r="B35" s="60">
        <v>0.22224912816184286</v>
      </c>
      <c r="C35" s="60">
        <v>0.19394543152393406</v>
      </c>
      <c r="D35" s="60">
        <v>0.20764002752003377</v>
      </c>
      <c r="E35" s="64"/>
      <c r="F35" s="44"/>
      <c r="G35" s="44"/>
    </row>
    <row r="36" spans="1:7" ht="16" customHeight="1" x14ac:dyDescent="0.35">
      <c r="A36" s="17" t="s">
        <v>98</v>
      </c>
      <c r="B36" s="60">
        <v>0.13289250319568421</v>
      </c>
      <c r="C36" s="60">
        <v>0.13774648753080371</v>
      </c>
      <c r="D36" s="60">
        <v>0.13539791252693528</v>
      </c>
      <c r="E36" s="64"/>
      <c r="F36" s="44"/>
      <c r="G36" s="44"/>
    </row>
    <row r="37" spans="1:7" ht="16" customHeight="1" x14ac:dyDescent="0.35">
      <c r="A37" s="17" t="s">
        <v>33</v>
      </c>
      <c r="B37" s="60">
        <v>0.56678638602890519</v>
      </c>
      <c r="C37" s="60">
        <v>0.61115019159083273</v>
      </c>
      <c r="D37" s="60">
        <v>0.58968499565573607</v>
      </c>
      <c r="E37" s="64"/>
      <c r="F37" s="44"/>
      <c r="G37" s="44"/>
    </row>
    <row r="38" spans="1:7" ht="16" customHeight="1" x14ac:dyDescent="0.35">
      <c r="A38" s="17"/>
      <c r="B38" s="60"/>
      <c r="C38" s="60"/>
      <c r="D38" s="60"/>
      <c r="E38" s="64"/>
      <c r="F38" s="44"/>
      <c r="G38" s="44"/>
    </row>
    <row r="39" spans="1:7" ht="16" customHeight="1" x14ac:dyDescent="0.35">
      <c r="A39" s="88" t="s">
        <v>125</v>
      </c>
      <c r="B39" s="60"/>
      <c r="C39" s="60"/>
      <c r="D39" s="60"/>
      <c r="E39" s="64"/>
      <c r="F39" s="44"/>
      <c r="G39" s="44"/>
    </row>
    <row r="40" spans="1:7" ht="16" customHeight="1" x14ac:dyDescent="0.35">
      <c r="A40" s="88" t="s">
        <v>152</v>
      </c>
      <c r="B40" s="60">
        <v>0.2929770979780596</v>
      </c>
      <c r="C40" s="60">
        <v>0.31017984328984322</v>
      </c>
      <c r="D40" s="60">
        <v>0.30185638469421955</v>
      </c>
      <c r="E40" s="64"/>
      <c r="F40" s="44"/>
      <c r="G40" s="44"/>
    </row>
    <row r="41" spans="1:7" ht="16" customHeight="1" x14ac:dyDescent="0.35">
      <c r="A41" s="88" t="s">
        <v>153</v>
      </c>
      <c r="B41" s="60">
        <v>0.70702290202194173</v>
      </c>
      <c r="C41" s="60">
        <v>0.68982015671015839</v>
      </c>
      <c r="D41" s="60">
        <v>0.6981436153057784</v>
      </c>
      <c r="E41" s="64"/>
      <c r="F41" s="44"/>
      <c r="G41" s="44"/>
    </row>
    <row r="42" spans="1:7" ht="16" customHeight="1" x14ac:dyDescent="0.35">
      <c r="A42" s="17"/>
      <c r="B42" s="45"/>
      <c r="C42" s="45"/>
      <c r="D42" s="47"/>
      <c r="E42" s="64"/>
      <c r="F42" s="44"/>
      <c r="G42" s="44"/>
    </row>
    <row r="43" spans="1:7" ht="16" customHeight="1" x14ac:dyDescent="0.35">
      <c r="A43" s="16" t="s">
        <v>43</v>
      </c>
      <c r="B43" s="48"/>
      <c r="C43" s="48"/>
      <c r="D43" s="49"/>
      <c r="E43" s="64"/>
      <c r="F43" s="44"/>
      <c r="G43" s="44"/>
    </row>
    <row r="44" spans="1:7" ht="16" customHeight="1" x14ac:dyDescent="0.35">
      <c r="A44" s="17" t="s">
        <v>94</v>
      </c>
      <c r="B44" s="60">
        <v>0.2799108239327347</v>
      </c>
      <c r="C44" s="60">
        <v>0.29343721798579375</v>
      </c>
      <c r="D44" s="60">
        <v>0.28689254277214576</v>
      </c>
      <c r="E44" s="145"/>
      <c r="F44" s="144"/>
      <c r="G44" s="143"/>
    </row>
    <row r="45" spans="1:7" ht="16" customHeight="1" x14ac:dyDescent="0.35">
      <c r="A45" s="17" t="s">
        <v>95</v>
      </c>
      <c r="B45" s="57">
        <v>0.20740600420360392</v>
      </c>
      <c r="C45" s="57">
        <v>0.2055684008488603</v>
      </c>
      <c r="D45" s="57">
        <v>0.20645751564775788</v>
      </c>
      <c r="E45" s="142"/>
      <c r="F45" s="141"/>
      <c r="G45" s="140"/>
    </row>
    <row r="46" spans="1:7" ht="16" customHeight="1" x14ac:dyDescent="0.35">
      <c r="A46" s="17" t="s">
        <v>96</v>
      </c>
      <c r="B46" s="57">
        <v>9.4114156066850238E-2</v>
      </c>
      <c r="C46" s="57">
        <v>9.1346636948790944E-2</v>
      </c>
      <c r="D46" s="57">
        <v>9.2685686639654943E-2</v>
      </c>
      <c r="E46" s="142"/>
      <c r="F46" s="141"/>
      <c r="G46" s="140"/>
    </row>
    <row r="47" spans="1:7" ht="16" customHeight="1" x14ac:dyDescent="0.35">
      <c r="A47" s="17" t="s">
        <v>97</v>
      </c>
      <c r="B47" s="57">
        <v>0.41856901579681383</v>
      </c>
      <c r="C47" s="57">
        <v>0.40964774421655664</v>
      </c>
      <c r="D47" s="57">
        <v>0.41396425494043976</v>
      </c>
      <c r="E47" s="142"/>
      <c r="F47" s="141"/>
      <c r="G47" s="140"/>
    </row>
    <row r="48" spans="1:7" ht="16" customHeight="1" x14ac:dyDescent="0.35">
      <c r="A48" s="17"/>
      <c r="B48" s="45"/>
      <c r="C48" s="45"/>
      <c r="D48" s="47"/>
      <c r="E48" s="139"/>
      <c r="F48" s="138"/>
      <c r="G48" s="138"/>
    </row>
    <row r="49" spans="1:7" ht="16" customHeight="1" x14ac:dyDescent="0.35">
      <c r="A49" s="18" t="s">
        <v>75</v>
      </c>
      <c r="B49" s="57">
        <v>0.50705761118973935</v>
      </c>
      <c r="C49" s="57">
        <v>0.55539279438309186</v>
      </c>
      <c r="D49" s="57">
        <v>0.53200606809434348</v>
      </c>
      <c r="E49" s="64"/>
      <c r="F49" s="44"/>
      <c r="G49" s="44"/>
    </row>
    <row r="50" spans="1:7" ht="16" customHeight="1" x14ac:dyDescent="0.35">
      <c r="A50" s="17"/>
      <c r="B50" s="45"/>
      <c r="C50" s="45"/>
      <c r="D50" s="47"/>
      <c r="E50" s="64"/>
      <c r="F50" s="44"/>
      <c r="G50" s="44"/>
    </row>
    <row r="51" spans="1:7" ht="16" customHeight="1" x14ac:dyDescent="0.35">
      <c r="A51" s="18" t="s">
        <v>67</v>
      </c>
      <c r="B51" s="52"/>
      <c r="C51" s="45"/>
      <c r="D51" s="47"/>
      <c r="E51" s="64"/>
      <c r="F51" s="44"/>
      <c r="G51" s="44"/>
    </row>
    <row r="52" spans="1:7" ht="16" customHeight="1" x14ac:dyDescent="0.35">
      <c r="A52" s="28" t="s">
        <v>107</v>
      </c>
      <c r="B52" s="32">
        <v>0.12064296381898197</v>
      </c>
      <c r="C52" s="32">
        <v>0.11803514732321074</v>
      </c>
      <c r="D52" s="32">
        <v>0.11929692573323342</v>
      </c>
      <c r="E52" s="64"/>
      <c r="F52" s="44"/>
      <c r="G52" s="44"/>
    </row>
    <row r="53" spans="1:7" ht="16" customHeight="1" x14ac:dyDescent="0.35">
      <c r="A53" s="28" t="s">
        <v>108</v>
      </c>
      <c r="B53" s="32">
        <v>0.11753978896688876</v>
      </c>
      <c r="C53" s="32">
        <v>0.10970021332530398</v>
      </c>
      <c r="D53" s="32">
        <v>0.11349335111100829</v>
      </c>
      <c r="E53" s="64"/>
      <c r="F53" s="44"/>
      <c r="G53" s="44"/>
    </row>
    <row r="54" spans="1:7" ht="16" customHeight="1" x14ac:dyDescent="0.35">
      <c r="A54" s="28" t="s">
        <v>109</v>
      </c>
      <c r="B54" s="32">
        <v>0.22062633287371802</v>
      </c>
      <c r="C54" s="32">
        <v>0.21937507066753764</v>
      </c>
      <c r="D54" s="32">
        <v>0.21998048735985262</v>
      </c>
      <c r="E54" s="64"/>
      <c r="F54" s="44"/>
      <c r="G54" s="44"/>
    </row>
    <row r="55" spans="1:7" ht="16" customHeight="1" x14ac:dyDescent="0.35">
      <c r="A55" s="28" t="s">
        <v>110</v>
      </c>
      <c r="B55" s="32">
        <v>9.8938167864035004E-2</v>
      </c>
      <c r="C55" s="32">
        <v>9.705923043308666E-2</v>
      </c>
      <c r="D55" s="32">
        <v>9.7968344509172342E-2</v>
      </c>
      <c r="E55" s="64"/>
      <c r="F55" s="44"/>
      <c r="G55" s="44"/>
    </row>
    <row r="56" spans="1:7" ht="16" customHeight="1" x14ac:dyDescent="0.35">
      <c r="A56" s="28" t="s">
        <v>111</v>
      </c>
      <c r="B56" s="32">
        <v>0.23686954436583452</v>
      </c>
      <c r="C56" s="32">
        <v>0.24527209324826493</v>
      </c>
      <c r="D56" s="32">
        <v>0.24120656379624761</v>
      </c>
      <c r="E56" s="64"/>
      <c r="F56" s="44"/>
      <c r="G56" s="44"/>
    </row>
    <row r="57" spans="1:7" ht="16" customHeight="1" x14ac:dyDescent="0.35">
      <c r="A57" s="28" t="s">
        <v>112</v>
      </c>
      <c r="B57" s="32">
        <v>0.11710046294576859</v>
      </c>
      <c r="C57" s="32">
        <v>0.12525856774401678</v>
      </c>
      <c r="D57" s="32">
        <v>0.12131131128719654</v>
      </c>
      <c r="E57" s="64"/>
      <c r="F57" s="44"/>
      <c r="G57" s="44"/>
    </row>
    <row r="58" spans="1:7" ht="16" customHeight="1" x14ac:dyDescent="0.35">
      <c r="A58" s="28" t="s">
        <v>113</v>
      </c>
      <c r="B58" s="32">
        <v>5.3524482271222293E-2</v>
      </c>
      <c r="C58" s="32">
        <v>4.8845754409837842E-2</v>
      </c>
      <c r="D58" s="32">
        <v>5.1109532482965445E-2</v>
      </c>
      <c r="E58" s="64"/>
      <c r="F58" s="44"/>
      <c r="G58" s="44"/>
    </row>
    <row r="59" spans="1:7" ht="16" customHeight="1" thickBot="1" x14ac:dyDescent="0.4">
      <c r="A59" s="29" t="s">
        <v>114</v>
      </c>
      <c r="B59" s="32">
        <v>3.475825689355392E-2</v>
      </c>
      <c r="C59" s="32">
        <v>3.645392284874311E-2</v>
      </c>
      <c r="D59" s="32">
        <v>3.5633483720323503E-2</v>
      </c>
      <c r="E59" s="64"/>
      <c r="F59" s="44"/>
      <c r="G59" s="44"/>
    </row>
    <row r="60" spans="1:7" ht="16" customHeight="1" thickBot="1" x14ac:dyDescent="0.4">
      <c r="A60" s="19" t="s">
        <v>41</v>
      </c>
      <c r="B60" s="153">
        <v>2390</v>
      </c>
      <c r="C60" s="153">
        <v>2611</v>
      </c>
      <c r="D60" s="153">
        <v>5001</v>
      </c>
      <c r="E60" s="64"/>
      <c r="F60" s="44"/>
      <c r="G60" s="44"/>
    </row>
    <row r="61" spans="1:7" ht="16" customHeight="1" x14ac:dyDescent="0.35">
      <c r="A61" s="20" t="s">
        <v>359</v>
      </c>
      <c r="B61" s="53"/>
      <c r="C61" s="54"/>
      <c r="D61" s="55"/>
      <c r="F61" s="38"/>
      <c r="G61" s="38"/>
    </row>
    <row r="62" spans="1:7" ht="24.75" customHeight="1" x14ac:dyDescent="0.35">
      <c r="A62" s="267" t="s">
        <v>45</v>
      </c>
      <c r="B62" s="267"/>
      <c r="C62" s="267"/>
      <c r="D62" s="267"/>
      <c r="F62" s="38"/>
      <c r="G62" s="38"/>
    </row>
    <row r="63" spans="1:7" ht="15.65" customHeight="1" x14ac:dyDescent="0.35">
      <c r="A63" s="198" t="str">
        <f>HYPERLINK("#'Index'!A1","Back To Index")</f>
        <v>Back To Index</v>
      </c>
    </row>
    <row r="64" spans="1:7" ht="15.65" customHeight="1" x14ac:dyDescent="0.35"/>
    <row r="65" ht="16.399999999999999" customHeight="1" x14ac:dyDescent="0.35"/>
    <row r="66" ht="16.399999999999999" customHeight="1" x14ac:dyDescent="0.35"/>
    <row r="68" ht="16.399999999999999" customHeight="1" x14ac:dyDescent="0.35"/>
    <row r="70" ht="16.399999999999999" customHeight="1" x14ac:dyDescent="0.35"/>
    <row r="72" ht="16.399999999999999" customHeight="1" x14ac:dyDescent="0.35"/>
    <row r="73" ht="15.65" customHeight="1" x14ac:dyDescent="0.35"/>
    <row r="74" ht="15.65" customHeight="1" x14ac:dyDescent="0.35"/>
    <row r="75" ht="16.399999999999999" customHeight="1" x14ac:dyDescent="0.35"/>
    <row r="76" ht="16.399999999999999" customHeight="1" x14ac:dyDescent="0.35"/>
    <row r="78" ht="16.399999999999999" customHeight="1" x14ac:dyDescent="0.35"/>
    <row r="80" ht="16.399999999999999" customHeight="1" x14ac:dyDescent="0.35"/>
    <row r="82" ht="16.399999999999999" customHeight="1" x14ac:dyDescent="0.35"/>
    <row r="83" ht="15.65" customHeight="1" x14ac:dyDescent="0.35"/>
    <row r="84" ht="15.65" customHeight="1" x14ac:dyDescent="0.35"/>
    <row r="85" ht="16.399999999999999" customHeight="1" x14ac:dyDescent="0.35"/>
    <row r="86" ht="16.399999999999999" customHeight="1" x14ac:dyDescent="0.35"/>
    <row r="88" ht="16.399999999999999" customHeight="1" x14ac:dyDescent="0.35"/>
    <row r="90" ht="16.399999999999999" customHeight="1" x14ac:dyDescent="0.35"/>
    <row r="92" ht="16.399999999999999" customHeight="1" x14ac:dyDescent="0.35"/>
    <row r="93" ht="15.65" customHeight="1" x14ac:dyDescent="0.35"/>
    <row r="94" ht="15.65" customHeight="1" x14ac:dyDescent="0.35"/>
    <row r="95" ht="16.399999999999999" customHeight="1" x14ac:dyDescent="0.35"/>
    <row r="96" ht="16.399999999999999" customHeight="1" x14ac:dyDescent="0.35"/>
    <row r="98" ht="16.399999999999999" customHeight="1" x14ac:dyDescent="0.35"/>
    <row r="100" ht="16.399999999999999" customHeight="1" x14ac:dyDescent="0.35"/>
    <row r="102" ht="16.399999999999999" customHeight="1" x14ac:dyDescent="0.35"/>
    <row r="104" ht="16.399999999999999" customHeight="1" x14ac:dyDescent="0.35"/>
    <row r="107" ht="16.399999999999999" customHeight="1" x14ac:dyDescent="0.35"/>
    <row r="108" ht="16.399999999999999" customHeight="1" x14ac:dyDescent="0.35"/>
    <row r="110" ht="16.399999999999999" customHeight="1" x14ac:dyDescent="0.35"/>
    <row r="112" ht="16.399999999999999" customHeight="1" x14ac:dyDescent="0.35"/>
    <row r="114" ht="16.399999999999999" customHeight="1" x14ac:dyDescent="0.35"/>
    <row r="116" ht="16.399999999999999" customHeight="1" x14ac:dyDescent="0.35"/>
    <row r="119" ht="16.399999999999999" customHeight="1" x14ac:dyDescent="0.35"/>
    <row r="120" ht="16.399999999999999" customHeight="1" x14ac:dyDescent="0.35"/>
    <row r="122" ht="16.399999999999999" customHeight="1" x14ac:dyDescent="0.35"/>
    <row r="124" ht="16.399999999999999" customHeight="1" x14ac:dyDescent="0.35"/>
    <row r="126" ht="16.399999999999999" customHeight="1" x14ac:dyDescent="0.35"/>
    <row r="128" ht="16.399999999999999" customHeight="1" x14ac:dyDescent="0.35"/>
    <row r="131" ht="16.399999999999999" customHeight="1" x14ac:dyDescent="0.35"/>
    <row r="132" ht="16.399999999999999" customHeight="1" x14ac:dyDescent="0.35"/>
    <row r="134" ht="16.399999999999999" customHeight="1" x14ac:dyDescent="0.35"/>
    <row r="136" ht="16.399999999999999" customHeight="1" x14ac:dyDescent="0.35"/>
    <row r="138" ht="16.399999999999999" customHeight="1" x14ac:dyDescent="0.35"/>
    <row r="140" ht="16.399999999999999" customHeight="1" x14ac:dyDescent="0.35"/>
    <row r="142" ht="16.399999999999999" customHeight="1" x14ac:dyDescent="0.35"/>
    <row r="145" ht="16.399999999999999" customHeight="1" x14ac:dyDescent="0.35"/>
    <row r="148" ht="16.399999999999999" customHeight="1" x14ac:dyDescent="0.35"/>
    <row r="150" ht="16.399999999999999" customHeight="1" x14ac:dyDescent="0.35"/>
    <row r="152" ht="16.399999999999999" customHeight="1" x14ac:dyDescent="0.35"/>
    <row r="154" ht="16.399999999999999" customHeight="1" x14ac:dyDescent="0.35"/>
    <row r="156" ht="16.399999999999999" customHeight="1" x14ac:dyDescent="0.35"/>
    <row r="158" ht="16.399999999999999" customHeight="1" x14ac:dyDescent="0.35"/>
    <row r="160" ht="16.399999999999999" customHeight="1" x14ac:dyDescent="0.35"/>
    <row r="162" ht="16.399999999999999" customHeight="1" x14ac:dyDescent="0.35"/>
    <row r="164" ht="16.399999999999999" customHeight="1" x14ac:dyDescent="0.35"/>
    <row r="167" ht="15.65" customHeight="1" x14ac:dyDescent="0.35"/>
    <row r="168" ht="16.399999999999999" customHeight="1" x14ac:dyDescent="0.35"/>
    <row r="170" ht="16.399999999999999" customHeight="1" x14ac:dyDescent="0.35"/>
    <row r="172" ht="16.399999999999999" customHeight="1" x14ac:dyDescent="0.35"/>
    <row r="174" ht="16.399999999999999" customHeight="1" x14ac:dyDescent="0.35"/>
    <row r="177" ht="15.65" customHeight="1" x14ac:dyDescent="0.35"/>
    <row r="178" ht="16.399999999999999" customHeight="1" x14ac:dyDescent="0.35"/>
    <row r="180" ht="16.399999999999999" customHeight="1" x14ac:dyDescent="0.35"/>
    <row r="182" ht="16.399999999999999" customHeight="1" x14ac:dyDescent="0.35"/>
    <row r="184" ht="16.399999999999999" customHeight="1" x14ac:dyDescent="0.35"/>
    <row r="186" ht="16.399999999999999" customHeight="1" x14ac:dyDescent="0.35"/>
  </sheetData>
  <sheetProtection formatCells="0" formatColumns="0" formatRows="0" insertColumns="0" insertRows="0" deleteColumns="0" deleteRows="0"/>
  <mergeCells count="2">
    <mergeCell ref="A1:D1"/>
    <mergeCell ref="A62:D62"/>
  </mergeCells>
  <printOptions horizontalCentered="1"/>
  <pageMargins left="0.7" right="0.7" top="0.75" bottom="0.75" header="0.3" footer="0.3"/>
  <pageSetup scale="92" firstPageNumber="7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 enableFormatConditionsCalculation="0">
    <tabColor rgb="FF1F497D"/>
  </sheetPr>
  <dimension ref="A1:I134"/>
  <sheetViews>
    <sheetView workbookViewId="0">
      <selection activeCell="A8" sqref="A8:A12"/>
    </sheetView>
  </sheetViews>
  <sheetFormatPr defaultColWidth="8.75" defaultRowHeight="14" x14ac:dyDescent="0.3"/>
  <cols>
    <col min="1" max="1" width="24" style="66" customWidth="1"/>
    <col min="2" max="12" width="10.58203125" style="66" customWidth="1"/>
    <col min="13" max="16384" width="8.75" style="66"/>
  </cols>
  <sheetData>
    <row r="1" spans="1:9" s="77" customFormat="1" ht="31.5" customHeight="1" thickBot="1" x14ac:dyDescent="0.35">
      <c r="A1" s="290" t="s">
        <v>318</v>
      </c>
      <c r="B1" s="290"/>
      <c r="C1" s="290"/>
      <c r="D1" s="290"/>
      <c r="E1" s="290"/>
      <c r="F1" s="290"/>
    </row>
    <row r="2" spans="1:9" ht="54" customHeight="1" thickBot="1" x14ac:dyDescent="0.35">
      <c r="A2" s="67" t="s">
        <v>0</v>
      </c>
      <c r="B2" s="271"/>
      <c r="C2" s="272"/>
      <c r="D2" s="68" t="s">
        <v>80</v>
      </c>
      <c r="E2" s="68" t="s">
        <v>79</v>
      </c>
      <c r="F2" s="68" t="s">
        <v>4</v>
      </c>
      <c r="G2" s="200"/>
      <c r="H2" s="200"/>
      <c r="I2" s="200"/>
    </row>
    <row r="3" spans="1:9" ht="16" customHeight="1" x14ac:dyDescent="0.3">
      <c r="A3" s="273" t="s">
        <v>47</v>
      </c>
      <c r="B3" s="273" t="s">
        <v>120</v>
      </c>
      <c r="C3" s="276"/>
      <c r="D3" s="83">
        <v>1103113.0600000012</v>
      </c>
      <c r="E3" s="83">
        <v>1149427.1500000006</v>
      </c>
      <c r="F3" s="83">
        <v>2252540.209999999</v>
      </c>
    </row>
    <row r="4" spans="1:9" ht="16" customHeight="1" x14ac:dyDescent="0.3">
      <c r="A4" s="274"/>
      <c r="B4" s="277" t="s">
        <v>5</v>
      </c>
      <c r="C4" s="274"/>
      <c r="D4" s="117">
        <v>0.33469820884388907</v>
      </c>
      <c r="E4" s="117">
        <v>0.32691929731838715</v>
      </c>
      <c r="F4" s="117">
        <v>0.33068308308792749</v>
      </c>
    </row>
    <row r="5" spans="1:9" ht="16" customHeight="1" x14ac:dyDescent="0.3">
      <c r="A5" s="274"/>
      <c r="B5" s="277" t="s">
        <v>6</v>
      </c>
      <c r="C5" s="69" t="s">
        <v>7</v>
      </c>
      <c r="D5" s="117">
        <v>0.30890941968968311</v>
      </c>
      <c r="E5" s="117">
        <v>0.30292310096125924</v>
      </c>
      <c r="F5" s="117">
        <v>0.31299978103958032</v>
      </c>
    </row>
    <row r="6" spans="1:9" ht="16" customHeight="1" x14ac:dyDescent="0.3">
      <c r="A6" s="274"/>
      <c r="B6" s="277"/>
      <c r="C6" s="69" t="s">
        <v>8</v>
      </c>
      <c r="D6" s="117">
        <v>0.36151371910725288</v>
      </c>
      <c r="E6" s="117">
        <v>0.35185687960379364</v>
      </c>
      <c r="F6" s="117">
        <v>0.34885811328944499</v>
      </c>
    </row>
    <row r="7" spans="1:9" s="116" customFormat="1" ht="16" customHeight="1" thickBot="1" x14ac:dyDescent="0.35">
      <c r="A7" s="275"/>
      <c r="B7" s="278" t="s">
        <v>9</v>
      </c>
      <c r="C7" s="275"/>
      <c r="D7" s="114">
        <v>2390</v>
      </c>
      <c r="E7" s="114">
        <v>2611</v>
      </c>
      <c r="F7" s="114">
        <v>5001</v>
      </c>
    </row>
    <row r="8" spans="1:9" ht="16" customHeight="1" x14ac:dyDescent="0.3">
      <c r="A8" s="273" t="s">
        <v>508</v>
      </c>
      <c r="B8" s="273" t="s">
        <v>120</v>
      </c>
      <c r="C8" s="276"/>
      <c r="D8" s="83">
        <v>519943.2099999999</v>
      </c>
      <c r="E8" s="83">
        <v>587612.43000000017</v>
      </c>
      <c r="F8" s="83">
        <v>1107555.6400000011</v>
      </c>
    </row>
    <row r="9" spans="1:9" ht="16" customHeight="1" x14ac:dyDescent="0.3">
      <c r="A9" s="274"/>
      <c r="B9" s="277" t="s">
        <v>5</v>
      </c>
      <c r="C9" s="274"/>
      <c r="D9" s="117">
        <v>0.47148939100557641</v>
      </c>
      <c r="E9" s="117">
        <v>0.51144006115426477</v>
      </c>
      <c r="F9" s="117">
        <v>0.49187430495157242</v>
      </c>
    </row>
    <row r="10" spans="1:9" ht="16" customHeight="1" x14ac:dyDescent="0.3">
      <c r="A10" s="274"/>
      <c r="B10" s="277" t="s">
        <v>6</v>
      </c>
      <c r="C10" s="237" t="s">
        <v>7</v>
      </c>
      <c r="D10" s="117">
        <v>0.42304678427413228</v>
      </c>
      <c r="E10" s="117">
        <v>0.46562008476530614</v>
      </c>
      <c r="F10" s="117">
        <v>0.45841909782927887</v>
      </c>
    </row>
    <row r="11" spans="1:9" ht="16" customHeight="1" x14ac:dyDescent="0.3">
      <c r="A11" s="274"/>
      <c r="B11" s="277"/>
      <c r="C11" s="237" t="s">
        <v>8</v>
      </c>
      <c r="D11" s="117">
        <v>0.52047500661498769</v>
      </c>
      <c r="E11" s="117">
        <v>0.55706859558566746</v>
      </c>
      <c r="F11" s="117">
        <v>0.52540244748564346</v>
      </c>
    </row>
    <row r="12" spans="1:9" ht="16" customHeight="1" thickBot="1" x14ac:dyDescent="0.35">
      <c r="A12" s="275"/>
      <c r="B12" s="278" t="s">
        <v>9</v>
      </c>
      <c r="C12" s="275"/>
      <c r="D12" s="114">
        <v>784</v>
      </c>
      <c r="E12" s="114">
        <v>813</v>
      </c>
      <c r="F12" s="114">
        <v>1597</v>
      </c>
    </row>
    <row r="13" spans="1:9" ht="16" customHeight="1" x14ac:dyDescent="0.3">
      <c r="A13" s="273" t="s">
        <v>48</v>
      </c>
      <c r="B13" s="273" t="s">
        <v>120</v>
      </c>
      <c r="C13" s="276"/>
      <c r="D13" s="83">
        <v>398416.42999999993</v>
      </c>
      <c r="E13" s="83">
        <v>509962.55999999971</v>
      </c>
      <c r="F13" s="83">
        <v>908378.98999999941</v>
      </c>
    </row>
    <row r="14" spans="1:9" ht="16" customHeight="1" x14ac:dyDescent="0.3">
      <c r="A14" s="274"/>
      <c r="B14" s="277" t="s">
        <v>5</v>
      </c>
      <c r="C14" s="279"/>
      <c r="D14" s="117">
        <v>0.12088449528009085</v>
      </c>
      <c r="E14" s="117">
        <v>0.14504320850076113</v>
      </c>
      <c r="F14" s="117">
        <v>0.13335414111231234</v>
      </c>
    </row>
    <row r="15" spans="1:9" ht="16" customHeight="1" x14ac:dyDescent="0.3">
      <c r="A15" s="274"/>
      <c r="B15" s="277" t="s">
        <v>6</v>
      </c>
      <c r="C15" s="69" t="s">
        <v>7</v>
      </c>
      <c r="D15" s="117">
        <v>0.10333883114360985</v>
      </c>
      <c r="E15" s="117">
        <v>0.12654825706243297</v>
      </c>
      <c r="F15" s="117">
        <v>0.12033701928143474</v>
      </c>
    </row>
    <row r="16" spans="1:9" ht="16" customHeight="1" x14ac:dyDescent="0.3">
      <c r="A16" s="274"/>
      <c r="B16" s="277"/>
      <c r="C16" s="69" t="s">
        <v>8</v>
      </c>
      <c r="D16" s="117">
        <v>0.14094094001143437</v>
      </c>
      <c r="E16" s="117">
        <v>0.16572831507886357</v>
      </c>
      <c r="F16" s="117">
        <v>0.14754317905969772</v>
      </c>
    </row>
    <row r="17" spans="1:6" ht="16" customHeight="1" thickBot="1" x14ac:dyDescent="0.35">
      <c r="A17" s="275"/>
      <c r="B17" s="278" t="s">
        <v>9</v>
      </c>
      <c r="C17" s="275"/>
      <c r="D17" s="114">
        <v>2390</v>
      </c>
      <c r="E17" s="114">
        <v>2611</v>
      </c>
      <c r="F17" s="114">
        <v>5001</v>
      </c>
    </row>
    <row r="18" spans="1:6" ht="16" customHeight="1" x14ac:dyDescent="0.3">
      <c r="A18" s="273" t="s">
        <v>49</v>
      </c>
      <c r="B18" s="273" t="s">
        <v>120</v>
      </c>
      <c r="C18" s="276"/>
      <c r="D18" s="83">
        <v>406346.98</v>
      </c>
      <c r="E18" s="83">
        <v>516820.35000000009</v>
      </c>
      <c r="F18" s="83">
        <v>923167.33000000066</v>
      </c>
    </row>
    <row r="19" spans="1:6" ht="16" customHeight="1" x14ac:dyDescent="0.3">
      <c r="A19" s="274"/>
      <c r="B19" s="277" t="s">
        <v>5</v>
      </c>
      <c r="C19" s="279"/>
      <c r="D19" s="117">
        <v>0.1233977655852669</v>
      </c>
      <c r="E19" s="117">
        <v>0.14704148504595504</v>
      </c>
      <c r="F19" s="117">
        <v>0.13560479969198291</v>
      </c>
    </row>
    <row r="20" spans="1:6" ht="16" customHeight="1" x14ac:dyDescent="0.3">
      <c r="A20" s="274"/>
      <c r="B20" s="277" t="s">
        <v>6</v>
      </c>
      <c r="C20" s="69" t="s">
        <v>7</v>
      </c>
      <c r="D20" s="117">
        <v>0.10577364743444367</v>
      </c>
      <c r="E20" s="117">
        <v>0.12937692782964838</v>
      </c>
      <c r="F20" s="117">
        <v>0.12290227823374304</v>
      </c>
    </row>
    <row r="21" spans="1:6" ht="16" customHeight="1" x14ac:dyDescent="0.3">
      <c r="A21" s="274"/>
      <c r="B21" s="277"/>
      <c r="C21" s="69" t="s">
        <v>8</v>
      </c>
      <c r="D21" s="117">
        <v>0.14348723548429015</v>
      </c>
      <c r="E21" s="117">
        <v>0.16665620441968565</v>
      </c>
      <c r="F21" s="117">
        <v>0.14939656476684601</v>
      </c>
    </row>
    <row r="22" spans="1:6" ht="16" customHeight="1" thickBot="1" x14ac:dyDescent="0.35">
      <c r="A22" s="275"/>
      <c r="B22" s="278" t="s">
        <v>9</v>
      </c>
      <c r="C22" s="275"/>
      <c r="D22" s="114">
        <v>2390</v>
      </c>
      <c r="E22" s="114">
        <v>2611</v>
      </c>
      <c r="F22" s="114">
        <v>5001</v>
      </c>
    </row>
    <row r="23" spans="1:6" ht="16" customHeight="1" x14ac:dyDescent="0.3">
      <c r="A23" s="273" t="s">
        <v>50</v>
      </c>
      <c r="B23" s="273" t="s">
        <v>120</v>
      </c>
      <c r="C23" s="276"/>
      <c r="D23" s="83">
        <v>514970.06</v>
      </c>
      <c r="E23" s="83">
        <v>725420.84999999974</v>
      </c>
      <c r="F23" s="83">
        <v>1240390.9100000001</v>
      </c>
    </row>
    <row r="24" spans="1:6" ht="16" customHeight="1" x14ac:dyDescent="0.3">
      <c r="A24" s="274"/>
      <c r="B24" s="277" t="s">
        <v>5</v>
      </c>
      <c r="C24" s="279"/>
      <c r="D24" s="117">
        <v>0.15624831482842741</v>
      </c>
      <c r="E24" s="117">
        <v>0.20632371050406012</v>
      </c>
      <c r="F24" s="117">
        <v>0.18209499148210115</v>
      </c>
    </row>
    <row r="25" spans="1:6" ht="16" customHeight="1" x14ac:dyDescent="0.3">
      <c r="A25" s="274"/>
      <c r="B25" s="277" t="s">
        <v>6</v>
      </c>
      <c r="C25" s="69" t="s">
        <v>7</v>
      </c>
      <c r="D25" s="117">
        <v>0.13747578613281128</v>
      </c>
      <c r="E25" s="117">
        <v>0.18501780507623539</v>
      </c>
      <c r="F25" s="117">
        <v>0.16758009023929102</v>
      </c>
    </row>
    <row r="26" spans="1:6" ht="16" customHeight="1" x14ac:dyDescent="0.3">
      <c r="A26" s="274"/>
      <c r="B26" s="277"/>
      <c r="C26" s="69" t="s">
        <v>8</v>
      </c>
      <c r="D26" s="117">
        <v>0.17705804541564554</v>
      </c>
      <c r="E26" s="117">
        <v>0.22939253244639599</v>
      </c>
      <c r="F26" s="117">
        <v>0.19756870864668308</v>
      </c>
    </row>
    <row r="27" spans="1:6" ht="16" customHeight="1" thickBot="1" x14ac:dyDescent="0.35">
      <c r="A27" s="275"/>
      <c r="B27" s="278" t="s">
        <v>9</v>
      </c>
      <c r="C27" s="275"/>
      <c r="D27" s="114">
        <v>2390</v>
      </c>
      <c r="E27" s="114">
        <v>2611</v>
      </c>
      <c r="F27" s="114">
        <v>5001</v>
      </c>
    </row>
    <row r="28" spans="1:6" ht="16" customHeight="1" x14ac:dyDescent="0.3">
      <c r="A28" s="282" t="s">
        <v>360</v>
      </c>
      <c r="B28" s="282"/>
      <c r="C28" s="282"/>
      <c r="D28" s="282"/>
      <c r="E28" s="282"/>
      <c r="F28" s="282"/>
    </row>
    <row r="29" spans="1:6" ht="16" customHeight="1" x14ac:dyDescent="0.3">
      <c r="A29" s="280" t="s">
        <v>10</v>
      </c>
      <c r="B29" s="280"/>
      <c r="C29" s="280"/>
      <c r="D29" s="280"/>
      <c r="E29" s="280"/>
      <c r="F29" s="280"/>
    </row>
    <row r="30" spans="1:6" ht="14.25" customHeight="1" x14ac:dyDescent="0.3">
      <c r="A30" s="198" t="str">
        <f>HYPERLINK("#'Index'!A1","Back To Index")</f>
        <v>Back To Index</v>
      </c>
    </row>
    <row r="31" spans="1:6" ht="14.25" customHeight="1" x14ac:dyDescent="0.3"/>
    <row r="32" spans="1:6" ht="14.15" customHeight="1" x14ac:dyDescent="0.3"/>
    <row r="33" ht="14.25" customHeight="1" x14ac:dyDescent="0.3"/>
    <row r="34" ht="14.25" customHeight="1" x14ac:dyDescent="0.3"/>
    <row r="35" ht="14.25" customHeight="1" x14ac:dyDescent="0.3"/>
    <row r="36" ht="14.15" customHeight="1" x14ac:dyDescent="0.3"/>
    <row r="37" ht="15" customHeight="1" x14ac:dyDescent="0.3"/>
    <row r="38" ht="14.15" customHeight="1" x14ac:dyDescent="0.3"/>
    <row r="39" ht="15" customHeight="1" x14ac:dyDescent="0.3"/>
    <row r="40" ht="15" customHeight="1" x14ac:dyDescent="0.3"/>
    <row r="41" ht="36.75" customHeight="1" x14ac:dyDescent="0.3"/>
    <row r="42" ht="1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4.25" customHeight="1" x14ac:dyDescent="0.3"/>
    <row r="62" ht="14.25" customHeight="1" x14ac:dyDescent="0.3"/>
    <row r="63" ht="14.25" customHeight="1" x14ac:dyDescent="0.3"/>
    <row r="64" ht="14.15" customHeight="1" x14ac:dyDescent="0.3"/>
    <row r="65" ht="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5" customHeight="1" x14ac:dyDescent="0.3"/>
    <row r="80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</sheetData>
  <mergeCells count="29"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3:A17"/>
    <mergeCell ref="A1:F1"/>
    <mergeCell ref="B2:C2"/>
    <mergeCell ref="A3:A7"/>
    <mergeCell ref="B3:C3"/>
    <mergeCell ref="B4:C4"/>
    <mergeCell ref="B5:B6"/>
    <mergeCell ref="B7:C7"/>
    <mergeCell ref="A29:F29"/>
    <mergeCell ref="A23:A27"/>
    <mergeCell ref="B23:C23"/>
    <mergeCell ref="B24:C24"/>
    <mergeCell ref="B25:B26"/>
    <mergeCell ref="B27:C27"/>
    <mergeCell ref="A28:F28"/>
    <mergeCell ref="A18:A22"/>
    <mergeCell ref="B18:C18"/>
    <mergeCell ref="B19:C19"/>
    <mergeCell ref="B20:B21"/>
    <mergeCell ref="B22:C22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 enableFormatConditionsCalculation="0">
    <tabColor rgb="FF1F497D"/>
  </sheetPr>
  <dimension ref="A1:H134"/>
  <sheetViews>
    <sheetView workbookViewId="0">
      <selection activeCell="A30" sqref="A30"/>
    </sheetView>
  </sheetViews>
  <sheetFormatPr defaultColWidth="8.75" defaultRowHeight="14" x14ac:dyDescent="0.3"/>
  <cols>
    <col min="1" max="1" width="24" style="66" customWidth="1"/>
    <col min="2" max="5" width="10.58203125" style="66" customWidth="1"/>
    <col min="6" max="6" width="11.08203125" style="66" customWidth="1"/>
    <col min="7" max="8" width="10.58203125" style="66" customWidth="1"/>
    <col min="9" max="16384" width="8.75" style="66"/>
  </cols>
  <sheetData>
    <row r="1" spans="1:8" s="77" customFormat="1" ht="31.5" customHeight="1" thickBot="1" x14ac:dyDescent="0.35">
      <c r="A1" s="290" t="s">
        <v>319</v>
      </c>
      <c r="B1" s="290"/>
      <c r="C1" s="290"/>
      <c r="D1" s="290"/>
      <c r="E1" s="290"/>
      <c r="F1" s="290"/>
      <c r="G1" s="306"/>
      <c r="H1" s="79"/>
    </row>
    <row r="2" spans="1:8" ht="54" customHeight="1" thickBot="1" x14ac:dyDescent="0.35">
      <c r="A2" s="67" t="s">
        <v>0</v>
      </c>
      <c r="B2" s="271"/>
      <c r="C2" s="272"/>
      <c r="D2" s="25" t="s">
        <v>23</v>
      </c>
      <c r="E2" s="25" t="s">
        <v>93</v>
      </c>
      <c r="F2" s="25" t="s">
        <v>81</v>
      </c>
      <c r="G2" s="26" t="s">
        <v>25</v>
      </c>
      <c r="H2" s="26" t="s">
        <v>4</v>
      </c>
    </row>
    <row r="3" spans="1:8" ht="16" customHeight="1" x14ac:dyDescent="0.3">
      <c r="A3" s="273" t="s">
        <v>47</v>
      </c>
      <c r="B3" s="273" t="s">
        <v>120</v>
      </c>
      <c r="C3" s="276"/>
      <c r="D3" s="83">
        <v>1559739.7699999996</v>
      </c>
      <c r="E3" s="83">
        <v>164917.78000000003</v>
      </c>
      <c r="F3" s="83">
        <v>129964.74</v>
      </c>
      <c r="G3" s="83">
        <v>397917.92</v>
      </c>
      <c r="H3" s="83">
        <v>2252540.209999999</v>
      </c>
    </row>
    <row r="4" spans="1:8" ht="16" customHeight="1" x14ac:dyDescent="0.3">
      <c r="A4" s="274"/>
      <c r="B4" s="277" t="s">
        <v>5</v>
      </c>
      <c r="C4" s="274"/>
      <c r="D4" s="117">
        <v>0.31090044658965416</v>
      </c>
      <c r="E4" s="117">
        <v>0.37508491237502561</v>
      </c>
      <c r="F4" s="117">
        <v>0.22091186323980649</v>
      </c>
      <c r="G4" s="117">
        <v>0.48528490125181589</v>
      </c>
      <c r="H4" s="117">
        <v>0.32801939071544484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0.29117576962106373</v>
      </c>
      <c r="E5" s="117">
        <v>0.30225826030599773</v>
      </c>
      <c r="F5" s="117">
        <v>0.16289620494206578</v>
      </c>
      <c r="G5" s="117">
        <v>0.42897170290902426</v>
      </c>
      <c r="H5" s="117">
        <v>0.31034980846429844</v>
      </c>
    </row>
    <row r="6" spans="1:8" ht="16" customHeight="1" x14ac:dyDescent="0.3">
      <c r="A6" s="274"/>
      <c r="B6" s="277"/>
      <c r="C6" s="69" t="s">
        <v>8</v>
      </c>
      <c r="D6" s="117">
        <v>0.33133671154683009</v>
      </c>
      <c r="E6" s="117">
        <v>0.45404023145694927</v>
      </c>
      <c r="F6" s="117">
        <v>0.29237317639063182</v>
      </c>
      <c r="G6" s="117">
        <v>0.54197423222824992</v>
      </c>
      <c r="H6" s="117">
        <v>0.34618998556534569</v>
      </c>
    </row>
    <row r="7" spans="1:8" s="116" customFormat="1" ht="16" customHeight="1" thickBot="1" x14ac:dyDescent="0.35">
      <c r="A7" s="275"/>
      <c r="B7" s="278" t="s">
        <v>9</v>
      </c>
      <c r="C7" s="275"/>
      <c r="D7" s="114">
        <v>3926</v>
      </c>
      <c r="E7" s="114">
        <v>277</v>
      </c>
      <c r="F7" s="114">
        <v>263</v>
      </c>
      <c r="G7" s="114">
        <v>535</v>
      </c>
      <c r="H7" s="114">
        <v>5001</v>
      </c>
    </row>
    <row r="8" spans="1:8" ht="16" customHeight="1" x14ac:dyDescent="0.3">
      <c r="A8" s="273" t="s">
        <v>508</v>
      </c>
      <c r="B8" s="273" t="s">
        <v>120</v>
      </c>
      <c r="C8" s="276"/>
      <c r="D8" s="83">
        <v>737497.12000000034</v>
      </c>
      <c r="E8" s="83">
        <v>89695.12999999999</v>
      </c>
      <c r="F8" s="83">
        <v>63386.109999999986</v>
      </c>
      <c r="G8" s="83">
        <v>216977.28000000006</v>
      </c>
      <c r="H8" s="83">
        <v>1107555.6400000011</v>
      </c>
    </row>
    <row r="9" spans="1:8" ht="16" customHeight="1" x14ac:dyDescent="0.3">
      <c r="A9" s="274"/>
      <c r="B9" s="277" t="s">
        <v>5</v>
      </c>
      <c r="C9" s="274"/>
      <c r="D9" s="117">
        <v>0.47293819751602562</v>
      </c>
      <c r="E9" s="117">
        <v>0.54549900269218654</v>
      </c>
      <c r="F9" s="117">
        <v>0.48771774559776737</v>
      </c>
      <c r="G9" s="117">
        <v>0.54528149925994807</v>
      </c>
      <c r="H9" s="117">
        <v>0.49187430495157242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0.43376543040849969</v>
      </c>
      <c r="E10" s="117">
        <v>0.41803189321807693</v>
      </c>
      <c r="F10" s="117">
        <v>0.32704480615387693</v>
      </c>
      <c r="G10" s="117">
        <v>0.46423336051728936</v>
      </c>
      <c r="H10" s="117">
        <v>0.45841909782927887</v>
      </c>
    </row>
    <row r="11" spans="1:8" ht="16" customHeight="1" x14ac:dyDescent="0.3">
      <c r="A11" s="274"/>
      <c r="B11" s="277"/>
      <c r="C11" s="69" t="s">
        <v>8</v>
      </c>
      <c r="D11" s="117">
        <v>0.51244701084538091</v>
      </c>
      <c r="E11" s="117">
        <v>0.66726916622552579</v>
      </c>
      <c r="F11" s="117">
        <v>0.65096956413486362</v>
      </c>
      <c r="G11" s="117">
        <v>0.62399938084743245</v>
      </c>
      <c r="H11" s="117">
        <v>0.52540244748564346</v>
      </c>
    </row>
    <row r="12" spans="1:8" ht="16" customHeight="1" thickBot="1" x14ac:dyDescent="0.35">
      <c r="A12" s="275"/>
      <c r="B12" s="278" t="s">
        <v>9</v>
      </c>
      <c r="C12" s="275"/>
      <c r="D12" s="114">
        <v>1166</v>
      </c>
      <c r="E12" s="114">
        <v>108</v>
      </c>
      <c r="F12" s="114">
        <v>62</v>
      </c>
      <c r="G12" s="114">
        <v>261</v>
      </c>
      <c r="H12" s="114">
        <v>1597</v>
      </c>
    </row>
    <row r="13" spans="1:8" ht="16" customHeight="1" x14ac:dyDescent="0.3">
      <c r="A13" s="273" t="s">
        <v>48</v>
      </c>
      <c r="B13" s="273" t="s">
        <v>120</v>
      </c>
      <c r="C13" s="276"/>
      <c r="D13" s="83">
        <v>604801.71000000031</v>
      </c>
      <c r="E13" s="83">
        <v>63441.210000000014</v>
      </c>
      <c r="F13" s="83">
        <v>86428.330000000016</v>
      </c>
      <c r="G13" s="83">
        <v>153707.74000000011</v>
      </c>
      <c r="H13" s="83">
        <v>908378.98999999941</v>
      </c>
    </row>
    <row r="14" spans="1:8" ht="16" customHeight="1" x14ac:dyDescent="0.3">
      <c r="A14" s="274"/>
      <c r="B14" s="277" t="s">
        <v>5</v>
      </c>
      <c r="C14" s="279"/>
      <c r="D14" s="117">
        <v>0.12156021027517411</v>
      </c>
      <c r="E14" s="117">
        <v>0.14565068131949477</v>
      </c>
      <c r="F14" s="117">
        <v>0.14690941109877084</v>
      </c>
      <c r="G14" s="117">
        <v>0.18916205245875209</v>
      </c>
      <c r="H14" s="117">
        <v>0.13335414111231234</v>
      </c>
    </row>
    <row r="15" spans="1:8" ht="16" customHeight="1" x14ac:dyDescent="0.3">
      <c r="A15" s="274"/>
      <c r="B15" s="277" t="s">
        <v>6</v>
      </c>
      <c r="C15" s="69" t="s">
        <v>7</v>
      </c>
      <c r="D15" s="117">
        <v>0.10741400294275694</v>
      </c>
      <c r="E15" s="117">
        <v>9.9646190796530795E-2</v>
      </c>
      <c r="F15" s="117">
        <v>9.8191064012086521E-2</v>
      </c>
      <c r="G15" s="117">
        <v>0.14792026769191194</v>
      </c>
      <c r="H15" s="117">
        <v>0.12033701928143474</v>
      </c>
    </row>
    <row r="16" spans="1:8" ht="16" customHeight="1" x14ac:dyDescent="0.3">
      <c r="A16" s="274"/>
      <c r="B16" s="277"/>
      <c r="C16" s="69" t="s">
        <v>8</v>
      </c>
      <c r="D16" s="117">
        <v>0.1372829043762876</v>
      </c>
      <c r="E16" s="117">
        <v>0.20798802805447036</v>
      </c>
      <c r="F16" s="117">
        <v>0.21406208159710519</v>
      </c>
      <c r="G16" s="117">
        <v>0.23868153336208317</v>
      </c>
      <c r="H16" s="117">
        <v>0.14754317905969772</v>
      </c>
    </row>
    <row r="17" spans="1:8" ht="16" customHeight="1" thickBot="1" x14ac:dyDescent="0.35">
      <c r="A17" s="275"/>
      <c r="B17" s="278" t="s">
        <v>9</v>
      </c>
      <c r="C17" s="275"/>
      <c r="D17" s="114">
        <v>3926</v>
      </c>
      <c r="E17" s="114">
        <v>277</v>
      </c>
      <c r="F17" s="114">
        <v>263</v>
      </c>
      <c r="G17" s="114">
        <v>535</v>
      </c>
      <c r="H17" s="114">
        <v>5001</v>
      </c>
    </row>
    <row r="18" spans="1:8" ht="16" customHeight="1" x14ac:dyDescent="0.3">
      <c r="A18" s="273" t="s">
        <v>49</v>
      </c>
      <c r="B18" s="273" t="s">
        <v>120</v>
      </c>
      <c r="C18" s="276"/>
      <c r="D18" s="83">
        <v>683803.60000000044</v>
      </c>
      <c r="E18" s="83">
        <v>62181.48</v>
      </c>
      <c r="F18" s="83">
        <v>79197.680000000008</v>
      </c>
      <c r="G18" s="83">
        <v>107590.89000000003</v>
      </c>
      <c r="H18" s="83">
        <v>932773.65000000107</v>
      </c>
    </row>
    <row r="19" spans="1:8" ht="16" customHeight="1" x14ac:dyDescent="0.3">
      <c r="A19" s="274"/>
      <c r="B19" s="277" t="s">
        <v>5</v>
      </c>
      <c r="C19" s="279"/>
      <c r="D19" s="117">
        <v>0.13743894573796933</v>
      </c>
      <c r="E19" s="117">
        <v>0.14275854649453465</v>
      </c>
      <c r="F19" s="117">
        <v>0.13461887472763734</v>
      </c>
      <c r="G19" s="117">
        <v>0.13240786429013801</v>
      </c>
      <c r="H19" s="117">
        <v>0.13693538745094364</v>
      </c>
    </row>
    <row r="20" spans="1:8" ht="16" customHeight="1" x14ac:dyDescent="0.3">
      <c r="A20" s="274"/>
      <c r="B20" s="277" t="s">
        <v>6</v>
      </c>
      <c r="C20" s="69" t="s">
        <v>7</v>
      </c>
      <c r="D20" s="117">
        <v>0.12267625828858035</v>
      </c>
      <c r="E20" s="117">
        <v>0.1001719567592559</v>
      </c>
      <c r="F20" s="117">
        <v>9.059081535541029E-2</v>
      </c>
      <c r="G20" s="117">
        <v>9.9913647342166373E-2</v>
      </c>
      <c r="H20" s="117">
        <v>0.1241686211225897</v>
      </c>
    </row>
    <row r="21" spans="1:8" ht="16" customHeight="1" x14ac:dyDescent="0.3">
      <c r="A21" s="274"/>
      <c r="B21" s="277"/>
      <c r="C21" s="69" t="s">
        <v>8</v>
      </c>
      <c r="D21" s="117">
        <v>0.15366698891400654</v>
      </c>
      <c r="E21" s="117">
        <v>0.1994373878689463</v>
      </c>
      <c r="F21" s="117">
        <v>0.19544623682953058</v>
      </c>
      <c r="G21" s="117">
        <v>0.17343367250730787</v>
      </c>
      <c r="H21" s="117">
        <v>0.15078881198628932</v>
      </c>
    </row>
    <row r="22" spans="1:8" ht="16" customHeight="1" thickBot="1" x14ac:dyDescent="0.35">
      <c r="A22" s="275"/>
      <c r="B22" s="278" t="s">
        <v>9</v>
      </c>
      <c r="C22" s="275"/>
      <c r="D22" s="114">
        <v>3926</v>
      </c>
      <c r="E22" s="114">
        <v>277</v>
      </c>
      <c r="F22" s="114">
        <v>263</v>
      </c>
      <c r="G22" s="114">
        <v>535</v>
      </c>
      <c r="H22" s="114">
        <v>5001</v>
      </c>
    </row>
    <row r="23" spans="1:8" ht="16" customHeight="1" x14ac:dyDescent="0.3">
      <c r="A23" s="273" t="s">
        <v>50</v>
      </c>
      <c r="B23" s="273" t="s">
        <v>120</v>
      </c>
      <c r="C23" s="276"/>
      <c r="D23" s="83">
        <v>857806.99000000046</v>
      </c>
      <c r="E23" s="83">
        <v>76915.14</v>
      </c>
      <c r="F23" s="83">
        <v>126364.47000000003</v>
      </c>
      <c r="G23" s="83">
        <v>179304.31000000006</v>
      </c>
      <c r="H23" s="83">
        <v>1240390.9100000001</v>
      </c>
    </row>
    <row r="24" spans="1:8" ht="16" customHeight="1" x14ac:dyDescent="0.3">
      <c r="A24" s="274"/>
      <c r="B24" s="277" t="s">
        <v>5</v>
      </c>
      <c r="C24" s="279"/>
      <c r="D24" s="117">
        <v>0.17241220776296115</v>
      </c>
      <c r="E24" s="117">
        <v>0.17658462921473791</v>
      </c>
      <c r="F24" s="117">
        <v>0.21479218528818383</v>
      </c>
      <c r="G24" s="117">
        <v>0.22066274147482967</v>
      </c>
      <c r="H24" s="117">
        <v>0.18209499148210115</v>
      </c>
    </row>
    <row r="25" spans="1:8" ht="16" customHeight="1" x14ac:dyDescent="0.3">
      <c r="A25" s="274"/>
      <c r="B25" s="277" t="s">
        <v>6</v>
      </c>
      <c r="C25" s="69" t="s">
        <v>7</v>
      </c>
      <c r="D25" s="117">
        <v>0.15640305127261567</v>
      </c>
      <c r="E25" s="117">
        <v>0.12743062794314344</v>
      </c>
      <c r="F25" s="117">
        <v>0.15458629089486062</v>
      </c>
      <c r="G25" s="117">
        <v>0.17854639350136042</v>
      </c>
      <c r="H25" s="117">
        <v>0.16758009023929102</v>
      </c>
    </row>
    <row r="26" spans="1:8" ht="16" customHeight="1" x14ac:dyDescent="0.3">
      <c r="A26" s="274"/>
      <c r="B26" s="277"/>
      <c r="C26" s="69" t="s">
        <v>8</v>
      </c>
      <c r="D26" s="117">
        <v>0.18969156274466242</v>
      </c>
      <c r="E26" s="117">
        <v>0.23949484079646857</v>
      </c>
      <c r="F26" s="117">
        <v>0.29039194820344411</v>
      </c>
      <c r="G26" s="117">
        <v>0.26945492041327018</v>
      </c>
      <c r="H26" s="117">
        <v>0.19756870864668308</v>
      </c>
    </row>
    <row r="27" spans="1:8" ht="16" customHeight="1" thickBot="1" x14ac:dyDescent="0.35">
      <c r="A27" s="275"/>
      <c r="B27" s="278" t="s">
        <v>9</v>
      </c>
      <c r="C27" s="275"/>
      <c r="D27" s="114">
        <v>3926</v>
      </c>
      <c r="E27" s="114">
        <v>277</v>
      </c>
      <c r="F27" s="114">
        <v>263</v>
      </c>
      <c r="G27" s="114">
        <v>535</v>
      </c>
      <c r="H27" s="118">
        <v>5001</v>
      </c>
    </row>
    <row r="28" spans="1:8" ht="16" customHeight="1" x14ac:dyDescent="0.3">
      <c r="A28" s="282" t="s">
        <v>360</v>
      </c>
      <c r="B28" s="282"/>
      <c r="C28" s="282"/>
      <c r="D28" s="282"/>
      <c r="E28" s="282"/>
      <c r="F28" s="282"/>
      <c r="G28" s="282"/>
      <c r="H28" s="72"/>
    </row>
    <row r="29" spans="1:8" ht="16" customHeight="1" x14ac:dyDescent="0.3">
      <c r="A29" s="280" t="s">
        <v>10</v>
      </c>
      <c r="B29" s="280"/>
      <c r="C29" s="280"/>
      <c r="D29" s="280"/>
      <c r="E29" s="280"/>
      <c r="F29" s="280"/>
      <c r="G29" s="280"/>
      <c r="H29" s="72"/>
    </row>
    <row r="30" spans="1:8" ht="14.25" customHeight="1" x14ac:dyDescent="0.3">
      <c r="A30" s="198" t="str">
        <f>HYPERLINK("#'Index'!A1","Back To Index")</f>
        <v>Back To Index</v>
      </c>
      <c r="H30" s="72"/>
    </row>
    <row r="31" spans="1:8" ht="14.25" customHeight="1" x14ac:dyDescent="0.3">
      <c r="H31" s="72"/>
    </row>
    <row r="32" spans="1:8" ht="14.15" customHeight="1" x14ac:dyDescent="0.3">
      <c r="H32" s="72"/>
    </row>
    <row r="33" spans="8:8" ht="14.25" customHeight="1" x14ac:dyDescent="0.3">
      <c r="H33" s="72"/>
    </row>
    <row r="34" spans="8:8" ht="14.25" customHeight="1" x14ac:dyDescent="0.3">
      <c r="H34" s="72"/>
    </row>
    <row r="35" spans="8:8" ht="14.25" customHeight="1" x14ac:dyDescent="0.3">
      <c r="H35" s="72"/>
    </row>
    <row r="36" spans="8:8" ht="14.15" customHeight="1" x14ac:dyDescent="0.3">
      <c r="H36" s="72"/>
    </row>
    <row r="37" spans="8:8" ht="15" customHeight="1" x14ac:dyDescent="0.3">
      <c r="H37" s="72"/>
    </row>
    <row r="38" spans="8:8" ht="14.15" customHeight="1" x14ac:dyDescent="0.3">
      <c r="H38" s="72"/>
    </row>
    <row r="39" spans="8:8" ht="15" customHeight="1" x14ac:dyDescent="0.3">
      <c r="H39" s="72"/>
    </row>
    <row r="40" spans="8:8" ht="15" customHeight="1" x14ac:dyDescent="0.3">
      <c r="H40" s="72"/>
    </row>
    <row r="41" spans="8:8" ht="36.75" customHeight="1" x14ac:dyDescent="0.3">
      <c r="H41" s="72"/>
    </row>
    <row r="42" spans="8:8" ht="15" customHeight="1" x14ac:dyDescent="0.3">
      <c r="H42" s="72"/>
    </row>
    <row r="43" spans="8:8" ht="14.25" customHeight="1" x14ac:dyDescent="0.3">
      <c r="H43" s="72"/>
    </row>
    <row r="44" spans="8:8" ht="14.1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15" customHeight="1" x14ac:dyDescent="0.3">
      <c r="H64" s="72"/>
    </row>
    <row r="65" spans="8:8" ht="15" customHeight="1" x14ac:dyDescent="0.3">
      <c r="H65" s="72"/>
    </row>
    <row r="66" spans="8:8" ht="14.15" customHeight="1" x14ac:dyDescent="0.3"/>
    <row r="67" spans="8:8" ht="14.15" customHeight="1" x14ac:dyDescent="0.3"/>
    <row r="68" spans="8:8" ht="14.15" customHeight="1" x14ac:dyDescent="0.3"/>
    <row r="70" spans="8:8" ht="14.15" customHeight="1" x14ac:dyDescent="0.3"/>
    <row r="71" spans="8:8" ht="14.15" customHeight="1" x14ac:dyDescent="0.3"/>
    <row r="72" spans="8:8" ht="14.15" customHeight="1" x14ac:dyDescent="0.3"/>
    <row r="74" spans="8:8" ht="14.15" customHeight="1" x14ac:dyDescent="0.3"/>
    <row r="75" spans="8:8" ht="14.15" customHeight="1" x14ac:dyDescent="0.3"/>
    <row r="76" spans="8:8" ht="14.15" customHeight="1" x14ac:dyDescent="0.3"/>
    <row r="78" spans="8:8" ht="14.5" customHeight="1" x14ac:dyDescent="0.3"/>
    <row r="80" spans="8:8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</sheetData>
  <mergeCells count="29">
    <mergeCell ref="A18:A22"/>
    <mergeCell ref="B18:C18"/>
    <mergeCell ref="B19:C19"/>
    <mergeCell ref="B20:B21"/>
    <mergeCell ref="B22:C22"/>
    <mergeCell ref="A29:G29"/>
    <mergeCell ref="A23:A27"/>
    <mergeCell ref="B23:C23"/>
    <mergeCell ref="B24:C24"/>
    <mergeCell ref="B25:B26"/>
    <mergeCell ref="B27:C27"/>
    <mergeCell ref="A28:G28"/>
    <mergeCell ref="A1:G1"/>
    <mergeCell ref="B2:C2"/>
    <mergeCell ref="A8:A12"/>
    <mergeCell ref="B8:C8"/>
    <mergeCell ref="B9:C9"/>
    <mergeCell ref="B10:B11"/>
    <mergeCell ref="B12:C1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 enableFormatConditionsCalculation="0">
    <tabColor rgb="FF1F497D"/>
  </sheetPr>
  <dimension ref="A1:G134"/>
  <sheetViews>
    <sheetView topLeftCell="A4" workbookViewId="0">
      <selection activeCell="A8" sqref="A8:A12"/>
    </sheetView>
  </sheetViews>
  <sheetFormatPr defaultColWidth="8.75" defaultRowHeight="14" x14ac:dyDescent="0.3"/>
  <cols>
    <col min="1" max="1" width="24" style="66" customWidth="1"/>
    <col min="2" max="2" width="10.58203125" style="66" customWidth="1"/>
    <col min="3" max="3" width="9.33203125" style="66" customWidth="1"/>
    <col min="4" max="8" width="10.58203125" style="66" customWidth="1"/>
    <col min="9" max="16384" width="8.75" style="66"/>
  </cols>
  <sheetData>
    <row r="1" spans="1:7" s="77" customFormat="1" ht="31.5" customHeight="1" thickBot="1" x14ac:dyDescent="0.35">
      <c r="A1" s="290" t="s">
        <v>320</v>
      </c>
      <c r="B1" s="290"/>
      <c r="C1" s="290"/>
      <c r="D1" s="290"/>
      <c r="E1" s="290"/>
      <c r="F1" s="290"/>
      <c r="G1" s="306"/>
    </row>
    <row r="2" spans="1:7" ht="75" customHeight="1" thickBot="1" x14ac:dyDescent="0.35">
      <c r="A2" s="67" t="s">
        <v>0</v>
      </c>
      <c r="B2" s="271"/>
      <c r="C2" s="272"/>
      <c r="D2" s="25" t="s">
        <v>82</v>
      </c>
      <c r="E2" s="25" t="s">
        <v>83</v>
      </c>
      <c r="F2" s="26" t="s">
        <v>84</v>
      </c>
      <c r="G2" s="26" t="s">
        <v>4</v>
      </c>
    </row>
    <row r="3" spans="1:7" ht="16" customHeight="1" x14ac:dyDescent="0.3">
      <c r="A3" s="273" t="s">
        <v>47</v>
      </c>
      <c r="B3" s="273" t="s">
        <v>120</v>
      </c>
      <c r="C3" s="276"/>
      <c r="D3" s="83">
        <v>1189245.160000002</v>
      </c>
      <c r="E3" s="83">
        <v>564310.69999999949</v>
      </c>
      <c r="F3" s="83">
        <v>479527.22999999969</v>
      </c>
      <c r="G3" s="83">
        <v>2233083.09</v>
      </c>
    </row>
    <row r="4" spans="1:7" ht="16" customHeight="1" x14ac:dyDescent="0.3">
      <c r="A4" s="274"/>
      <c r="B4" s="277" t="s">
        <v>5</v>
      </c>
      <c r="C4" s="274"/>
      <c r="D4" s="117">
        <v>0.26063087427711251</v>
      </c>
      <c r="E4" s="117">
        <v>0.40029361158691457</v>
      </c>
      <c r="F4" s="117">
        <v>0.61246326893104908</v>
      </c>
      <c r="G4" s="117">
        <v>0.33068308308792749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0.24005442603556959</v>
      </c>
      <c r="E5" s="117">
        <v>0.36161162229365024</v>
      </c>
      <c r="F5" s="117">
        <v>0.56249787127518225</v>
      </c>
      <c r="G5" s="117">
        <v>0.31299978103958032</v>
      </c>
    </row>
    <row r="6" spans="1:7" ht="16" customHeight="1" x14ac:dyDescent="0.3">
      <c r="A6" s="274"/>
      <c r="B6" s="277"/>
      <c r="C6" s="69" t="s">
        <v>8</v>
      </c>
      <c r="D6" s="117">
        <v>0.28231583344357364</v>
      </c>
      <c r="E6" s="117">
        <v>0.44025981469740566</v>
      </c>
      <c r="F6" s="117">
        <v>0.66016977822814638</v>
      </c>
      <c r="G6" s="117">
        <v>0.34885811328944499</v>
      </c>
    </row>
    <row r="7" spans="1:7" s="116" customFormat="1" ht="16" customHeight="1" thickBot="1" x14ac:dyDescent="0.35">
      <c r="A7" s="275"/>
      <c r="B7" s="278" t="s">
        <v>9</v>
      </c>
      <c r="C7" s="275"/>
      <c r="D7" s="114">
        <v>3213</v>
      </c>
      <c r="E7" s="114">
        <v>1137</v>
      </c>
      <c r="F7" s="114">
        <v>651</v>
      </c>
      <c r="G7" s="114">
        <v>5001</v>
      </c>
    </row>
    <row r="8" spans="1:7" ht="16" customHeight="1" x14ac:dyDescent="0.3">
      <c r="A8" s="273" t="s">
        <v>508</v>
      </c>
      <c r="B8" s="273" t="s">
        <v>120</v>
      </c>
      <c r="C8" s="276"/>
      <c r="D8" s="83">
        <v>460123.27</v>
      </c>
      <c r="E8" s="83">
        <v>301430.73</v>
      </c>
      <c r="F8" s="83">
        <v>346001.63999999984</v>
      </c>
      <c r="G8" s="83">
        <v>1107555.6400000011</v>
      </c>
    </row>
    <row r="9" spans="1:7" ht="16" customHeight="1" x14ac:dyDescent="0.3">
      <c r="A9" s="274"/>
      <c r="B9" s="277" t="s">
        <v>5</v>
      </c>
      <c r="C9" s="274"/>
      <c r="D9" s="117">
        <v>0.38390353446805897</v>
      </c>
      <c r="E9" s="117">
        <v>0.53026032652789956</v>
      </c>
      <c r="F9" s="117">
        <v>0.71383546661501218</v>
      </c>
      <c r="G9" s="117">
        <v>0.49187430495157242</v>
      </c>
    </row>
    <row r="10" spans="1:7" ht="16" customHeight="1" x14ac:dyDescent="0.3">
      <c r="A10" s="274"/>
      <c r="B10" s="277" t="s">
        <v>6</v>
      </c>
      <c r="C10" s="69" t="s">
        <v>7</v>
      </c>
      <c r="D10" s="117">
        <v>0.33729823284362298</v>
      </c>
      <c r="E10" s="117">
        <v>0.46724112565893788</v>
      </c>
      <c r="F10" s="117">
        <v>0.64575105768435204</v>
      </c>
      <c r="G10" s="117">
        <v>0.45841909782927887</v>
      </c>
    </row>
    <row r="11" spans="1:7" ht="16" customHeight="1" x14ac:dyDescent="0.3">
      <c r="A11" s="274"/>
      <c r="B11" s="277"/>
      <c r="C11" s="69" t="s">
        <v>8</v>
      </c>
      <c r="D11" s="117">
        <v>0.43274337395036677</v>
      </c>
      <c r="E11" s="117">
        <v>0.59232913375858054</v>
      </c>
      <c r="F11" s="117">
        <v>0.77342574569048095</v>
      </c>
      <c r="G11" s="117">
        <v>0.52540244748564346</v>
      </c>
    </row>
    <row r="12" spans="1:7" ht="16" customHeight="1" thickBot="1" x14ac:dyDescent="0.35">
      <c r="A12" s="275"/>
      <c r="B12" s="278" t="s">
        <v>9</v>
      </c>
      <c r="C12" s="275"/>
      <c r="D12" s="114">
        <v>763</v>
      </c>
      <c r="E12" s="114">
        <v>450</v>
      </c>
      <c r="F12" s="114">
        <v>384</v>
      </c>
      <c r="G12" s="114">
        <v>1597</v>
      </c>
    </row>
    <row r="13" spans="1:7" ht="16" customHeight="1" x14ac:dyDescent="0.3">
      <c r="A13" s="273" t="s">
        <v>48</v>
      </c>
      <c r="B13" s="273" t="s">
        <v>120</v>
      </c>
      <c r="C13" s="276"/>
      <c r="D13" s="83">
        <v>423024.32999999973</v>
      </c>
      <c r="E13" s="83">
        <v>279361.48</v>
      </c>
      <c r="F13" s="83">
        <v>205993.18</v>
      </c>
      <c r="G13" s="83">
        <v>908378.98999999941</v>
      </c>
    </row>
    <row r="14" spans="1:7" ht="16" customHeight="1" x14ac:dyDescent="0.3">
      <c r="A14" s="274"/>
      <c r="B14" s="277" t="s">
        <v>5</v>
      </c>
      <c r="C14" s="279"/>
      <c r="D14" s="117">
        <v>9.1989682543510601E-2</v>
      </c>
      <c r="E14" s="117">
        <v>0.19659973218776888</v>
      </c>
      <c r="F14" s="117">
        <v>0.26002430348385658</v>
      </c>
      <c r="G14" s="117">
        <v>0.13335414111231234</v>
      </c>
    </row>
    <row r="15" spans="1:7" ht="16" customHeight="1" x14ac:dyDescent="0.3">
      <c r="A15" s="274"/>
      <c r="B15" s="277" t="s">
        <v>6</v>
      </c>
      <c r="C15" s="69" t="s">
        <v>7</v>
      </c>
      <c r="D15" s="117">
        <v>7.8749173869384598E-2</v>
      </c>
      <c r="E15" s="117">
        <v>0.16298232177469271</v>
      </c>
      <c r="F15" s="117">
        <v>0.21642656789595166</v>
      </c>
      <c r="G15" s="117">
        <v>0.12033701928143474</v>
      </c>
    </row>
    <row r="16" spans="1:7" ht="16" customHeight="1" x14ac:dyDescent="0.3">
      <c r="A16" s="274"/>
      <c r="B16" s="277"/>
      <c r="C16" s="69" t="s">
        <v>8</v>
      </c>
      <c r="D16" s="117">
        <v>0.10719734531228749</v>
      </c>
      <c r="E16" s="117">
        <v>0.23520273020847338</v>
      </c>
      <c r="F16" s="117">
        <v>0.30894182610146459</v>
      </c>
      <c r="G16" s="117">
        <v>0.14754317905969772</v>
      </c>
    </row>
    <row r="17" spans="1:7" ht="16" customHeight="1" thickBot="1" x14ac:dyDescent="0.35">
      <c r="A17" s="275"/>
      <c r="B17" s="278" t="s">
        <v>9</v>
      </c>
      <c r="C17" s="275"/>
      <c r="D17" s="114">
        <v>3213</v>
      </c>
      <c r="E17" s="114">
        <v>1137</v>
      </c>
      <c r="F17" s="114">
        <v>651</v>
      </c>
      <c r="G17" s="114">
        <v>5001</v>
      </c>
    </row>
    <row r="18" spans="1:7" ht="16" customHeight="1" x14ac:dyDescent="0.3">
      <c r="A18" s="273" t="s">
        <v>49</v>
      </c>
      <c r="B18" s="273" t="s">
        <v>120</v>
      </c>
      <c r="C18" s="276"/>
      <c r="D18" s="83">
        <v>502073.81999999948</v>
      </c>
      <c r="E18" s="83">
        <v>237045.48000000004</v>
      </c>
      <c r="F18" s="83">
        <v>193654.34999999989</v>
      </c>
      <c r="G18" s="83">
        <v>932773.65000000107</v>
      </c>
    </row>
    <row r="19" spans="1:7" ht="16" customHeight="1" x14ac:dyDescent="0.3">
      <c r="A19" s="274"/>
      <c r="B19" s="277" t="s">
        <v>5</v>
      </c>
      <c r="C19" s="279"/>
      <c r="D19" s="117">
        <v>0.10917956259207992</v>
      </c>
      <c r="E19" s="117">
        <v>0.16681998493250083</v>
      </c>
      <c r="F19" s="117">
        <v>0.24444905154320623</v>
      </c>
      <c r="G19" s="117">
        <v>0.13693538745094364</v>
      </c>
    </row>
    <row r="20" spans="1:7" ht="16" customHeight="1" x14ac:dyDescent="0.3">
      <c r="A20" s="274"/>
      <c r="B20" s="277" t="s">
        <v>6</v>
      </c>
      <c r="C20" s="69" t="s">
        <v>7</v>
      </c>
      <c r="D20" s="117">
        <v>9.5195357281205803E-2</v>
      </c>
      <c r="E20" s="117">
        <v>0.13675197591760666</v>
      </c>
      <c r="F20" s="117">
        <v>0.20236184810134644</v>
      </c>
      <c r="G20" s="117">
        <v>0.1241686211225897</v>
      </c>
    </row>
    <row r="21" spans="1:7" ht="16" customHeight="1" x14ac:dyDescent="0.3">
      <c r="A21" s="274"/>
      <c r="B21" s="277"/>
      <c r="C21" s="69" t="s">
        <v>8</v>
      </c>
      <c r="D21" s="117">
        <v>0.12493439597791783</v>
      </c>
      <c r="E21" s="117">
        <v>0.20195248413617434</v>
      </c>
      <c r="F21" s="117">
        <v>0.29208421193246525</v>
      </c>
      <c r="G21" s="117">
        <v>0.15078881198628932</v>
      </c>
    </row>
    <row r="22" spans="1:7" ht="16" customHeight="1" thickBot="1" x14ac:dyDescent="0.35">
      <c r="A22" s="275"/>
      <c r="B22" s="278" t="s">
        <v>9</v>
      </c>
      <c r="C22" s="275"/>
      <c r="D22" s="114">
        <v>3213</v>
      </c>
      <c r="E22" s="114">
        <v>1137</v>
      </c>
      <c r="F22" s="114">
        <v>651</v>
      </c>
      <c r="G22" s="114">
        <v>5001</v>
      </c>
    </row>
    <row r="23" spans="1:7" ht="16" customHeight="1" x14ac:dyDescent="0.3">
      <c r="A23" s="273" t="s">
        <v>50</v>
      </c>
      <c r="B23" s="273" t="s">
        <v>120</v>
      </c>
      <c r="C23" s="276"/>
      <c r="D23" s="83">
        <v>714022</v>
      </c>
      <c r="E23" s="83">
        <v>276929.25000000012</v>
      </c>
      <c r="F23" s="83">
        <v>249439.65999999989</v>
      </c>
      <c r="G23" s="83">
        <v>1240390.9100000001</v>
      </c>
    </row>
    <row r="24" spans="1:7" ht="16" customHeight="1" x14ac:dyDescent="0.3">
      <c r="A24" s="274"/>
      <c r="B24" s="277" t="s">
        <v>5</v>
      </c>
      <c r="C24" s="279"/>
      <c r="D24" s="117">
        <v>0.15526921846098679</v>
      </c>
      <c r="E24" s="117">
        <v>0.19488805824253125</v>
      </c>
      <c r="F24" s="117">
        <v>0.31486660797580762</v>
      </c>
      <c r="G24" s="117">
        <v>0.18209499148210115</v>
      </c>
    </row>
    <row r="25" spans="1:7" ht="16" customHeight="1" x14ac:dyDescent="0.3">
      <c r="A25" s="274"/>
      <c r="B25" s="277" t="s">
        <v>6</v>
      </c>
      <c r="C25" s="69" t="s">
        <v>7</v>
      </c>
      <c r="D25" s="117">
        <v>0.13838266339202782</v>
      </c>
      <c r="E25" s="117">
        <v>0.16367427302763055</v>
      </c>
      <c r="F25" s="117">
        <v>0.26894699727180316</v>
      </c>
      <c r="G25" s="117">
        <v>0.16758009023929102</v>
      </c>
    </row>
    <row r="26" spans="1:7" ht="16" customHeight="1" x14ac:dyDescent="0.3">
      <c r="A26" s="274"/>
      <c r="B26" s="277"/>
      <c r="C26" s="69" t="s">
        <v>8</v>
      </c>
      <c r="D26" s="117">
        <v>0.17380074607722307</v>
      </c>
      <c r="E26" s="117">
        <v>0.23041451109230987</v>
      </c>
      <c r="F26" s="117">
        <v>0.36471504427837742</v>
      </c>
      <c r="G26" s="117">
        <v>0.19756870864668308</v>
      </c>
    </row>
    <row r="27" spans="1:7" ht="16" customHeight="1" thickBot="1" x14ac:dyDescent="0.35">
      <c r="A27" s="275"/>
      <c r="B27" s="278" t="s">
        <v>9</v>
      </c>
      <c r="C27" s="275"/>
      <c r="D27" s="114">
        <v>3213</v>
      </c>
      <c r="E27" s="114">
        <v>1137</v>
      </c>
      <c r="F27" s="114">
        <v>651</v>
      </c>
      <c r="G27" s="114">
        <v>5001</v>
      </c>
    </row>
    <row r="28" spans="1:7" ht="16" customHeight="1" x14ac:dyDescent="0.3">
      <c r="A28" s="282" t="s">
        <v>360</v>
      </c>
      <c r="B28" s="282"/>
      <c r="C28" s="282"/>
      <c r="D28" s="282"/>
      <c r="E28" s="282"/>
      <c r="F28" s="282"/>
      <c r="G28" s="282"/>
    </row>
    <row r="29" spans="1:7" ht="16" customHeight="1" x14ac:dyDescent="0.3">
      <c r="A29" s="280" t="s">
        <v>10</v>
      </c>
      <c r="B29" s="280"/>
      <c r="C29" s="280"/>
      <c r="D29" s="280"/>
      <c r="E29" s="280"/>
      <c r="F29" s="280"/>
      <c r="G29" s="280"/>
    </row>
    <row r="30" spans="1:7" ht="14.25" customHeight="1" x14ac:dyDescent="0.3">
      <c r="A30" s="198" t="str">
        <f>HYPERLINK("#'Index'!A1","Back To Index")</f>
        <v>Back To Index</v>
      </c>
    </row>
    <row r="31" spans="1:7" ht="14.25" customHeight="1" x14ac:dyDescent="0.3"/>
    <row r="32" spans="1:7" ht="14.15" customHeight="1" x14ac:dyDescent="0.3"/>
    <row r="33" ht="14.25" customHeight="1" x14ac:dyDescent="0.3"/>
    <row r="34" ht="14.25" customHeight="1" x14ac:dyDescent="0.3"/>
    <row r="35" ht="14.25" customHeight="1" x14ac:dyDescent="0.3"/>
    <row r="36" ht="14.15" customHeight="1" x14ac:dyDescent="0.3"/>
    <row r="37" ht="15" customHeight="1" x14ac:dyDescent="0.3"/>
    <row r="38" ht="14.15" customHeight="1" x14ac:dyDescent="0.3"/>
    <row r="39" ht="15" customHeight="1" x14ac:dyDescent="0.3"/>
    <row r="40" ht="15" customHeight="1" x14ac:dyDescent="0.3"/>
    <row r="41" ht="36.75" customHeight="1" x14ac:dyDescent="0.3"/>
    <row r="42" ht="1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4.25" customHeight="1" x14ac:dyDescent="0.3"/>
    <row r="62" ht="14.25" customHeight="1" x14ac:dyDescent="0.3"/>
    <row r="63" ht="14.25" customHeight="1" x14ac:dyDescent="0.3"/>
    <row r="64" ht="14.15" customHeight="1" x14ac:dyDescent="0.3"/>
    <row r="65" ht="15" customHeight="1" x14ac:dyDescent="0.3"/>
    <row r="66" ht="14.15" customHeight="1" x14ac:dyDescent="0.3"/>
    <row r="67" ht="14.15" customHeight="1" x14ac:dyDescent="0.3"/>
    <row r="68" ht="14.15" customHeight="1" x14ac:dyDescent="0.3"/>
    <row r="70" ht="14.15" customHeight="1" x14ac:dyDescent="0.3"/>
    <row r="71" ht="14.15" customHeight="1" x14ac:dyDescent="0.3"/>
    <row r="72" ht="14.15" customHeight="1" x14ac:dyDescent="0.3"/>
    <row r="74" ht="14.15" customHeight="1" x14ac:dyDescent="0.3"/>
    <row r="75" ht="14.15" customHeight="1" x14ac:dyDescent="0.3"/>
    <row r="76" ht="14.15" customHeight="1" x14ac:dyDescent="0.3"/>
    <row r="78" ht="14.5" customHeight="1" x14ac:dyDescent="0.3"/>
    <row r="80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</sheetData>
  <mergeCells count="29">
    <mergeCell ref="A18:A22"/>
    <mergeCell ref="B18:C18"/>
    <mergeCell ref="B19:C19"/>
    <mergeCell ref="B20:B21"/>
    <mergeCell ref="B22:C22"/>
    <mergeCell ref="A29:G29"/>
    <mergeCell ref="A23:A27"/>
    <mergeCell ref="B23:C23"/>
    <mergeCell ref="B24:C24"/>
    <mergeCell ref="B25:B26"/>
    <mergeCell ref="B27:C27"/>
    <mergeCell ref="A28:G28"/>
    <mergeCell ref="A1:G1"/>
    <mergeCell ref="B2:C2"/>
    <mergeCell ref="A8:A12"/>
    <mergeCell ref="B8:C8"/>
    <mergeCell ref="B9:C9"/>
    <mergeCell ref="B10:B11"/>
    <mergeCell ref="B12:C1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 enableFormatConditionsCalculation="0">
    <tabColor rgb="FF1F497D"/>
  </sheetPr>
  <dimension ref="A1:H134"/>
  <sheetViews>
    <sheetView topLeftCell="A4" workbookViewId="0">
      <selection activeCell="A8" sqref="A8:A12"/>
    </sheetView>
  </sheetViews>
  <sheetFormatPr defaultColWidth="8.75" defaultRowHeight="14" x14ac:dyDescent="0.3"/>
  <cols>
    <col min="1" max="1" width="24" style="66" customWidth="1"/>
    <col min="2" max="8" width="10.58203125" style="66" customWidth="1"/>
    <col min="9" max="16384" width="8.75" style="66"/>
  </cols>
  <sheetData>
    <row r="1" spans="1:8" s="77" customFormat="1" ht="31.5" customHeight="1" thickBot="1" x14ac:dyDescent="0.35">
      <c r="A1" s="290" t="s">
        <v>321</v>
      </c>
      <c r="B1" s="290"/>
      <c r="C1" s="290"/>
      <c r="D1" s="290"/>
      <c r="E1" s="290"/>
      <c r="F1" s="290"/>
      <c r="G1" s="306"/>
      <c r="H1" s="79"/>
    </row>
    <row r="2" spans="1:8" ht="64.5" customHeight="1" thickBot="1" x14ac:dyDescent="0.35">
      <c r="A2" s="67" t="s">
        <v>0</v>
      </c>
      <c r="B2" s="271"/>
      <c r="C2" s="272"/>
      <c r="D2" s="25" t="s">
        <v>100</v>
      </c>
      <c r="E2" s="25" t="s">
        <v>101</v>
      </c>
      <c r="F2" s="25" t="s">
        <v>102</v>
      </c>
      <c r="G2" s="26" t="s">
        <v>103</v>
      </c>
      <c r="H2" s="26" t="s">
        <v>4</v>
      </c>
    </row>
    <row r="3" spans="1:8" ht="16" customHeight="1" x14ac:dyDescent="0.3">
      <c r="A3" s="273" t="s">
        <v>47</v>
      </c>
      <c r="B3" s="273" t="s">
        <v>120</v>
      </c>
      <c r="C3" s="276"/>
      <c r="D3" s="83">
        <v>940148.09000000043</v>
      </c>
      <c r="E3" s="83">
        <v>489907.15999999992</v>
      </c>
      <c r="F3" s="83">
        <v>174149.41999999993</v>
      </c>
      <c r="G3" s="83">
        <v>648335.54000000027</v>
      </c>
      <c r="H3" s="83">
        <v>2252540.209999999</v>
      </c>
    </row>
    <row r="4" spans="1:8" ht="16" customHeight="1" x14ac:dyDescent="0.3">
      <c r="A4" s="274"/>
      <c r="B4" s="277" t="s">
        <v>5</v>
      </c>
      <c r="C4" s="274"/>
      <c r="D4" s="117">
        <v>0.47894867819623244</v>
      </c>
      <c r="E4" s="117">
        <v>0.34693589871932512</v>
      </c>
      <c r="F4" s="117">
        <v>0.26704974048632935</v>
      </c>
      <c r="G4" s="117">
        <v>0.22767426781544153</v>
      </c>
      <c r="H4" s="117">
        <v>0.32801939071544484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0.44111369070416212</v>
      </c>
      <c r="E5" s="117">
        <v>0.30862261759341147</v>
      </c>
      <c r="F5" s="117">
        <v>0.21689042885110699</v>
      </c>
      <c r="G5" s="117">
        <v>0.20505317325740596</v>
      </c>
      <c r="H5" s="117">
        <v>0.31034980846429844</v>
      </c>
    </row>
    <row r="6" spans="1:8" ht="16" customHeight="1" x14ac:dyDescent="0.3">
      <c r="A6" s="274"/>
      <c r="B6" s="277"/>
      <c r="C6" s="69" t="s">
        <v>8</v>
      </c>
      <c r="D6" s="117">
        <v>0.51702672267894723</v>
      </c>
      <c r="E6" s="117">
        <v>0.38734079425164347</v>
      </c>
      <c r="F6" s="117">
        <v>0.32400965522655101</v>
      </c>
      <c r="G6" s="117">
        <v>0.25199979609527573</v>
      </c>
      <c r="H6" s="117">
        <v>0.34618998556534569</v>
      </c>
    </row>
    <row r="7" spans="1:8" ht="16" customHeight="1" thickBot="1" x14ac:dyDescent="0.35">
      <c r="A7" s="275"/>
      <c r="B7" s="278" t="s">
        <v>9</v>
      </c>
      <c r="C7" s="275"/>
      <c r="D7" s="118">
        <v>1211</v>
      </c>
      <c r="E7" s="118">
        <v>994</v>
      </c>
      <c r="F7" s="118">
        <v>489</v>
      </c>
      <c r="G7" s="118">
        <v>2307</v>
      </c>
      <c r="H7" s="118">
        <v>5001</v>
      </c>
    </row>
    <row r="8" spans="1:8" ht="16" customHeight="1" x14ac:dyDescent="0.3">
      <c r="A8" s="273" t="s">
        <v>508</v>
      </c>
      <c r="B8" s="273" t="s">
        <v>120</v>
      </c>
      <c r="C8" s="276"/>
      <c r="D8" s="83">
        <v>545877.55999999982</v>
      </c>
      <c r="E8" s="83">
        <v>240313.74999999997</v>
      </c>
      <c r="F8" s="83">
        <v>83385.329999999987</v>
      </c>
      <c r="G8" s="83">
        <v>237978.99999999994</v>
      </c>
      <c r="H8" s="83">
        <v>1107555.6400000011</v>
      </c>
    </row>
    <row r="9" spans="1:8" ht="16" customHeight="1" x14ac:dyDescent="0.3">
      <c r="A9" s="274"/>
      <c r="B9" s="277" t="s">
        <v>5</v>
      </c>
      <c r="C9" s="274"/>
      <c r="D9" s="117">
        <v>0.58062933468279398</v>
      </c>
      <c r="E9" s="117">
        <v>0.49052916475031721</v>
      </c>
      <c r="F9" s="117">
        <v>0.4788148591020287</v>
      </c>
      <c r="G9" s="117">
        <v>0.36753516919244794</v>
      </c>
      <c r="H9" s="117">
        <v>0.49187430495157242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0.52473826167911519</v>
      </c>
      <c r="E10" s="117">
        <v>0.42275519912483772</v>
      </c>
      <c r="F10" s="117">
        <v>0.36582364114579113</v>
      </c>
      <c r="G10" s="117">
        <v>0.31175331864526667</v>
      </c>
      <c r="H10" s="117">
        <v>0.45841909782927887</v>
      </c>
    </row>
    <row r="11" spans="1:8" ht="16" customHeight="1" x14ac:dyDescent="0.3">
      <c r="A11" s="274"/>
      <c r="B11" s="277"/>
      <c r="C11" s="69" t="s">
        <v>8</v>
      </c>
      <c r="D11" s="117">
        <v>0.63452548423174993</v>
      </c>
      <c r="E11" s="117">
        <v>0.55865307277739729</v>
      </c>
      <c r="F11" s="117">
        <v>0.5940161351392379</v>
      </c>
      <c r="G11" s="117">
        <v>0.42710413272909181</v>
      </c>
      <c r="H11" s="117">
        <v>0.52540244748564346</v>
      </c>
    </row>
    <row r="12" spans="1:8" s="116" customFormat="1" ht="16" customHeight="1" thickBot="1" x14ac:dyDescent="0.35">
      <c r="A12" s="275"/>
      <c r="B12" s="278" t="s">
        <v>9</v>
      </c>
      <c r="C12" s="275"/>
      <c r="D12" s="118">
        <v>562</v>
      </c>
      <c r="E12" s="118">
        <v>362</v>
      </c>
      <c r="F12" s="118">
        <v>135</v>
      </c>
      <c r="G12" s="118">
        <v>538</v>
      </c>
      <c r="H12" s="118">
        <v>1597</v>
      </c>
    </row>
    <row r="13" spans="1:8" ht="16" customHeight="1" x14ac:dyDescent="0.3">
      <c r="A13" s="273" t="s">
        <v>48</v>
      </c>
      <c r="B13" s="273" t="s">
        <v>120</v>
      </c>
      <c r="C13" s="276"/>
      <c r="D13" s="83">
        <v>320425.32000000007</v>
      </c>
      <c r="E13" s="83">
        <v>192823.81</v>
      </c>
      <c r="F13" s="83">
        <v>77610.349999999991</v>
      </c>
      <c r="G13" s="83">
        <v>341914.16999999981</v>
      </c>
      <c r="H13" s="83">
        <v>932773.65000000107</v>
      </c>
    </row>
    <row r="14" spans="1:8" ht="16" customHeight="1" x14ac:dyDescent="0.3">
      <c r="A14" s="274"/>
      <c r="B14" s="277" t="s">
        <v>5</v>
      </c>
      <c r="C14" s="279"/>
      <c r="D14" s="117">
        <v>0.17150757131624278</v>
      </c>
      <c r="E14" s="117">
        <v>0.17389357454427626</v>
      </c>
      <c r="F14" s="117">
        <v>0.12624293691127067</v>
      </c>
      <c r="G14" s="117">
        <v>8.8286243940147002E-2</v>
      </c>
      <c r="H14" s="117">
        <v>0.13335414111231234</v>
      </c>
    </row>
    <row r="15" spans="1:8" ht="16" customHeight="1" x14ac:dyDescent="0.3">
      <c r="A15" s="274"/>
      <c r="B15" s="277" t="s">
        <v>6</v>
      </c>
      <c r="C15" s="69" t="s">
        <v>7</v>
      </c>
      <c r="D15" s="117">
        <v>0.14462252595751254</v>
      </c>
      <c r="E15" s="117">
        <v>0.14237917083367399</v>
      </c>
      <c r="F15" s="117">
        <v>8.9122418426617334E-2</v>
      </c>
      <c r="G15" s="117">
        <v>7.2739801801925061E-2</v>
      </c>
      <c r="H15" s="117">
        <v>0.12033701928143474</v>
      </c>
    </row>
    <row r="16" spans="1:8" ht="16" customHeight="1" x14ac:dyDescent="0.3">
      <c r="A16" s="274"/>
      <c r="B16" s="277"/>
      <c r="C16" s="69" t="s">
        <v>8</v>
      </c>
      <c r="D16" s="117">
        <v>0.20220900891599702</v>
      </c>
      <c r="E16" s="117">
        <v>0.21066994043705475</v>
      </c>
      <c r="F16" s="117">
        <v>0.17583989581670123</v>
      </c>
      <c r="G16" s="117">
        <v>0.10677277338432291</v>
      </c>
      <c r="H16" s="117">
        <v>0.14754317905969772</v>
      </c>
    </row>
    <row r="17" spans="1:8" ht="16" customHeight="1" thickBot="1" x14ac:dyDescent="0.35">
      <c r="A17" s="275"/>
      <c r="B17" s="278" t="s">
        <v>9</v>
      </c>
      <c r="C17" s="275"/>
      <c r="D17" s="118">
        <v>1211</v>
      </c>
      <c r="E17" s="118">
        <v>994</v>
      </c>
      <c r="F17" s="118">
        <v>489</v>
      </c>
      <c r="G17" s="118">
        <v>2307</v>
      </c>
      <c r="H17" s="118">
        <v>5001</v>
      </c>
    </row>
    <row r="18" spans="1:8" ht="16" customHeight="1" x14ac:dyDescent="0.3">
      <c r="A18" s="273" t="s">
        <v>49</v>
      </c>
      <c r="B18" s="273" t="s">
        <v>120</v>
      </c>
      <c r="C18" s="276"/>
      <c r="D18" s="83">
        <v>314293.20000000013</v>
      </c>
      <c r="E18" s="83">
        <v>192823.81</v>
      </c>
      <c r="F18" s="83">
        <v>77337.929999999978</v>
      </c>
      <c r="G18" s="83">
        <v>338712.39000000007</v>
      </c>
      <c r="H18" s="83">
        <v>923167.33000000066</v>
      </c>
    </row>
    <row r="19" spans="1:8" ht="16" customHeight="1" x14ac:dyDescent="0.3">
      <c r="A19" s="274"/>
      <c r="B19" s="277" t="s">
        <v>5</v>
      </c>
      <c r="C19" s="279"/>
      <c r="D19" s="117">
        <v>0.16396342919934712</v>
      </c>
      <c r="E19" s="117">
        <v>0.13711008135603894</v>
      </c>
      <c r="F19" s="117">
        <v>0.12292674899179054</v>
      </c>
      <c r="G19" s="117">
        <v>0.12125333244004183</v>
      </c>
      <c r="H19" s="117">
        <v>0.13693538745094364</v>
      </c>
    </row>
    <row r="20" spans="1:8" ht="16" customHeight="1" x14ac:dyDescent="0.3">
      <c r="A20" s="274"/>
      <c r="B20" s="277" t="s">
        <v>6</v>
      </c>
      <c r="C20" s="69" t="s">
        <v>7</v>
      </c>
      <c r="D20" s="117">
        <v>0.13800949838801582</v>
      </c>
      <c r="E20" s="117">
        <v>0.11021068598710214</v>
      </c>
      <c r="F20" s="117">
        <v>8.7523126349160929E-2</v>
      </c>
      <c r="G20" s="117">
        <v>0.10347953215922237</v>
      </c>
      <c r="H20" s="117">
        <v>0.1241686211225897</v>
      </c>
    </row>
    <row r="21" spans="1:8" ht="16" customHeight="1" x14ac:dyDescent="0.3">
      <c r="A21" s="274"/>
      <c r="B21" s="277"/>
      <c r="C21" s="69" t="s">
        <v>8</v>
      </c>
      <c r="D21" s="117">
        <v>0.19370143022738986</v>
      </c>
      <c r="E21" s="117">
        <v>0.1693254932474916</v>
      </c>
      <c r="F21" s="117">
        <v>0.16998352032086456</v>
      </c>
      <c r="G21" s="117">
        <v>0.14159781487950526</v>
      </c>
      <c r="H21" s="117">
        <v>0.15078881198628932</v>
      </c>
    </row>
    <row r="22" spans="1:8" ht="16" customHeight="1" thickBot="1" x14ac:dyDescent="0.35">
      <c r="A22" s="275"/>
      <c r="B22" s="278" t="s">
        <v>9</v>
      </c>
      <c r="C22" s="275"/>
      <c r="D22" s="118">
        <v>1211</v>
      </c>
      <c r="E22" s="118">
        <v>994</v>
      </c>
      <c r="F22" s="118">
        <v>489</v>
      </c>
      <c r="G22" s="118">
        <v>2307</v>
      </c>
      <c r="H22" s="118">
        <v>5001</v>
      </c>
    </row>
    <row r="23" spans="1:8" ht="16" customHeight="1" x14ac:dyDescent="0.3">
      <c r="A23" s="273" t="s">
        <v>50</v>
      </c>
      <c r="B23" s="273" t="s">
        <v>120</v>
      </c>
      <c r="C23" s="276"/>
      <c r="D23" s="83">
        <v>397428.27999999997</v>
      </c>
      <c r="E23" s="83">
        <v>264803.57</v>
      </c>
      <c r="F23" s="83">
        <v>118116.87000000001</v>
      </c>
      <c r="G23" s="83">
        <v>460042.18999999977</v>
      </c>
      <c r="H23" s="83">
        <v>1240390.9100000001</v>
      </c>
    </row>
    <row r="24" spans="1:8" ht="16" customHeight="1" x14ac:dyDescent="0.3">
      <c r="A24" s="274"/>
      <c r="B24" s="277" t="s">
        <v>5</v>
      </c>
      <c r="C24" s="279"/>
      <c r="D24" s="117">
        <v>0.20336627470512714</v>
      </c>
      <c r="E24" s="117">
        <v>0.18829230179649262</v>
      </c>
      <c r="F24" s="117">
        <v>0.18708487759926298</v>
      </c>
      <c r="G24" s="117">
        <v>0.1631451793896547</v>
      </c>
      <c r="H24" s="117">
        <v>0.18209499148210115</v>
      </c>
    </row>
    <row r="25" spans="1:8" ht="16" customHeight="1" x14ac:dyDescent="0.3">
      <c r="A25" s="274"/>
      <c r="B25" s="277" t="s">
        <v>6</v>
      </c>
      <c r="C25" s="69" t="s">
        <v>7</v>
      </c>
      <c r="D25" s="117">
        <v>0.17381582581498967</v>
      </c>
      <c r="E25" s="117">
        <v>0.15789890085566513</v>
      </c>
      <c r="F25" s="117">
        <v>0.14204865953614493</v>
      </c>
      <c r="G25" s="117">
        <v>0.14303359026302628</v>
      </c>
      <c r="H25" s="117">
        <v>0.16758009023929102</v>
      </c>
    </row>
    <row r="26" spans="1:8" ht="16" customHeight="1" x14ac:dyDescent="0.3">
      <c r="A26" s="274"/>
      <c r="B26" s="277"/>
      <c r="C26" s="69" t="s">
        <v>8</v>
      </c>
      <c r="D26" s="117">
        <v>0.23650247048264536</v>
      </c>
      <c r="E26" s="117">
        <v>0.22298686715999477</v>
      </c>
      <c r="F26" s="117">
        <v>0.24236610189173466</v>
      </c>
      <c r="G26" s="117">
        <v>0.18547258078375145</v>
      </c>
      <c r="H26" s="117">
        <v>0.19756870864668308</v>
      </c>
    </row>
    <row r="27" spans="1:8" ht="16" customHeight="1" thickBot="1" x14ac:dyDescent="0.35">
      <c r="A27" s="275"/>
      <c r="B27" s="278" t="s">
        <v>9</v>
      </c>
      <c r="C27" s="275"/>
      <c r="D27" s="118">
        <v>1211</v>
      </c>
      <c r="E27" s="118">
        <v>994</v>
      </c>
      <c r="F27" s="118">
        <v>489</v>
      </c>
      <c r="G27" s="118">
        <v>2307</v>
      </c>
      <c r="H27" s="118">
        <v>5001</v>
      </c>
    </row>
    <row r="28" spans="1:8" ht="16" customHeight="1" x14ac:dyDescent="0.3">
      <c r="A28" s="282" t="s">
        <v>360</v>
      </c>
      <c r="B28" s="282"/>
      <c r="C28" s="282"/>
      <c r="D28" s="282"/>
      <c r="E28" s="282"/>
      <c r="F28" s="282"/>
      <c r="G28" s="282"/>
      <c r="H28" s="72"/>
    </row>
    <row r="29" spans="1:8" ht="16" customHeight="1" x14ac:dyDescent="0.3">
      <c r="A29" s="280" t="s">
        <v>10</v>
      </c>
      <c r="B29" s="280"/>
      <c r="C29" s="280"/>
      <c r="D29" s="280"/>
      <c r="E29" s="280"/>
      <c r="F29" s="280"/>
      <c r="G29" s="280"/>
      <c r="H29" s="72"/>
    </row>
    <row r="30" spans="1:8" ht="14.25" customHeight="1" x14ac:dyDescent="0.3">
      <c r="A30" s="198" t="str">
        <f>HYPERLINK("#'Index'!A1","Back To Index")</f>
        <v>Back To Index</v>
      </c>
      <c r="H30" s="72"/>
    </row>
    <row r="31" spans="1:8" ht="14.25" customHeight="1" x14ac:dyDescent="0.3">
      <c r="H31" s="72"/>
    </row>
    <row r="32" spans="1:8" ht="14.15" customHeight="1" x14ac:dyDescent="0.3">
      <c r="H32" s="72"/>
    </row>
    <row r="33" spans="8:8" ht="14.25" customHeight="1" x14ac:dyDescent="0.3">
      <c r="H33" s="72"/>
    </row>
    <row r="34" spans="8:8" ht="14.25" customHeight="1" x14ac:dyDescent="0.3">
      <c r="H34" s="72"/>
    </row>
    <row r="35" spans="8:8" ht="14.25" customHeight="1" x14ac:dyDescent="0.3">
      <c r="H35" s="72"/>
    </row>
    <row r="36" spans="8:8" ht="14.15" customHeight="1" x14ac:dyDescent="0.3">
      <c r="H36" s="72"/>
    </row>
    <row r="37" spans="8:8" ht="15" customHeight="1" x14ac:dyDescent="0.3">
      <c r="H37" s="72"/>
    </row>
    <row r="38" spans="8:8" ht="14.15" customHeight="1" x14ac:dyDescent="0.3">
      <c r="H38" s="72"/>
    </row>
    <row r="39" spans="8:8" ht="15" customHeight="1" x14ac:dyDescent="0.3">
      <c r="H39" s="72"/>
    </row>
    <row r="40" spans="8:8" ht="15" customHeight="1" x14ac:dyDescent="0.3">
      <c r="H40" s="72"/>
    </row>
    <row r="41" spans="8:8" ht="36.75" customHeight="1" x14ac:dyDescent="0.3">
      <c r="H41" s="72"/>
    </row>
    <row r="42" spans="8:8" ht="15" customHeight="1" x14ac:dyDescent="0.3">
      <c r="H42" s="72"/>
    </row>
    <row r="43" spans="8:8" ht="14.25" customHeight="1" x14ac:dyDescent="0.3">
      <c r="H43" s="72"/>
    </row>
    <row r="44" spans="8:8" ht="14.1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15" customHeight="1" x14ac:dyDescent="0.3">
      <c r="H64" s="72"/>
    </row>
    <row r="65" spans="8:8" ht="15" customHeight="1" x14ac:dyDescent="0.3">
      <c r="H65" s="72"/>
    </row>
    <row r="66" spans="8:8" ht="14.15" customHeight="1" x14ac:dyDescent="0.3"/>
    <row r="67" spans="8:8" ht="14.15" customHeight="1" x14ac:dyDescent="0.3"/>
    <row r="68" spans="8:8" ht="14.15" customHeight="1" x14ac:dyDescent="0.3"/>
    <row r="70" spans="8:8" ht="14.15" customHeight="1" x14ac:dyDescent="0.3"/>
    <row r="71" spans="8:8" ht="14.15" customHeight="1" x14ac:dyDescent="0.3"/>
    <row r="72" spans="8:8" ht="14.15" customHeight="1" x14ac:dyDescent="0.3"/>
    <row r="74" spans="8:8" ht="14.15" customHeight="1" x14ac:dyDescent="0.3"/>
    <row r="75" spans="8:8" ht="14.15" customHeight="1" x14ac:dyDescent="0.3"/>
    <row r="76" spans="8:8" ht="14.15" customHeight="1" x14ac:dyDescent="0.3"/>
    <row r="78" spans="8:8" ht="14.5" customHeight="1" x14ac:dyDescent="0.3"/>
    <row r="80" spans="8:8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</sheetData>
  <mergeCells count="29">
    <mergeCell ref="A18:A22"/>
    <mergeCell ref="B18:C18"/>
    <mergeCell ref="B19:C19"/>
    <mergeCell ref="B20:B21"/>
    <mergeCell ref="B22:C22"/>
    <mergeCell ref="A29:G29"/>
    <mergeCell ref="A23:A27"/>
    <mergeCell ref="B23:C23"/>
    <mergeCell ref="B24:C24"/>
    <mergeCell ref="B25:B26"/>
    <mergeCell ref="B27:C27"/>
    <mergeCell ref="A28:G28"/>
    <mergeCell ref="A1:G1"/>
    <mergeCell ref="B2:C2"/>
    <mergeCell ref="A8:A12"/>
    <mergeCell ref="B8:C8"/>
    <mergeCell ref="B9:C9"/>
    <mergeCell ref="B10:B11"/>
    <mergeCell ref="B12:C1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 enableFormatConditionsCalculation="0">
    <tabColor rgb="FF1F497D"/>
  </sheetPr>
  <dimension ref="A1:Y134"/>
  <sheetViews>
    <sheetView workbookViewId="0">
      <selection activeCell="K28" sqref="K28"/>
    </sheetView>
  </sheetViews>
  <sheetFormatPr defaultColWidth="8.75" defaultRowHeight="14" x14ac:dyDescent="0.3"/>
  <cols>
    <col min="1" max="1" width="24" style="66" customWidth="1"/>
    <col min="2" max="12" width="10.58203125" style="66" customWidth="1"/>
    <col min="13" max="16384" width="8.75" style="66"/>
  </cols>
  <sheetData>
    <row r="1" spans="1:25" s="77" customFormat="1" ht="31.5" customHeight="1" thickBot="1" x14ac:dyDescent="0.35">
      <c r="A1" s="290" t="s">
        <v>322</v>
      </c>
      <c r="B1" s="290"/>
      <c r="C1" s="290"/>
      <c r="D1" s="290"/>
      <c r="E1" s="290"/>
      <c r="F1" s="290"/>
      <c r="G1" s="306"/>
      <c r="H1" s="79"/>
    </row>
    <row r="2" spans="1:25" ht="54" customHeight="1" thickBot="1" x14ac:dyDescent="0.35">
      <c r="A2" s="67" t="s">
        <v>0</v>
      </c>
      <c r="B2" s="271"/>
      <c r="C2" s="272"/>
      <c r="D2" s="24" t="s">
        <v>107</v>
      </c>
      <c r="E2" s="24" t="s">
        <v>108</v>
      </c>
      <c r="F2" s="24" t="s">
        <v>109</v>
      </c>
      <c r="G2" s="24" t="s">
        <v>110</v>
      </c>
      <c r="H2" s="24" t="s">
        <v>111</v>
      </c>
      <c r="I2" s="24" t="s">
        <v>112</v>
      </c>
      <c r="J2" s="24" t="s">
        <v>113</v>
      </c>
      <c r="K2" s="24" t="s">
        <v>114</v>
      </c>
      <c r="L2" s="24" t="s">
        <v>4</v>
      </c>
      <c r="M2" s="204"/>
      <c r="N2" s="204"/>
      <c r="O2" s="204"/>
      <c r="P2" s="204"/>
      <c r="Q2" s="204"/>
      <c r="R2" s="204"/>
      <c r="S2" s="204"/>
      <c r="T2" s="204"/>
      <c r="U2" s="204"/>
      <c r="V2" s="73"/>
      <c r="W2" s="73"/>
      <c r="X2" s="73"/>
      <c r="Y2" s="73"/>
    </row>
    <row r="3" spans="1:25" ht="16" customHeight="1" x14ac:dyDescent="0.3">
      <c r="A3" s="273" t="s">
        <v>47</v>
      </c>
      <c r="B3" s="273" t="s">
        <v>120</v>
      </c>
      <c r="C3" s="276"/>
      <c r="D3" s="83">
        <v>270423.42000000004</v>
      </c>
      <c r="E3" s="83">
        <v>266901.03000000003</v>
      </c>
      <c r="F3" s="83">
        <v>468017.93999999994</v>
      </c>
      <c r="G3" s="83">
        <v>213920.65999999995</v>
      </c>
      <c r="H3" s="83">
        <v>520644.42999999953</v>
      </c>
      <c r="I3" s="83">
        <v>281820.50999999995</v>
      </c>
      <c r="J3" s="83">
        <v>149584.60000000009</v>
      </c>
      <c r="K3" s="83">
        <v>81227.619999999966</v>
      </c>
      <c r="L3" s="83">
        <v>2252540.209999999</v>
      </c>
    </row>
    <row r="4" spans="1:25" ht="16" customHeight="1" x14ac:dyDescent="0.3">
      <c r="A4" s="274"/>
      <c r="B4" s="277" t="s">
        <v>5</v>
      </c>
      <c r="C4" s="274"/>
      <c r="D4" s="117">
        <v>0.33277789833368737</v>
      </c>
      <c r="E4" s="117">
        <v>0.34523852779321723</v>
      </c>
      <c r="F4" s="117">
        <v>0.31233292372351523</v>
      </c>
      <c r="G4" s="117">
        <v>0.32055782764000995</v>
      </c>
      <c r="H4" s="117">
        <v>0.31687759301185625</v>
      </c>
      <c r="I4" s="117">
        <v>0.34104424480165313</v>
      </c>
      <c r="J4" s="117">
        <v>0.42965948335711035</v>
      </c>
      <c r="K4" s="117">
        <v>0.33464540863799308</v>
      </c>
      <c r="L4" s="117">
        <v>0.33068308308792749</v>
      </c>
    </row>
    <row r="5" spans="1:25" ht="16" customHeight="1" x14ac:dyDescent="0.3">
      <c r="A5" s="274"/>
      <c r="B5" s="277" t="s">
        <v>6</v>
      </c>
      <c r="C5" s="69" t="s">
        <v>7</v>
      </c>
      <c r="D5" s="117">
        <v>0.28364482076305486</v>
      </c>
      <c r="E5" s="117">
        <v>0.29474665154105611</v>
      </c>
      <c r="F5" s="117">
        <v>0.27538033314360344</v>
      </c>
      <c r="G5" s="117">
        <v>0.27058021616921396</v>
      </c>
      <c r="H5" s="117">
        <v>0.27980198647718024</v>
      </c>
      <c r="I5" s="117">
        <v>0.28954589354992244</v>
      </c>
      <c r="J5" s="117">
        <v>0.35370541930757377</v>
      </c>
      <c r="K5" s="117">
        <v>0.26251209282900995</v>
      </c>
      <c r="L5" s="117">
        <v>0.31299978103958032</v>
      </c>
    </row>
    <row r="6" spans="1:25" ht="16" customHeight="1" x14ac:dyDescent="0.3">
      <c r="A6" s="274"/>
      <c r="B6" s="277"/>
      <c r="C6" s="69" t="s">
        <v>8</v>
      </c>
      <c r="D6" s="117">
        <v>0.38583777789564161</v>
      </c>
      <c r="E6" s="117">
        <v>0.39948054708928554</v>
      </c>
      <c r="F6" s="117">
        <v>0.35183647090253944</v>
      </c>
      <c r="G6" s="117">
        <v>0.37502051945197512</v>
      </c>
      <c r="H6" s="117">
        <v>0.35643457716320998</v>
      </c>
      <c r="I6" s="117">
        <v>0.39658906450124465</v>
      </c>
      <c r="J6" s="117">
        <v>0.50907645799357792</v>
      </c>
      <c r="K6" s="117">
        <v>0.41543429594135406</v>
      </c>
      <c r="L6" s="117">
        <v>0.34885811328944499</v>
      </c>
    </row>
    <row r="7" spans="1:25" s="116" customFormat="1" ht="16" customHeight="1" thickBot="1" x14ac:dyDescent="0.35">
      <c r="A7" s="275"/>
      <c r="B7" s="278" t="s">
        <v>9</v>
      </c>
      <c r="C7" s="275"/>
      <c r="D7" s="114">
        <v>608</v>
      </c>
      <c r="E7" s="114">
        <v>565</v>
      </c>
      <c r="F7" s="114">
        <v>1130</v>
      </c>
      <c r="G7" s="114">
        <v>524</v>
      </c>
      <c r="H7" s="114">
        <v>1040</v>
      </c>
      <c r="I7" s="114">
        <v>583</v>
      </c>
      <c r="J7" s="114">
        <v>257</v>
      </c>
      <c r="K7" s="114">
        <v>294</v>
      </c>
      <c r="L7" s="114">
        <v>5001</v>
      </c>
    </row>
    <row r="8" spans="1:25" ht="16" customHeight="1" x14ac:dyDescent="0.3">
      <c r="A8" s="273" t="s">
        <v>508</v>
      </c>
      <c r="B8" s="273" t="s">
        <v>120</v>
      </c>
      <c r="C8" s="276"/>
      <c r="D8" s="83">
        <v>156766.68</v>
      </c>
      <c r="E8" s="83">
        <v>140959.90000000005</v>
      </c>
      <c r="F8" s="83">
        <v>223784.32000000004</v>
      </c>
      <c r="G8" s="83">
        <v>88288.520000000019</v>
      </c>
      <c r="H8" s="83">
        <v>241013.94000000006</v>
      </c>
      <c r="I8" s="83">
        <v>146603.44999999998</v>
      </c>
      <c r="J8" s="83">
        <v>70203.149999999994</v>
      </c>
      <c r="K8" s="83">
        <v>39935.680000000008</v>
      </c>
      <c r="L8" s="83">
        <v>1107555.6400000011</v>
      </c>
    </row>
    <row r="9" spans="1:25" ht="16" customHeight="1" x14ac:dyDescent="0.3">
      <c r="A9" s="274"/>
      <c r="B9" s="277" t="s">
        <v>5</v>
      </c>
      <c r="C9" s="274"/>
      <c r="D9" s="117">
        <v>0.57970822201716099</v>
      </c>
      <c r="E9" s="117">
        <v>0.52813546654353505</v>
      </c>
      <c r="F9" s="117">
        <v>0.47850652737829663</v>
      </c>
      <c r="G9" s="117">
        <v>0.41271619113366631</v>
      </c>
      <c r="H9" s="117">
        <v>0.46335083788211212</v>
      </c>
      <c r="I9" s="117">
        <v>0.52020149278702255</v>
      </c>
      <c r="J9" s="117">
        <v>0.46932070547369148</v>
      </c>
      <c r="K9" s="117">
        <v>0.49165148504905143</v>
      </c>
      <c r="L9" s="117">
        <v>0.49187430495157242</v>
      </c>
    </row>
    <row r="10" spans="1:25" ht="16" customHeight="1" x14ac:dyDescent="0.3">
      <c r="A10" s="274"/>
      <c r="B10" s="277" t="s">
        <v>6</v>
      </c>
      <c r="C10" s="69" t="s">
        <v>7</v>
      </c>
      <c r="D10" s="117">
        <v>0.48746540515210218</v>
      </c>
      <c r="E10" s="117">
        <v>0.43362179486262209</v>
      </c>
      <c r="F10" s="117">
        <v>0.40375215100996603</v>
      </c>
      <c r="G10" s="117">
        <v>0.31986831724646381</v>
      </c>
      <c r="H10" s="117">
        <v>0.39126486106696079</v>
      </c>
      <c r="I10" s="117">
        <v>0.4207848081936133</v>
      </c>
      <c r="J10" s="117">
        <v>0.35559964134863292</v>
      </c>
      <c r="K10" s="117">
        <v>0.35123269429614745</v>
      </c>
      <c r="L10" s="117">
        <v>0.45841909782927887</v>
      </c>
    </row>
    <row r="11" spans="1:25" ht="16" customHeight="1" x14ac:dyDescent="0.3">
      <c r="A11" s="274"/>
      <c r="B11" s="277"/>
      <c r="C11" s="69" t="s">
        <v>8</v>
      </c>
      <c r="D11" s="117">
        <v>0.66670070357777467</v>
      </c>
      <c r="E11" s="117">
        <v>0.62067426180660845</v>
      </c>
      <c r="F11" s="117">
        <v>0.55423612262392219</v>
      </c>
      <c r="G11" s="117">
        <v>0.51221781179318115</v>
      </c>
      <c r="H11" s="117">
        <v>0.53700184634097048</v>
      </c>
      <c r="I11" s="117">
        <v>0.61804358559522254</v>
      </c>
      <c r="J11" s="117">
        <v>0.58631967532720675</v>
      </c>
      <c r="K11" s="117">
        <v>0.6334000076798677</v>
      </c>
      <c r="L11" s="117">
        <v>0.52540244748564346</v>
      </c>
    </row>
    <row r="12" spans="1:25" ht="16" customHeight="1" thickBot="1" x14ac:dyDescent="0.35">
      <c r="A12" s="275"/>
      <c r="B12" s="278" t="s">
        <v>9</v>
      </c>
      <c r="C12" s="275"/>
      <c r="D12" s="114">
        <v>195</v>
      </c>
      <c r="E12" s="114">
        <v>187</v>
      </c>
      <c r="F12" s="114">
        <v>345</v>
      </c>
      <c r="G12" s="114">
        <v>161</v>
      </c>
      <c r="H12" s="114">
        <v>321</v>
      </c>
      <c r="I12" s="114">
        <v>188</v>
      </c>
      <c r="J12" s="114">
        <v>106</v>
      </c>
      <c r="K12" s="114">
        <v>94</v>
      </c>
      <c r="L12" s="114">
        <v>1597</v>
      </c>
    </row>
    <row r="13" spans="1:25" ht="16" customHeight="1" x14ac:dyDescent="0.3">
      <c r="A13" s="273" t="s">
        <v>48</v>
      </c>
      <c r="B13" s="273" t="s">
        <v>120</v>
      </c>
      <c r="C13" s="276"/>
      <c r="D13" s="83">
        <v>102004.02000000002</v>
      </c>
      <c r="E13" s="83">
        <v>128320.81</v>
      </c>
      <c r="F13" s="83">
        <v>203782.47999999998</v>
      </c>
      <c r="G13" s="83">
        <v>75334.820000000022</v>
      </c>
      <c r="H13" s="83">
        <v>191660.47999999989</v>
      </c>
      <c r="I13" s="83">
        <v>128276.63</v>
      </c>
      <c r="J13" s="83">
        <v>43486.799999999996</v>
      </c>
      <c r="K13" s="83">
        <v>35512.94999999999</v>
      </c>
      <c r="L13" s="83">
        <v>908378.98999999941</v>
      </c>
    </row>
    <row r="14" spans="1:25" ht="16" customHeight="1" x14ac:dyDescent="0.3">
      <c r="A14" s="274"/>
      <c r="B14" s="277" t="s">
        <v>5</v>
      </c>
      <c r="C14" s="279"/>
      <c r="D14" s="117">
        <v>0.12552419977969145</v>
      </c>
      <c r="E14" s="117">
        <v>0.16598395116584283</v>
      </c>
      <c r="F14" s="117">
        <v>0.13599473939402573</v>
      </c>
      <c r="G14" s="117">
        <v>0.1128884243571948</v>
      </c>
      <c r="H14" s="117">
        <v>0.11664949834937645</v>
      </c>
      <c r="I14" s="117">
        <v>0.15523357900406573</v>
      </c>
      <c r="J14" s="117">
        <v>0.12490935578163777</v>
      </c>
      <c r="K14" s="117">
        <v>0.14630793890908805</v>
      </c>
      <c r="L14" s="117">
        <v>0.13335414111231234</v>
      </c>
    </row>
    <row r="15" spans="1:25" ht="16" customHeight="1" x14ac:dyDescent="0.3">
      <c r="A15" s="274"/>
      <c r="B15" s="277" t="s">
        <v>6</v>
      </c>
      <c r="C15" s="69" t="s">
        <v>7</v>
      </c>
      <c r="D15" s="117">
        <v>9.4914854350995365E-2</v>
      </c>
      <c r="E15" s="117">
        <v>0.12646622138901786</v>
      </c>
      <c r="F15" s="117">
        <v>0.10700460124603502</v>
      </c>
      <c r="G15" s="117">
        <v>8.1592041913250549E-2</v>
      </c>
      <c r="H15" s="117">
        <v>9.090395317643972E-2</v>
      </c>
      <c r="I15" s="117">
        <v>0.12019563050713659</v>
      </c>
      <c r="J15" s="117">
        <v>8.6703535273026724E-2</v>
      </c>
      <c r="K15" s="117">
        <v>9.3309557610162464E-2</v>
      </c>
      <c r="L15" s="117">
        <v>0.12033701928143474</v>
      </c>
    </row>
    <row r="16" spans="1:25" ht="16" customHeight="1" x14ac:dyDescent="0.3">
      <c r="A16" s="274"/>
      <c r="B16" s="277"/>
      <c r="C16" s="69" t="s">
        <v>8</v>
      </c>
      <c r="D16" s="117">
        <v>0.16421384057596883</v>
      </c>
      <c r="E16" s="117">
        <v>0.21481342036254117</v>
      </c>
      <c r="F16" s="117">
        <v>0.17133209703231744</v>
      </c>
      <c r="G16" s="117">
        <v>0.15417401722878429</v>
      </c>
      <c r="H16" s="117">
        <v>0.14849558286188155</v>
      </c>
      <c r="I16" s="117">
        <v>0.19818459241138262</v>
      </c>
      <c r="J16" s="117">
        <v>0.1766934319710754</v>
      </c>
      <c r="K16" s="117">
        <v>0.22203691968810396</v>
      </c>
      <c r="L16" s="117">
        <v>0.14754317905969772</v>
      </c>
    </row>
    <row r="17" spans="1:12" ht="16" customHeight="1" thickBot="1" x14ac:dyDescent="0.35">
      <c r="A17" s="275"/>
      <c r="B17" s="278" t="s">
        <v>9</v>
      </c>
      <c r="C17" s="275"/>
      <c r="D17" s="114">
        <v>608</v>
      </c>
      <c r="E17" s="114">
        <v>565</v>
      </c>
      <c r="F17" s="114">
        <v>1130</v>
      </c>
      <c r="G17" s="114">
        <v>524</v>
      </c>
      <c r="H17" s="114">
        <v>1040</v>
      </c>
      <c r="I17" s="114">
        <v>583</v>
      </c>
      <c r="J17" s="114">
        <v>257</v>
      </c>
      <c r="K17" s="114">
        <v>294</v>
      </c>
      <c r="L17" s="114">
        <v>5001</v>
      </c>
    </row>
    <row r="18" spans="1:12" ht="16" customHeight="1" x14ac:dyDescent="0.3">
      <c r="A18" s="273" t="s">
        <v>49</v>
      </c>
      <c r="B18" s="273" t="s">
        <v>120</v>
      </c>
      <c r="C18" s="276"/>
      <c r="D18" s="83">
        <v>96418.929999999978</v>
      </c>
      <c r="E18" s="83">
        <v>126416.55999999998</v>
      </c>
      <c r="F18" s="83">
        <v>182997.29999999996</v>
      </c>
      <c r="G18" s="83">
        <v>89648.279999999984</v>
      </c>
      <c r="H18" s="83">
        <v>203640.39</v>
      </c>
      <c r="I18" s="83">
        <v>139247.93999999994</v>
      </c>
      <c r="J18" s="83">
        <v>49694.720000000008</v>
      </c>
      <c r="K18" s="83">
        <v>40500.879999999983</v>
      </c>
      <c r="L18" s="83">
        <v>923167.33000000066</v>
      </c>
    </row>
    <row r="19" spans="1:12" ht="16" customHeight="1" x14ac:dyDescent="0.3">
      <c r="A19" s="274"/>
      <c r="B19" s="277" t="s">
        <v>5</v>
      </c>
      <c r="C19" s="279"/>
      <c r="D19" s="117">
        <v>0.11865129464372171</v>
      </c>
      <c r="E19" s="117">
        <v>0.16352078919696525</v>
      </c>
      <c r="F19" s="117">
        <v>0.12183905253835663</v>
      </c>
      <c r="G19" s="117">
        <v>0.13433699152042336</v>
      </c>
      <c r="H19" s="117">
        <v>0.12655970840498107</v>
      </c>
      <c r="I19" s="117">
        <v>0.16851047689001031</v>
      </c>
      <c r="J19" s="117">
        <v>0.14274068133201043</v>
      </c>
      <c r="K19" s="117">
        <v>0.1682258984903352</v>
      </c>
      <c r="L19" s="117">
        <v>0.13693538745094364</v>
      </c>
    </row>
    <row r="20" spans="1:12" ht="16" customHeight="1" x14ac:dyDescent="0.3">
      <c r="A20" s="274"/>
      <c r="B20" s="277" t="s">
        <v>6</v>
      </c>
      <c r="C20" s="69" t="s">
        <v>7</v>
      </c>
      <c r="D20" s="117">
        <v>9.109103986526329E-2</v>
      </c>
      <c r="E20" s="117">
        <v>0.12614263811502552</v>
      </c>
      <c r="F20" s="117">
        <v>9.5280127057301128E-2</v>
      </c>
      <c r="G20" s="117">
        <v>9.9692246196995349E-2</v>
      </c>
      <c r="H20" s="117">
        <v>0.10077690284035555</v>
      </c>
      <c r="I20" s="117">
        <v>0.13092878740178326</v>
      </c>
      <c r="J20" s="117">
        <v>0.10126147005697728</v>
      </c>
      <c r="K20" s="117">
        <v>0.11080479257538313</v>
      </c>
      <c r="L20" s="117">
        <v>0.1241686211225897</v>
      </c>
    </row>
    <row r="21" spans="1:12" ht="16" customHeight="1" x14ac:dyDescent="0.3">
      <c r="A21" s="274"/>
      <c r="B21" s="277"/>
      <c r="C21" s="69" t="s">
        <v>8</v>
      </c>
      <c r="D21" s="117">
        <v>0.15314511335356423</v>
      </c>
      <c r="E21" s="117">
        <v>0.20932164353881763</v>
      </c>
      <c r="F21" s="117">
        <v>0.15453661443097746</v>
      </c>
      <c r="G21" s="117">
        <v>0.17863255549176155</v>
      </c>
      <c r="H21" s="117">
        <v>0.15778138674835274</v>
      </c>
      <c r="I21" s="117">
        <v>0.21422055312367061</v>
      </c>
      <c r="J21" s="117">
        <v>0.19747743834504217</v>
      </c>
      <c r="K21" s="117">
        <v>0.24713343429871423</v>
      </c>
      <c r="L21" s="117">
        <v>0.15078881198628932</v>
      </c>
    </row>
    <row r="22" spans="1:12" ht="16" customHeight="1" thickBot="1" x14ac:dyDescent="0.35">
      <c r="A22" s="275"/>
      <c r="B22" s="278" t="s">
        <v>9</v>
      </c>
      <c r="C22" s="275"/>
      <c r="D22" s="114">
        <v>608</v>
      </c>
      <c r="E22" s="114">
        <v>565</v>
      </c>
      <c r="F22" s="114">
        <v>1130</v>
      </c>
      <c r="G22" s="114">
        <v>524</v>
      </c>
      <c r="H22" s="114">
        <v>1040</v>
      </c>
      <c r="I22" s="114">
        <v>583</v>
      </c>
      <c r="J22" s="114">
        <v>257</v>
      </c>
      <c r="K22" s="114">
        <v>294</v>
      </c>
      <c r="L22" s="114">
        <v>5001</v>
      </c>
    </row>
    <row r="23" spans="1:12" ht="16" customHeight="1" x14ac:dyDescent="0.3">
      <c r="A23" s="273" t="s">
        <v>50</v>
      </c>
      <c r="B23" s="273" t="s">
        <v>120</v>
      </c>
      <c r="C23" s="276"/>
      <c r="D23" s="83">
        <v>181626.11</v>
      </c>
      <c r="E23" s="83">
        <v>154910.80999999997</v>
      </c>
      <c r="F23" s="83">
        <v>274162.27999999997</v>
      </c>
      <c r="G23" s="83">
        <v>102843.84000000001</v>
      </c>
      <c r="H23" s="83">
        <v>273484.61000000004</v>
      </c>
      <c r="I23" s="83">
        <v>155989.47999999998</v>
      </c>
      <c r="J23" s="83">
        <v>60856.67</v>
      </c>
      <c r="K23" s="83">
        <v>36517.109999999986</v>
      </c>
      <c r="L23" s="83">
        <v>1240390.9100000001</v>
      </c>
    </row>
    <row r="24" spans="1:12" ht="16" customHeight="1" x14ac:dyDescent="0.3">
      <c r="A24" s="274"/>
      <c r="B24" s="277" t="s">
        <v>5</v>
      </c>
      <c r="C24" s="279"/>
      <c r="D24" s="117">
        <v>0.22350562376706537</v>
      </c>
      <c r="E24" s="117">
        <v>0.20037831994749056</v>
      </c>
      <c r="F24" s="117">
        <v>0.18296287207944428</v>
      </c>
      <c r="G24" s="117">
        <v>0.15411039745556493</v>
      </c>
      <c r="H24" s="117">
        <v>0.16644976868875044</v>
      </c>
      <c r="I24" s="117">
        <v>0.18877020130153968</v>
      </c>
      <c r="J24" s="117">
        <v>0.1748017201706201</v>
      </c>
      <c r="K24" s="117">
        <v>0.15044492499261389</v>
      </c>
      <c r="L24" s="117">
        <v>0.18209499148210115</v>
      </c>
    </row>
    <row r="25" spans="1:12" ht="16" customHeight="1" x14ac:dyDescent="0.3">
      <c r="A25" s="274"/>
      <c r="B25" s="277" t="s">
        <v>6</v>
      </c>
      <c r="C25" s="69" t="s">
        <v>7</v>
      </c>
      <c r="D25" s="117">
        <v>0.18050335285330932</v>
      </c>
      <c r="E25" s="117">
        <v>0.1587645454160341</v>
      </c>
      <c r="F25" s="117">
        <v>0.15180500255551027</v>
      </c>
      <c r="G25" s="117">
        <v>0.11796433626088518</v>
      </c>
      <c r="H25" s="117">
        <v>0.1382806682034293</v>
      </c>
      <c r="I25" s="117">
        <v>0.14834079055950766</v>
      </c>
      <c r="J25" s="117">
        <v>0.12426436818731527</v>
      </c>
      <c r="K25" s="117">
        <v>9.5895572894428224E-2</v>
      </c>
      <c r="L25" s="117">
        <v>0.16758009023929102</v>
      </c>
    </row>
    <row r="26" spans="1:12" ht="16" customHeight="1" x14ac:dyDescent="0.3">
      <c r="A26" s="274"/>
      <c r="B26" s="277"/>
      <c r="C26" s="69" t="s">
        <v>8</v>
      </c>
      <c r="D26" s="117">
        <v>0.27333554225509993</v>
      </c>
      <c r="E26" s="117">
        <v>0.24966237992236323</v>
      </c>
      <c r="F26" s="117">
        <v>0.21886569197229705</v>
      </c>
      <c r="G26" s="117">
        <v>0.1988353885218527</v>
      </c>
      <c r="H26" s="117">
        <v>0.19903180335465204</v>
      </c>
      <c r="I26" s="117">
        <v>0.23715015291840147</v>
      </c>
      <c r="J26" s="117">
        <v>0.24025356960708058</v>
      </c>
      <c r="K26" s="117">
        <v>0.22819236739719528</v>
      </c>
      <c r="L26" s="117">
        <v>0.19756870864668308</v>
      </c>
    </row>
    <row r="27" spans="1:12" ht="16" customHeight="1" thickBot="1" x14ac:dyDescent="0.35">
      <c r="A27" s="275"/>
      <c r="B27" s="278" t="s">
        <v>9</v>
      </c>
      <c r="C27" s="275"/>
      <c r="D27" s="114">
        <v>608</v>
      </c>
      <c r="E27" s="114">
        <v>565</v>
      </c>
      <c r="F27" s="114">
        <v>1130</v>
      </c>
      <c r="G27" s="114">
        <v>524</v>
      </c>
      <c r="H27" s="118">
        <v>1040</v>
      </c>
      <c r="I27" s="118">
        <v>583</v>
      </c>
      <c r="J27" s="118">
        <v>257</v>
      </c>
      <c r="K27" s="118">
        <v>294</v>
      </c>
      <c r="L27" s="118">
        <v>5001</v>
      </c>
    </row>
    <row r="28" spans="1:12" ht="16" customHeight="1" x14ac:dyDescent="0.3">
      <c r="A28" s="282" t="s">
        <v>360</v>
      </c>
      <c r="B28" s="282"/>
      <c r="C28" s="282"/>
      <c r="D28" s="282"/>
      <c r="E28" s="282"/>
      <c r="F28" s="282"/>
      <c r="G28" s="282"/>
      <c r="H28" s="72"/>
    </row>
    <row r="29" spans="1:12" ht="16" customHeight="1" x14ac:dyDescent="0.3">
      <c r="A29" s="280" t="s">
        <v>10</v>
      </c>
      <c r="B29" s="280"/>
      <c r="C29" s="280"/>
      <c r="D29" s="280"/>
      <c r="E29" s="280"/>
      <c r="F29" s="280"/>
      <c r="G29" s="280"/>
      <c r="H29" s="72"/>
    </row>
    <row r="30" spans="1:12" ht="14.25" customHeight="1" x14ac:dyDescent="0.3">
      <c r="A30" s="198" t="str">
        <f>HYPERLINK("#'Index'!A1","Back To Index")</f>
        <v>Back To Index</v>
      </c>
      <c r="H30" s="72"/>
    </row>
    <row r="31" spans="1:12" ht="14.25" customHeight="1" x14ac:dyDescent="0.3">
      <c r="H31" s="72"/>
    </row>
    <row r="32" spans="1:12" ht="14.15" customHeight="1" x14ac:dyDescent="0.3">
      <c r="H32" s="72"/>
    </row>
    <row r="33" spans="8:8" ht="14.25" customHeight="1" x14ac:dyDescent="0.3">
      <c r="H33" s="72"/>
    </row>
    <row r="34" spans="8:8" ht="14.25" customHeight="1" x14ac:dyDescent="0.3">
      <c r="H34" s="72"/>
    </row>
    <row r="35" spans="8:8" ht="14.25" customHeight="1" x14ac:dyDescent="0.3">
      <c r="H35" s="72"/>
    </row>
    <row r="36" spans="8:8" ht="14.15" customHeight="1" x14ac:dyDescent="0.3">
      <c r="H36" s="72"/>
    </row>
    <row r="37" spans="8:8" ht="15" customHeight="1" x14ac:dyDescent="0.3">
      <c r="H37" s="72"/>
    </row>
    <row r="38" spans="8:8" ht="14.15" customHeight="1" x14ac:dyDescent="0.3">
      <c r="H38" s="72"/>
    </row>
    <row r="39" spans="8:8" ht="15" customHeight="1" x14ac:dyDescent="0.3">
      <c r="H39" s="72"/>
    </row>
    <row r="40" spans="8:8" ht="15" customHeight="1" x14ac:dyDescent="0.3">
      <c r="H40" s="72"/>
    </row>
    <row r="41" spans="8:8" ht="36.75" customHeight="1" x14ac:dyDescent="0.3">
      <c r="H41" s="72"/>
    </row>
    <row r="42" spans="8:8" ht="15" customHeight="1" x14ac:dyDescent="0.3">
      <c r="H42" s="72"/>
    </row>
    <row r="43" spans="8:8" ht="14.25" customHeight="1" x14ac:dyDescent="0.3">
      <c r="H43" s="72"/>
    </row>
    <row r="44" spans="8:8" ht="14.1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15" customHeight="1" x14ac:dyDescent="0.3">
      <c r="H64" s="72"/>
    </row>
    <row r="65" spans="8:8" ht="15" customHeight="1" x14ac:dyDescent="0.3">
      <c r="H65" s="72"/>
    </row>
    <row r="66" spans="8:8" ht="14.15" customHeight="1" x14ac:dyDescent="0.3"/>
    <row r="67" spans="8:8" ht="14.15" customHeight="1" x14ac:dyDescent="0.3"/>
    <row r="68" spans="8:8" ht="14.15" customHeight="1" x14ac:dyDescent="0.3"/>
    <row r="70" spans="8:8" ht="14.15" customHeight="1" x14ac:dyDescent="0.3"/>
    <row r="71" spans="8:8" ht="14.15" customHeight="1" x14ac:dyDescent="0.3"/>
    <row r="72" spans="8:8" ht="14.15" customHeight="1" x14ac:dyDescent="0.3"/>
    <row r="74" spans="8:8" ht="14.15" customHeight="1" x14ac:dyDescent="0.3"/>
    <row r="75" spans="8:8" ht="14.15" customHeight="1" x14ac:dyDescent="0.3"/>
    <row r="76" spans="8:8" ht="14.15" customHeight="1" x14ac:dyDescent="0.3"/>
    <row r="78" spans="8:8" ht="14.5" customHeight="1" x14ac:dyDescent="0.3"/>
    <row r="80" spans="8:8" ht="14.5" customHeight="1" x14ac:dyDescent="0.3"/>
    <row r="81" ht="14.5" customHeight="1" x14ac:dyDescent="0.3"/>
    <row r="83" ht="14.5" customHeight="1" x14ac:dyDescent="0.3"/>
    <row r="84" ht="14.15" customHeight="1" x14ac:dyDescent="0.3"/>
    <row r="86" ht="14.15" customHeight="1" x14ac:dyDescent="0.3"/>
    <row r="87" ht="14.15" customHeight="1" x14ac:dyDescent="0.3"/>
    <row r="88" ht="14.15" customHeight="1" x14ac:dyDescent="0.3"/>
    <row r="90" ht="14.15" customHeight="1" x14ac:dyDescent="0.3"/>
    <row r="91" ht="14.15" customHeight="1" x14ac:dyDescent="0.3"/>
    <row r="92" ht="14.15" customHeight="1" x14ac:dyDescent="0.3"/>
    <row r="94" ht="14.15" customHeight="1" x14ac:dyDescent="0.3"/>
    <row r="95" ht="14.15" customHeight="1" x14ac:dyDescent="0.3"/>
    <row r="96" ht="14.15" customHeight="1" x14ac:dyDescent="0.3"/>
    <row r="98" ht="14.15" customHeight="1" x14ac:dyDescent="0.3"/>
    <row r="99" ht="14.15" customHeight="1" x14ac:dyDescent="0.3"/>
    <row r="100" ht="14.15" customHeight="1" x14ac:dyDescent="0.3"/>
    <row r="102" ht="14.15" customHeight="1" x14ac:dyDescent="0.3"/>
    <row r="103" ht="14.15" customHeight="1" x14ac:dyDescent="0.3"/>
    <row r="104" ht="14.15" customHeight="1" x14ac:dyDescent="0.3"/>
    <row r="106" ht="14.5" customHeight="1" x14ac:dyDescent="0.3"/>
    <row r="108" ht="14.5" customHeight="1" x14ac:dyDescent="0.3"/>
    <row r="109" ht="14.5" customHeight="1" x14ac:dyDescent="0.3"/>
    <row r="111" ht="14.5" customHeight="1" x14ac:dyDescent="0.3"/>
    <row r="112" ht="14.15" customHeight="1" x14ac:dyDescent="0.3"/>
    <row r="114" ht="14.15" customHeight="1" x14ac:dyDescent="0.3"/>
    <row r="115" ht="14.15" customHeight="1" x14ac:dyDescent="0.3"/>
    <row r="116" ht="14.15" customHeight="1" x14ac:dyDescent="0.3"/>
    <row r="118" ht="14.15" customHeight="1" x14ac:dyDescent="0.3"/>
    <row r="119" ht="14.15" customHeight="1" x14ac:dyDescent="0.3"/>
    <row r="120" ht="14.15" customHeight="1" x14ac:dyDescent="0.3"/>
    <row r="122" ht="14.15" customHeight="1" x14ac:dyDescent="0.3"/>
    <row r="123" ht="14.15" customHeight="1" x14ac:dyDescent="0.3"/>
    <row r="124" ht="14.15" customHeight="1" x14ac:dyDescent="0.3"/>
    <row r="126" ht="14.15" customHeight="1" x14ac:dyDescent="0.3"/>
    <row r="127" ht="14.15" customHeight="1" x14ac:dyDescent="0.3"/>
    <row r="128" ht="14.1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</sheetData>
  <mergeCells count="29">
    <mergeCell ref="A18:A22"/>
    <mergeCell ref="B18:C18"/>
    <mergeCell ref="B19:C19"/>
    <mergeCell ref="B20:B21"/>
    <mergeCell ref="B22:C22"/>
    <mergeCell ref="A29:G29"/>
    <mergeCell ref="A23:A27"/>
    <mergeCell ref="B23:C23"/>
    <mergeCell ref="B24:C24"/>
    <mergeCell ref="B25:B26"/>
    <mergeCell ref="B27:C27"/>
    <mergeCell ref="A28:G28"/>
    <mergeCell ref="A1:G1"/>
    <mergeCell ref="B2:C2"/>
    <mergeCell ref="A8:A12"/>
    <mergeCell ref="B8:C8"/>
    <mergeCell ref="B9:C9"/>
    <mergeCell ref="B10:B11"/>
    <mergeCell ref="B12:C1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 enableFormatConditionsCalculation="0">
    <tabColor rgb="FF1F497D"/>
  </sheetPr>
  <dimension ref="A1:G134"/>
  <sheetViews>
    <sheetView topLeftCell="A7" workbookViewId="0">
      <selection activeCell="L29" sqref="L29"/>
    </sheetView>
  </sheetViews>
  <sheetFormatPr defaultColWidth="8.75" defaultRowHeight="14" x14ac:dyDescent="0.3"/>
  <cols>
    <col min="1" max="1" width="24" style="66" customWidth="1"/>
    <col min="2" max="7" width="10.58203125" style="66" customWidth="1"/>
    <col min="8" max="16384" width="8.75" style="66"/>
  </cols>
  <sheetData>
    <row r="1" spans="1:7" s="77" customFormat="1" ht="15" customHeight="1" thickBot="1" x14ac:dyDescent="0.35">
      <c r="A1" s="290" t="s">
        <v>323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67" t="s">
        <v>0</v>
      </c>
      <c r="B2" s="271"/>
      <c r="C2" s="272"/>
      <c r="D2" s="25" t="s">
        <v>90</v>
      </c>
      <c r="E2" s="25" t="s">
        <v>91</v>
      </c>
      <c r="F2" s="26" t="s">
        <v>92</v>
      </c>
      <c r="G2" s="26" t="s">
        <v>4</v>
      </c>
    </row>
    <row r="3" spans="1:7" ht="16" customHeight="1" x14ac:dyDescent="0.3">
      <c r="A3" s="273" t="s">
        <v>47</v>
      </c>
      <c r="B3" s="273" t="s">
        <v>120</v>
      </c>
      <c r="C3" s="276"/>
      <c r="D3" s="83">
        <v>2035427.7799999991</v>
      </c>
      <c r="E3" s="83">
        <v>115120.80999999998</v>
      </c>
      <c r="F3" s="83">
        <v>101991.62</v>
      </c>
      <c r="G3" s="83">
        <v>2252540.209999999</v>
      </c>
    </row>
    <row r="4" spans="1:7" ht="16" customHeight="1" x14ac:dyDescent="0.3">
      <c r="A4" s="274"/>
      <c r="B4" s="277" t="s">
        <v>5</v>
      </c>
      <c r="C4" s="277"/>
      <c r="D4" s="117">
        <v>0.32653767974411435</v>
      </c>
      <c r="E4" s="117">
        <v>0.34934470107720123</v>
      </c>
      <c r="F4" s="117">
        <v>0.40979720804723002</v>
      </c>
      <c r="G4" s="117">
        <v>0.33068308308792749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0.30829592356077101</v>
      </c>
      <c r="E5" s="117">
        <v>0.2687909242392964</v>
      </c>
      <c r="F5" s="117">
        <v>0.30579420826407944</v>
      </c>
      <c r="G5" s="117">
        <v>0.31299978103958032</v>
      </c>
    </row>
    <row r="6" spans="1:7" ht="16" customHeight="1" x14ac:dyDescent="0.3">
      <c r="A6" s="274"/>
      <c r="B6" s="277"/>
      <c r="C6" s="69" t="s">
        <v>8</v>
      </c>
      <c r="D6" s="117">
        <v>0.34531994521847342</v>
      </c>
      <c r="E6" s="117">
        <v>0.4395284112779248</v>
      </c>
      <c r="F6" s="117">
        <v>0.52254683686844716</v>
      </c>
      <c r="G6" s="117">
        <v>0.34885811328944499</v>
      </c>
    </row>
    <row r="7" spans="1:7" s="116" customFormat="1" ht="16" customHeight="1" thickBot="1" x14ac:dyDescent="0.35">
      <c r="A7" s="275"/>
      <c r="B7" s="278" t="s">
        <v>9</v>
      </c>
      <c r="C7" s="278"/>
      <c r="D7" s="114">
        <v>4665</v>
      </c>
      <c r="E7" s="114">
        <v>199</v>
      </c>
      <c r="F7" s="114">
        <v>137</v>
      </c>
      <c r="G7" s="114">
        <v>5001</v>
      </c>
    </row>
    <row r="8" spans="1:7" ht="16" customHeight="1" x14ac:dyDescent="0.3">
      <c r="A8" s="273" t="s">
        <v>508</v>
      </c>
      <c r="B8" s="273" t="s">
        <v>120</v>
      </c>
      <c r="C8" s="276"/>
      <c r="D8" s="83">
        <v>985745.35000000126</v>
      </c>
      <c r="E8" s="83">
        <v>64000.12999999999</v>
      </c>
      <c r="F8" s="83">
        <v>57810.16</v>
      </c>
      <c r="G8" s="83">
        <v>1107555.6400000011</v>
      </c>
    </row>
    <row r="9" spans="1:7" ht="16" customHeight="1" x14ac:dyDescent="0.3">
      <c r="A9" s="274"/>
      <c r="B9" s="277" t="s">
        <v>5</v>
      </c>
      <c r="C9" s="277"/>
      <c r="D9" s="117">
        <v>0.48449284318000368</v>
      </c>
      <c r="E9" s="117">
        <v>0.55593884372425806</v>
      </c>
      <c r="F9" s="117">
        <v>0.56681284207467242</v>
      </c>
      <c r="G9" s="117">
        <v>0.49187430495157242</v>
      </c>
    </row>
    <row r="10" spans="1:7" ht="16" customHeight="1" x14ac:dyDescent="0.3">
      <c r="A10" s="274"/>
      <c r="B10" s="277" t="s">
        <v>6</v>
      </c>
      <c r="C10" s="69" t="s">
        <v>7</v>
      </c>
      <c r="D10" s="117">
        <v>0.44973793064346507</v>
      </c>
      <c r="E10" s="117">
        <v>0.40509960556593522</v>
      </c>
      <c r="F10" s="117">
        <v>0.38736045247879763</v>
      </c>
      <c r="G10" s="117">
        <v>0.45841909782927887</v>
      </c>
    </row>
    <row r="11" spans="1:7" ht="16" customHeight="1" x14ac:dyDescent="0.3">
      <c r="A11" s="274"/>
      <c r="B11" s="277"/>
      <c r="C11" s="69" t="s">
        <v>8</v>
      </c>
      <c r="D11" s="117">
        <v>0.51939839938114252</v>
      </c>
      <c r="E11" s="117">
        <v>0.69712678631814229</v>
      </c>
      <c r="F11" s="117">
        <v>0.73029891646916822</v>
      </c>
      <c r="G11" s="117">
        <v>0.52540244748564346</v>
      </c>
    </row>
    <row r="12" spans="1:7" ht="16" customHeight="1" thickBot="1" x14ac:dyDescent="0.35">
      <c r="A12" s="275"/>
      <c r="B12" s="278" t="s">
        <v>9</v>
      </c>
      <c r="C12" s="278"/>
      <c r="D12" s="114">
        <v>1475</v>
      </c>
      <c r="E12" s="114">
        <v>73</v>
      </c>
      <c r="F12" s="114">
        <v>49</v>
      </c>
      <c r="G12" s="114">
        <v>1597</v>
      </c>
    </row>
    <row r="13" spans="1:7" ht="16" customHeight="1" x14ac:dyDescent="0.3">
      <c r="A13" s="273" t="s">
        <v>48</v>
      </c>
      <c r="B13" s="273" t="s">
        <v>120</v>
      </c>
      <c r="C13" s="276"/>
      <c r="D13" s="83">
        <v>794692.85999999917</v>
      </c>
      <c r="E13" s="83">
        <v>51478.749999999985</v>
      </c>
      <c r="F13" s="83">
        <v>62207.38</v>
      </c>
      <c r="G13" s="83">
        <v>908378.98999999941</v>
      </c>
    </row>
    <row r="14" spans="1:7" ht="16" customHeight="1" x14ac:dyDescent="0.3">
      <c r="A14" s="274"/>
      <c r="B14" s="277" t="s">
        <v>5</v>
      </c>
      <c r="C14" s="277"/>
      <c r="D14" s="117">
        <v>0.12749023333739415</v>
      </c>
      <c r="E14" s="117">
        <v>0.15621700829396501</v>
      </c>
      <c r="F14" s="117">
        <v>0.2499461293382054</v>
      </c>
      <c r="G14" s="117">
        <v>0.13335414111231234</v>
      </c>
    </row>
    <row r="15" spans="1:7" ht="16" customHeight="1" x14ac:dyDescent="0.3">
      <c r="A15" s="274"/>
      <c r="B15" s="277" t="s">
        <v>6</v>
      </c>
      <c r="C15" s="69" t="s">
        <v>7</v>
      </c>
      <c r="D15" s="117">
        <v>0.11421799968277278</v>
      </c>
      <c r="E15" s="117">
        <v>0.1056529676695436</v>
      </c>
      <c r="F15" s="117">
        <v>0.16340441772140393</v>
      </c>
      <c r="G15" s="117">
        <v>0.12033701928143474</v>
      </c>
    </row>
    <row r="16" spans="1:7" ht="16" customHeight="1" x14ac:dyDescent="0.3">
      <c r="A16" s="274"/>
      <c r="B16" s="277"/>
      <c r="C16" s="69" t="s">
        <v>8</v>
      </c>
      <c r="D16" s="117">
        <v>0.14205737464722915</v>
      </c>
      <c r="E16" s="117">
        <v>0.2248950831013572</v>
      </c>
      <c r="F16" s="117">
        <v>0.36246374768607198</v>
      </c>
      <c r="G16" s="117">
        <v>0.14754317905969772</v>
      </c>
    </row>
    <row r="17" spans="1:7" ht="16" customHeight="1" thickBot="1" x14ac:dyDescent="0.35">
      <c r="A17" s="275"/>
      <c r="B17" s="278" t="s">
        <v>9</v>
      </c>
      <c r="C17" s="278"/>
      <c r="D17" s="114">
        <v>4665</v>
      </c>
      <c r="E17" s="114">
        <v>199</v>
      </c>
      <c r="F17" s="114">
        <v>137</v>
      </c>
      <c r="G17" s="114">
        <v>5001</v>
      </c>
    </row>
    <row r="18" spans="1:7" ht="16" customHeight="1" x14ac:dyDescent="0.3">
      <c r="A18" s="273" t="s">
        <v>49</v>
      </c>
      <c r="B18" s="273" t="s">
        <v>120</v>
      </c>
      <c r="C18" s="276"/>
      <c r="D18" s="83">
        <v>838571.08000000042</v>
      </c>
      <c r="E18" s="83">
        <v>41510.97</v>
      </c>
      <c r="F18" s="83">
        <v>52691.599999999991</v>
      </c>
      <c r="G18" s="83">
        <v>932773.65000000107</v>
      </c>
    </row>
    <row r="19" spans="1:7" ht="16" customHeight="1" x14ac:dyDescent="0.3">
      <c r="A19" s="274"/>
      <c r="B19" s="277" t="s">
        <v>5</v>
      </c>
      <c r="C19" s="277"/>
      <c r="D19" s="117">
        <v>0.13452948685004013</v>
      </c>
      <c r="E19" s="117">
        <v>0.12596886180764946</v>
      </c>
      <c r="F19" s="117">
        <v>0.21171220309611147</v>
      </c>
      <c r="G19" s="117">
        <v>0.13693538745094364</v>
      </c>
    </row>
    <row r="20" spans="1:7" ht="16" customHeight="1" x14ac:dyDescent="0.3">
      <c r="A20" s="274"/>
      <c r="B20" s="277" t="s">
        <v>6</v>
      </c>
      <c r="C20" s="69" t="s">
        <v>7</v>
      </c>
      <c r="D20" s="117">
        <v>0.12136243895179105</v>
      </c>
      <c r="E20" s="117">
        <v>8.2344104636448243E-2</v>
      </c>
      <c r="F20" s="117">
        <v>0.13321643009909509</v>
      </c>
      <c r="G20" s="117">
        <v>0.1241686211225897</v>
      </c>
    </row>
    <row r="21" spans="1:7" ht="16" customHeight="1" x14ac:dyDescent="0.3">
      <c r="A21" s="274"/>
      <c r="B21" s="277"/>
      <c r="C21" s="69" t="s">
        <v>8</v>
      </c>
      <c r="D21" s="117">
        <v>0.14888301245039465</v>
      </c>
      <c r="E21" s="117">
        <v>0.18797122334917393</v>
      </c>
      <c r="F21" s="117">
        <v>0.31941606173087045</v>
      </c>
      <c r="G21" s="117">
        <v>0.15078881198628932</v>
      </c>
    </row>
    <row r="22" spans="1:7" ht="16" customHeight="1" thickBot="1" x14ac:dyDescent="0.35">
      <c r="A22" s="275"/>
      <c r="B22" s="278" t="s">
        <v>9</v>
      </c>
      <c r="C22" s="278"/>
      <c r="D22" s="114">
        <v>4665</v>
      </c>
      <c r="E22" s="114">
        <v>199</v>
      </c>
      <c r="F22" s="114">
        <v>137</v>
      </c>
      <c r="G22" s="114">
        <v>5001</v>
      </c>
    </row>
    <row r="23" spans="1:7" ht="16" customHeight="1" x14ac:dyDescent="0.3">
      <c r="A23" s="273" t="s">
        <v>50</v>
      </c>
      <c r="B23" s="273" t="s">
        <v>120</v>
      </c>
      <c r="C23" s="276"/>
      <c r="D23" s="83">
        <v>1138239.6600000004</v>
      </c>
      <c r="E23" s="83">
        <v>41800.430000000008</v>
      </c>
      <c r="F23" s="83">
        <v>60350.819999999992</v>
      </c>
      <c r="G23" s="83">
        <v>1240390.9100000001</v>
      </c>
    </row>
    <row r="24" spans="1:7" ht="16" customHeight="1" x14ac:dyDescent="0.3">
      <c r="A24" s="274"/>
      <c r="B24" s="277" t="s">
        <v>5</v>
      </c>
      <c r="C24" s="277"/>
      <c r="D24" s="117">
        <v>0.18260443392844422</v>
      </c>
      <c r="E24" s="117">
        <v>0.12684725483818676</v>
      </c>
      <c r="F24" s="117">
        <v>0.24248656447814956</v>
      </c>
      <c r="G24" s="117">
        <v>0.18209499148210115</v>
      </c>
    </row>
    <row r="25" spans="1:7" ht="16" customHeight="1" x14ac:dyDescent="0.3">
      <c r="A25" s="274"/>
      <c r="B25" s="277" t="s">
        <v>6</v>
      </c>
      <c r="C25" s="69" t="s">
        <v>7</v>
      </c>
      <c r="D25" s="117">
        <v>0.16760084639588702</v>
      </c>
      <c r="E25" s="117">
        <v>8.4409539797928854E-2</v>
      </c>
      <c r="F25" s="117">
        <v>0.15128393982322649</v>
      </c>
      <c r="G25" s="117">
        <v>0.16758009023929102</v>
      </c>
    </row>
    <row r="26" spans="1:7" ht="16" customHeight="1" x14ac:dyDescent="0.3">
      <c r="A26" s="274"/>
      <c r="B26" s="277"/>
      <c r="C26" s="69" t="s">
        <v>8</v>
      </c>
      <c r="D26" s="117">
        <v>0.19863063857201038</v>
      </c>
      <c r="E26" s="117">
        <v>0.18628006489386043</v>
      </c>
      <c r="F26" s="117">
        <v>0.3650240886188123</v>
      </c>
      <c r="G26" s="117">
        <v>0.19756870864668308</v>
      </c>
    </row>
    <row r="27" spans="1:7" ht="16" customHeight="1" thickBot="1" x14ac:dyDescent="0.35">
      <c r="A27" s="275"/>
      <c r="B27" s="278" t="s">
        <v>9</v>
      </c>
      <c r="C27" s="278"/>
      <c r="D27" s="114">
        <v>4665</v>
      </c>
      <c r="E27" s="114">
        <v>199</v>
      </c>
      <c r="F27" s="114">
        <v>137</v>
      </c>
      <c r="G27" s="114">
        <v>5001</v>
      </c>
    </row>
    <row r="28" spans="1:7" ht="16" customHeight="1" x14ac:dyDescent="0.3">
      <c r="A28" s="282" t="s">
        <v>360</v>
      </c>
      <c r="B28" s="283"/>
      <c r="C28" s="283"/>
      <c r="D28" s="283"/>
      <c r="E28" s="283"/>
      <c r="F28" s="283"/>
      <c r="G28" s="283"/>
    </row>
    <row r="29" spans="1:7" ht="16" customHeight="1" x14ac:dyDescent="0.3">
      <c r="A29" s="280" t="s">
        <v>10</v>
      </c>
      <c r="B29" s="281"/>
      <c r="C29" s="281"/>
      <c r="D29" s="281"/>
      <c r="E29" s="281"/>
      <c r="F29" s="281"/>
      <c r="G29" s="281"/>
    </row>
    <row r="30" spans="1:7" ht="14.25" customHeight="1" x14ac:dyDescent="0.3">
      <c r="A30" s="198" t="str">
        <f>HYPERLINK("#'Index'!A1","Back To Index")</f>
        <v>Back To Index</v>
      </c>
    </row>
    <row r="31" spans="1:7" ht="14.25" customHeight="1" x14ac:dyDescent="0.3"/>
    <row r="32" spans="1:7" ht="14.25" customHeight="1" x14ac:dyDescent="0.3"/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4.15" customHeight="1" x14ac:dyDescent="0.3"/>
    <row r="41" ht="14.15" customHeight="1" x14ac:dyDescent="0.3"/>
    <row r="42" ht="14.15" customHeight="1" x14ac:dyDescent="0.3"/>
    <row r="43" ht="14.15" customHeight="1" x14ac:dyDescent="0.3"/>
    <row r="44" ht="14.15" customHeight="1" x14ac:dyDescent="0.3"/>
    <row r="45" ht="14.5" customHeight="1" x14ac:dyDescent="0.3"/>
    <row r="46" ht="14.15" customHeight="1" x14ac:dyDescent="0.3"/>
    <row r="47" ht="14.5" customHeight="1" x14ac:dyDescent="0.3"/>
    <row r="48" ht="14.5" customHeight="1" x14ac:dyDescent="0.3"/>
    <row r="50" ht="14.5" customHeight="1" x14ac:dyDescent="0.3"/>
    <row r="51" ht="14.15" customHeight="1" x14ac:dyDescent="0.3"/>
    <row r="52" ht="14.5" customHeight="1" x14ac:dyDescent="0.3"/>
    <row r="53" ht="14.15" customHeight="1" x14ac:dyDescent="0.3"/>
    <row r="54" ht="14.15" customHeight="1" x14ac:dyDescent="0.3"/>
    <row r="55" ht="14.15" customHeight="1" x14ac:dyDescent="0.3"/>
    <row r="56" ht="14.15" customHeight="1" x14ac:dyDescent="0.3"/>
    <row r="57" ht="14.15" customHeight="1" x14ac:dyDescent="0.3"/>
    <row r="58" ht="14.15" customHeight="1" x14ac:dyDescent="0.3"/>
    <row r="59" ht="14.15" customHeight="1" x14ac:dyDescent="0.3"/>
    <row r="60" ht="14.15" customHeight="1" x14ac:dyDescent="0.3"/>
    <row r="61" ht="14.15" customHeight="1" x14ac:dyDescent="0.3"/>
    <row r="62" ht="14.15" customHeight="1" x14ac:dyDescent="0.3"/>
    <row r="63" ht="14.15" customHeight="1" x14ac:dyDescent="0.3"/>
    <row r="64" ht="14.15" customHeight="1" x14ac:dyDescent="0.3"/>
    <row r="65" ht="14.15" customHeight="1" x14ac:dyDescent="0.3"/>
    <row r="66" ht="14.15" customHeight="1" x14ac:dyDescent="0.3"/>
    <row r="67" ht="14.15" customHeight="1" x14ac:dyDescent="0.3"/>
    <row r="68" ht="14.15" customHeight="1" x14ac:dyDescent="0.3"/>
    <row r="69" ht="14.15" customHeight="1" x14ac:dyDescent="0.3"/>
    <row r="70" ht="14.15" customHeight="1" x14ac:dyDescent="0.3"/>
    <row r="71" ht="14.15" customHeight="1" x14ac:dyDescent="0.3"/>
    <row r="72" ht="14.15" customHeight="1" x14ac:dyDescent="0.3"/>
    <row r="73" ht="14.5" customHeight="1" x14ac:dyDescent="0.3"/>
    <row r="74" ht="14.1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0" ht="14.5" customHeight="1" x14ac:dyDescent="0.3"/>
    <row r="81" ht="14.15" customHeight="1" x14ac:dyDescent="0.3"/>
    <row r="82" ht="14.15" customHeight="1" x14ac:dyDescent="0.3"/>
    <row r="83" ht="14.15" customHeight="1" x14ac:dyDescent="0.3"/>
    <row r="84" ht="14.15" customHeight="1" x14ac:dyDescent="0.3"/>
    <row r="85" ht="14.15" customHeight="1" x14ac:dyDescent="0.3"/>
    <row r="86" ht="14.15" customHeight="1" x14ac:dyDescent="0.3"/>
    <row r="87" ht="14.15" customHeight="1" x14ac:dyDescent="0.3"/>
    <row r="88" ht="14.15" customHeight="1" x14ac:dyDescent="0.3"/>
    <row r="89" ht="14.15" customHeight="1" x14ac:dyDescent="0.3"/>
    <row r="90" ht="14.15" customHeight="1" x14ac:dyDescent="0.3"/>
    <row r="91" ht="14.15" customHeight="1" x14ac:dyDescent="0.3"/>
    <row r="92" ht="14.15" customHeight="1" x14ac:dyDescent="0.3"/>
    <row r="93" ht="14.15" customHeight="1" x14ac:dyDescent="0.3"/>
    <row r="94" ht="14.15" customHeight="1" x14ac:dyDescent="0.3"/>
    <row r="95" ht="14.15" customHeight="1" x14ac:dyDescent="0.3"/>
    <row r="96" ht="14.15" customHeight="1" x14ac:dyDescent="0.3"/>
    <row r="97" ht="14.15" customHeight="1" x14ac:dyDescent="0.3"/>
    <row r="98" ht="14.15" customHeight="1" x14ac:dyDescent="0.3"/>
    <row r="99" ht="14.15" customHeight="1" x14ac:dyDescent="0.3"/>
    <row r="100" ht="14.15" customHeight="1" x14ac:dyDescent="0.3"/>
    <row r="101" ht="14.5" customHeight="1" x14ac:dyDescent="0.3"/>
    <row r="102" ht="14.1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8" ht="14.5" customHeight="1" x14ac:dyDescent="0.3"/>
    <row r="109" ht="14.15" customHeight="1" x14ac:dyDescent="0.3"/>
    <row r="110" ht="14.15" customHeight="1" x14ac:dyDescent="0.3"/>
    <row r="111" ht="14.15" customHeight="1" x14ac:dyDescent="0.3"/>
    <row r="112" ht="14.15" customHeight="1" x14ac:dyDescent="0.3"/>
    <row r="113" ht="14.15" customHeight="1" x14ac:dyDescent="0.3"/>
    <row r="114" ht="14.15" customHeight="1" x14ac:dyDescent="0.3"/>
    <row r="115" ht="14.15" customHeight="1" x14ac:dyDescent="0.3"/>
    <row r="116" ht="14.15" customHeight="1" x14ac:dyDescent="0.3"/>
    <row r="117" ht="14.15" customHeight="1" x14ac:dyDescent="0.3"/>
    <row r="118" ht="14.15" customHeight="1" x14ac:dyDescent="0.3"/>
    <row r="119" ht="14.15" customHeight="1" x14ac:dyDescent="0.3"/>
    <row r="120" ht="14.15" customHeight="1" x14ac:dyDescent="0.3"/>
    <row r="121" ht="14.15" customHeight="1" x14ac:dyDescent="0.3"/>
    <row r="122" ht="14.15" customHeight="1" x14ac:dyDescent="0.3"/>
    <row r="123" ht="14.15" customHeight="1" x14ac:dyDescent="0.3"/>
    <row r="124" ht="14.15" customHeight="1" x14ac:dyDescent="0.3"/>
    <row r="125" ht="14.15" customHeight="1" x14ac:dyDescent="0.3"/>
    <row r="126" ht="14.15" customHeight="1" x14ac:dyDescent="0.3"/>
    <row r="127" ht="14.15" customHeight="1" x14ac:dyDescent="0.3"/>
    <row r="128" ht="14.15" customHeight="1" x14ac:dyDescent="0.3"/>
    <row r="129" ht="14.5" customHeight="1" x14ac:dyDescent="0.3"/>
    <row r="130" ht="14.15" customHeight="1" x14ac:dyDescent="0.3"/>
    <row r="131" ht="14.15" customHeight="1" x14ac:dyDescent="0.3"/>
    <row r="132" ht="14.15" customHeight="1" x14ac:dyDescent="0.3"/>
    <row r="134" ht="14.5" customHeight="1" x14ac:dyDescent="0.3"/>
  </sheetData>
  <mergeCells count="29">
    <mergeCell ref="A29:G29"/>
    <mergeCell ref="A23:A27"/>
    <mergeCell ref="B23:C23"/>
    <mergeCell ref="B24:C24"/>
    <mergeCell ref="B25:B26"/>
    <mergeCell ref="B27:C27"/>
    <mergeCell ref="A28:G28"/>
    <mergeCell ref="B22:C2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18:A22"/>
    <mergeCell ref="B18:C18"/>
    <mergeCell ref="B19:C19"/>
    <mergeCell ref="B20:B21"/>
    <mergeCell ref="A8:A12"/>
    <mergeCell ref="B9:C9"/>
    <mergeCell ref="B10:B11"/>
    <mergeCell ref="B12:C12"/>
    <mergeCell ref="A1:G1"/>
    <mergeCell ref="B2:C2"/>
    <mergeCell ref="B8:C8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 enableFormatConditionsCalculation="0">
    <tabColor rgb="FF1F497D"/>
  </sheetPr>
  <dimension ref="A1:G83"/>
  <sheetViews>
    <sheetView workbookViewId="0">
      <selection activeCell="N25" sqref="N25"/>
    </sheetView>
  </sheetViews>
  <sheetFormatPr defaultColWidth="8.75" defaultRowHeight="14" x14ac:dyDescent="0.3"/>
  <cols>
    <col min="1" max="1" width="24" style="66" customWidth="1"/>
    <col min="2" max="8" width="10.58203125" style="66" customWidth="1"/>
    <col min="9" max="16384" width="8.75" style="66"/>
  </cols>
  <sheetData>
    <row r="1" spans="1:7" s="77" customFormat="1" ht="31.5" customHeight="1" thickBot="1" x14ac:dyDescent="0.35">
      <c r="A1" s="290" t="s">
        <v>324</v>
      </c>
      <c r="B1" s="290"/>
      <c r="C1" s="290"/>
      <c r="D1" s="290"/>
      <c r="E1" s="290"/>
      <c r="F1" s="290"/>
      <c r="G1" s="306"/>
    </row>
    <row r="2" spans="1:7" ht="54" customHeight="1" thickBot="1" x14ac:dyDescent="0.35">
      <c r="A2" s="67" t="s">
        <v>0</v>
      </c>
      <c r="B2" s="271"/>
      <c r="C2" s="272"/>
      <c r="D2" s="68" t="s">
        <v>46</v>
      </c>
      <c r="E2" s="68" t="s">
        <v>21</v>
      </c>
      <c r="F2" s="68" t="s">
        <v>22</v>
      </c>
      <c r="G2" s="68" t="s">
        <v>4</v>
      </c>
    </row>
    <row r="3" spans="1:7" ht="16" customHeight="1" x14ac:dyDescent="0.3">
      <c r="A3" s="273" t="s">
        <v>51</v>
      </c>
      <c r="B3" s="273" t="s">
        <v>120</v>
      </c>
      <c r="C3" s="276"/>
      <c r="D3" s="83">
        <v>202256.34000000003</v>
      </c>
      <c r="E3" s="83">
        <v>509488.84999999986</v>
      </c>
      <c r="F3" s="83">
        <v>83245.66</v>
      </c>
      <c r="G3" s="83">
        <v>794990.85000000033</v>
      </c>
    </row>
    <row r="4" spans="1:7" ht="16" customHeight="1" x14ac:dyDescent="0.3">
      <c r="A4" s="274"/>
      <c r="B4" s="277" t="s">
        <v>5</v>
      </c>
      <c r="C4" s="279"/>
      <c r="D4" s="117">
        <v>0.41735883468234181</v>
      </c>
      <c r="E4" s="117">
        <v>0.36065928884841414</v>
      </c>
      <c r="F4" s="117">
        <v>0.23431639981398919</v>
      </c>
      <c r="G4" s="117">
        <v>0.35293081405192778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0.33233910698143249</v>
      </c>
      <c r="E5" s="117">
        <v>0.32138831070175783</v>
      </c>
      <c r="F5" s="117">
        <v>0.19314573563037135</v>
      </c>
      <c r="G5" s="117">
        <v>0.32105565927161722</v>
      </c>
    </row>
    <row r="6" spans="1:7" ht="16" customHeight="1" x14ac:dyDescent="0.3">
      <c r="A6" s="274"/>
      <c r="B6" s="277"/>
      <c r="C6" s="69" t="s">
        <v>8</v>
      </c>
      <c r="D6" s="117">
        <v>0.50759298586104451</v>
      </c>
      <c r="E6" s="117">
        <v>0.40188703741213977</v>
      </c>
      <c r="F6" s="117">
        <v>0.2812043787015403</v>
      </c>
      <c r="G6" s="117">
        <v>0.38617062169873539</v>
      </c>
    </row>
    <row r="7" spans="1:7" ht="16" customHeight="1" thickBot="1" x14ac:dyDescent="0.35">
      <c r="A7" s="275"/>
      <c r="B7" s="278" t="s">
        <v>9</v>
      </c>
      <c r="C7" s="275"/>
      <c r="D7" s="256">
        <v>170</v>
      </c>
      <c r="E7" s="256">
        <v>937</v>
      </c>
      <c r="F7" s="256">
        <v>490</v>
      </c>
      <c r="G7" s="256">
        <v>1597</v>
      </c>
    </row>
    <row r="8" spans="1:7" ht="16" customHeight="1" x14ac:dyDescent="0.3">
      <c r="A8" s="308" t="s">
        <v>509</v>
      </c>
      <c r="B8" s="273" t="s">
        <v>120</v>
      </c>
      <c r="C8" s="276"/>
      <c r="D8" s="83">
        <v>124173.29</v>
      </c>
      <c r="E8" s="83">
        <v>288052.81000000023</v>
      </c>
      <c r="F8" s="83">
        <v>44889.229999999996</v>
      </c>
      <c r="G8" s="83">
        <v>457115.32999999978</v>
      </c>
    </row>
    <row r="9" spans="1:7" ht="16" customHeight="1" x14ac:dyDescent="0.3">
      <c r="A9" s="309"/>
      <c r="B9" s="277" t="s">
        <v>5</v>
      </c>
      <c r="C9" s="279"/>
      <c r="D9" s="117">
        <v>0.61394016128245954</v>
      </c>
      <c r="E9" s="117">
        <v>0.5653760823225088</v>
      </c>
      <c r="F9" s="117">
        <v>0.5392380816008906</v>
      </c>
      <c r="G9" s="117">
        <v>0.57499445433868779</v>
      </c>
    </row>
    <row r="10" spans="1:7" ht="16" customHeight="1" x14ac:dyDescent="0.3">
      <c r="A10" s="309"/>
      <c r="B10" s="277" t="s">
        <v>6</v>
      </c>
      <c r="C10" s="69" t="s">
        <v>7</v>
      </c>
      <c r="D10" s="117">
        <v>0.47541927771202674</v>
      </c>
      <c r="E10" s="117">
        <v>0.4944219618047917</v>
      </c>
      <c r="F10" s="117">
        <v>0.43398021625294569</v>
      </c>
      <c r="G10" s="117">
        <v>0.51673939465845975</v>
      </c>
    </row>
    <row r="11" spans="1:7" ht="16" customHeight="1" x14ac:dyDescent="0.3">
      <c r="A11" s="309"/>
      <c r="B11" s="277"/>
      <c r="C11" s="69" t="s">
        <v>8</v>
      </c>
      <c r="D11" s="117">
        <v>0.7361809294162055</v>
      </c>
      <c r="E11" s="117">
        <v>0.63374878560367043</v>
      </c>
      <c r="F11" s="117">
        <v>0.64110917348611418</v>
      </c>
      <c r="G11" s="117">
        <v>0.63123851789274266</v>
      </c>
    </row>
    <row r="12" spans="1:7" ht="19.5" customHeight="1" thickBot="1" x14ac:dyDescent="0.35">
      <c r="A12" s="310"/>
      <c r="B12" s="278" t="s">
        <v>9</v>
      </c>
      <c r="C12" s="275"/>
      <c r="D12" s="114">
        <v>74</v>
      </c>
      <c r="E12" s="114">
        <v>324</v>
      </c>
      <c r="F12" s="114">
        <v>126</v>
      </c>
      <c r="G12" s="114">
        <v>524</v>
      </c>
    </row>
    <row r="13" spans="1:7" ht="16" customHeight="1" x14ac:dyDescent="0.3">
      <c r="A13" s="308" t="s">
        <v>510</v>
      </c>
      <c r="B13" s="273" t="s">
        <v>120</v>
      </c>
      <c r="C13" s="276"/>
      <c r="D13" s="83">
        <v>144859.86000000002</v>
      </c>
      <c r="E13" s="83">
        <v>340170.19000000012</v>
      </c>
      <c r="F13" s="83">
        <v>58974.989999999983</v>
      </c>
      <c r="G13" s="83">
        <v>544005.03999999992</v>
      </c>
    </row>
    <row r="14" spans="1:7" ht="16" customHeight="1" x14ac:dyDescent="0.3">
      <c r="A14" s="309"/>
      <c r="B14" s="277" t="s">
        <v>5</v>
      </c>
      <c r="C14" s="279"/>
      <c r="D14" s="117">
        <v>0.71621913063392706</v>
      </c>
      <c r="E14" s="117">
        <v>0.66766954762601816</v>
      </c>
      <c r="F14" s="117">
        <v>0.7084452210481601</v>
      </c>
      <c r="G14" s="117">
        <v>0.68429094498383181</v>
      </c>
    </row>
    <row r="15" spans="1:7" ht="16" customHeight="1" x14ac:dyDescent="0.3">
      <c r="A15" s="309"/>
      <c r="B15" s="277" t="s">
        <v>6</v>
      </c>
      <c r="C15" s="69" t="s">
        <v>7</v>
      </c>
      <c r="D15" s="117">
        <v>0.5816057729025943</v>
      </c>
      <c r="E15" s="117">
        <v>0.59664799793476209</v>
      </c>
      <c r="F15" s="117">
        <v>0.60562540250719521</v>
      </c>
      <c r="G15" s="117">
        <v>0.62749379623051571</v>
      </c>
    </row>
    <row r="16" spans="1:7" ht="16" customHeight="1" x14ac:dyDescent="0.3">
      <c r="A16" s="309"/>
      <c r="B16" s="277"/>
      <c r="C16" s="69" t="s">
        <v>8</v>
      </c>
      <c r="D16" s="117">
        <v>0.82086205054771999</v>
      </c>
      <c r="E16" s="117">
        <v>0.73180689508000807</v>
      </c>
      <c r="F16" s="117">
        <v>0.79359438222628276</v>
      </c>
      <c r="G16" s="117">
        <v>0.736070547240256</v>
      </c>
    </row>
    <row r="17" spans="1:7" ht="20.25" customHeight="1" thickBot="1" x14ac:dyDescent="0.35">
      <c r="A17" s="310"/>
      <c r="B17" s="278" t="s">
        <v>9</v>
      </c>
      <c r="C17" s="275"/>
      <c r="D17" s="114">
        <v>74</v>
      </c>
      <c r="E17" s="114">
        <v>324</v>
      </c>
      <c r="F17" s="114">
        <v>126</v>
      </c>
      <c r="G17" s="114">
        <v>524</v>
      </c>
    </row>
    <row r="18" spans="1:7" ht="16" customHeight="1" x14ac:dyDescent="0.3">
      <c r="A18" s="282" t="s">
        <v>360</v>
      </c>
      <c r="B18" s="282"/>
      <c r="C18" s="282"/>
      <c r="D18" s="282"/>
      <c r="E18" s="282"/>
      <c r="F18" s="282"/>
      <c r="G18" s="282"/>
    </row>
    <row r="19" spans="1:7" ht="16" customHeight="1" x14ac:dyDescent="0.3">
      <c r="A19" s="280" t="s">
        <v>10</v>
      </c>
      <c r="B19" s="280"/>
      <c r="C19" s="280"/>
      <c r="D19" s="280"/>
      <c r="E19" s="280"/>
      <c r="F19" s="280"/>
      <c r="G19" s="280"/>
    </row>
    <row r="20" spans="1:7" ht="30" customHeight="1" x14ac:dyDescent="0.3">
      <c r="A20" s="307" t="s">
        <v>52</v>
      </c>
      <c r="B20" s="281"/>
      <c r="C20" s="281"/>
      <c r="D20" s="281"/>
      <c r="E20" s="281"/>
      <c r="F20" s="281"/>
      <c r="G20" s="281"/>
    </row>
    <row r="21" spans="1:7" ht="14.25" customHeight="1" x14ac:dyDescent="0.3">
      <c r="A21" s="198" t="str">
        <f>HYPERLINK("#'Index'!A1","Back To Index")</f>
        <v>Back To Index</v>
      </c>
    </row>
    <row r="22" spans="1:7" ht="14.25" customHeight="1" x14ac:dyDescent="0.3"/>
    <row r="23" spans="1:7" ht="14.15" customHeight="1" x14ac:dyDescent="0.3"/>
    <row r="24" spans="1:7" ht="14.25" customHeight="1" x14ac:dyDescent="0.3"/>
    <row r="25" spans="1:7" ht="14.25" customHeight="1" x14ac:dyDescent="0.3"/>
    <row r="26" spans="1:7" ht="14.25" customHeight="1" x14ac:dyDescent="0.3"/>
    <row r="27" spans="1:7" ht="14.5" customHeight="1" x14ac:dyDescent="0.3"/>
    <row r="28" spans="1:7" ht="15" customHeight="1" x14ac:dyDescent="0.3"/>
    <row r="29" spans="1:7" ht="14.5" customHeight="1" x14ac:dyDescent="0.3"/>
    <row r="30" spans="1:7" ht="15" customHeight="1" x14ac:dyDescent="0.3"/>
    <row r="31" spans="1:7" ht="15" customHeight="1" x14ac:dyDescent="0.3"/>
    <row r="32" spans="1:7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1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5" customHeight="1" x14ac:dyDescent="0.3"/>
    <row r="56" ht="15" customHeight="1" x14ac:dyDescent="0.3"/>
    <row r="57" ht="14.5" customHeight="1" x14ac:dyDescent="0.3"/>
    <row r="58" ht="14.5" customHeight="1" x14ac:dyDescent="0.3"/>
    <row r="60" ht="14.5" customHeight="1" x14ac:dyDescent="0.3"/>
    <row r="61" ht="14.15" customHeight="1" x14ac:dyDescent="0.3"/>
    <row r="63" ht="14.15" customHeight="1" x14ac:dyDescent="0.3"/>
    <row r="64" ht="14.15" customHeight="1" x14ac:dyDescent="0.3"/>
    <row r="65" ht="14.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</sheetData>
  <mergeCells count="20">
    <mergeCell ref="A1:G1"/>
    <mergeCell ref="B2:C2"/>
    <mergeCell ref="A8:A12"/>
    <mergeCell ref="B8:C8"/>
    <mergeCell ref="B9:C9"/>
    <mergeCell ref="B10:B11"/>
    <mergeCell ref="B12:C12"/>
    <mergeCell ref="A3:A7"/>
    <mergeCell ref="B3:C3"/>
    <mergeCell ref="B4:C4"/>
    <mergeCell ref="B5:B6"/>
    <mergeCell ref="B7:C7"/>
    <mergeCell ref="A18:G18"/>
    <mergeCell ref="A19:G19"/>
    <mergeCell ref="A20:G20"/>
    <mergeCell ref="A13:A17"/>
    <mergeCell ref="B13:C13"/>
    <mergeCell ref="B14:C14"/>
    <mergeCell ref="B15:B16"/>
    <mergeCell ref="B17:C1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 enableFormatConditionsCalculation="0">
    <tabColor rgb="FF1F497D"/>
  </sheetPr>
  <dimension ref="A1:F83"/>
  <sheetViews>
    <sheetView showWhiteSpace="0" workbookViewId="0">
      <selection activeCell="J17" sqref="J17"/>
    </sheetView>
  </sheetViews>
  <sheetFormatPr defaultColWidth="8.75" defaultRowHeight="14" x14ac:dyDescent="0.3"/>
  <cols>
    <col min="1" max="1" width="24" style="66" customWidth="1"/>
    <col min="2" max="9" width="10.58203125" style="66" customWidth="1"/>
    <col min="10" max="16384" width="8.75" style="66"/>
  </cols>
  <sheetData>
    <row r="1" spans="1:6" s="77" customFormat="1" ht="31.5" customHeight="1" thickBot="1" x14ac:dyDescent="0.35">
      <c r="A1" s="290" t="s">
        <v>325</v>
      </c>
      <c r="B1" s="290"/>
      <c r="C1" s="290"/>
      <c r="D1" s="290"/>
      <c r="E1" s="290"/>
      <c r="F1" s="290"/>
    </row>
    <row r="2" spans="1:6" ht="54" customHeight="1" thickBot="1" x14ac:dyDescent="0.35">
      <c r="A2" s="67" t="s">
        <v>0</v>
      </c>
      <c r="B2" s="271"/>
      <c r="C2" s="272"/>
      <c r="D2" s="68" t="s">
        <v>105</v>
      </c>
      <c r="E2" s="68" t="s">
        <v>79</v>
      </c>
      <c r="F2" s="68" t="s">
        <v>4</v>
      </c>
    </row>
    <row r="3" spans="1:6" ht="16" customHeight="1" x14ac:dyDescent="0.3">
      <c r="A3" s="273" t="s">
        <v>51</v>
      </c>
      <c r="B3" s="273" t="s">
        <v>120</v>
      </c>
      <c r="C3" s="276"/>
      <c r="D3" s="83">
        <v>365554.4</v>
      </c>
      <c r="E3" s="83">
        <v>429436.44999999995</v>
      </c>
      <c r="F3" s="83">
        <v>794990.85000000033</v>
      </c>
    </row>
    <row r="4" spans="1:6" ht="16" customHeight="1" x14ac:dyDescent="0.3">
      <c r="A4" s="274"/>
      <c r="B4" s="277" t="s">
        <v>5</v>
      </c>
      <c r="C4" s="279"/>
      <c r="D4" s="117">
        <v>0.33138434604336919</v>
      </c>
      <c r="E4" s="117">
        <v>0.37360910606644376</v>
      </c>
      <c r="F4" s="117">
        <v>0.35293081405192778</v>
      </c>
    </row>
    <row r="5" spans="1:6" ht="16" customHeight="1" x14ac:dyDescent="0.3">
      <c r="A5" s="274"/>
      <c r="B5" s="277" t="s">
        <v>6</v>
      </c>
      <c r="C5" s="69" t="s">
        <v>7</v>
      </c>
      <c r="D5" s="117">
        <v>0.28703580975620768</v>
      </c>
      <c r="E5" s="117">
        <v>0.3290229727831846</v>
      </c>
      <c r="F5" s="117">
        <v>0.32105565927161722</v>
      </c>
    </row>
    <row r="6" spans="1:6" ht="16" customHeight="1" x14ac:dyDescent="0.3">
      <c r="A6" s="274"/>
      <c r="B6" s="277"/>
      <c r="C6" s="69" t="s">
        <v>8</v>
      </c>
      <c r="D6" s="117">
        <v>0.37894305746955093</v>
      </c>
      <c r="E6" s="117">
        <v>0.42045113169196308</v>
      </c>
      <c r="F6" s="117">
        <v>0.38617062169873539</v>
      </c>
    </row>
    <row r="7" spans="1:6" ht="16" customHeight="1" thickBot="1" x14ac:dyDescent="0.35">
      <c r="A7" s="275"/>
      <c r="B7" s="278" t="s">
        <v>9</v>
      </c>
      <c r="C7" s="275"/>
      <c r="D7" s="114">
        <v>784</v>
      </c>
      <c r="E7" s="114">
        <v>813</v>
      </c>
      <c r="F7" s="114">
        <v>1597</v>
      </c>
    </row>
    <row r="8" spans="1:6" ht="16" customHeight="1" x14ac:dyDescent="0.3">
      <c r="A8" s="273" t="s">
        <v>509</v>
      </c>
      <c r="B8" s="273" t="s">
        <v>120</v>
      </c>
      <c r="C8" s="276"/>
      <c r="D8" s="83">
        <v>194564.31000000014</v>
      </c>
      <c r="E8" s="83">
        <v>262551.02</v>
      </c>
      <c r="F8" s="83">
        <v>457115.32999999978</v>
      </c>
    </row>
    <row r="9" spans="1:6" ht="16" customHeight="1" x14ac:dyDescent="0.3">
      <c r="A9" s="274"/>
      <c r="B9" s="277" t="s">
        <v>5</v>
      </c>
      <c r="C9" s="279"/>
      <c r="D9" s="117">
        <v>0.53224447578800893</v>
      </c>
      <c r="E9" s="117">
        <v>0.61138503729713689</v>
      </c>
      <c r="F9" s="117">
        <v>0.57499445433868779</v>
      </c>
    </row>
    <row r="10" spans="1:6" ht="16" customHeight="1" x14ac:dyDescent="0.3">
      <c r="A10" s="274"/>
      <c r="B10" s="277" t="s">
        <v>6</v>
      </c>
      <c r="C10" s="69" t="s">
        <v>7</v>
      </c>
      <c r="D10" s="117">
        <v>0.44680455240240247</v>
      </c>
      <c r="E10" s="117">
        <v>0.5335133052860731</v>
      </c>
      <c r="F10" s="117">
        <v>0.51673939465845975</v>
      </c>
    </row>
    <row r="11" spans="1:6" ht="16" customHeight="1" x14ac:dyDescent="0.3">
      <c r="A11" s="274"/>
      <c r="B11" s="277"/>
      <c r="C11" s="69" t="s">
        <v>8</v>
      </c>
      <c r="D11" s="117">
        <v>0.61583440635127773</v>
      </c>
      <c r="E11" s="117">
        <v>0.68395797496670208</v>
      </c>
      <c r="F11" s="117">
        <v>0.63123851789274266</v>
      </c>
    </row>
    <row r="12" spans="1:6" ht="28.5" customHeight="1" thickBot="1" x14ac:dyDescent="0.35">
      <c r="A12" s="275"/>
      <c r="B12" s="278" t="s">
        <v>9</v>
      </c>
      <c r="C12" s="275"/>
      <c r="D12" s="114">
        <v>249</v>
      </c>
      <c r="E12" s="114">
        <v>275</v>
      </c>
      <c r="F12" s="114">
        <v>524</v>
      </c>
    </row>
    <row r="13" spans="1:6" ht="16" customHeight="1" x14ac:dyDescent="0.3">
      <c r="A13" s="308" t="s">
        <v>510</v>
      </c>
      <c r="B13" s="273" t="s">
        <v>120</v>
      </c>
      <c r="C13" s="276"/>
      <c r="D13" s="83">
        <v>235833.83000000016</v>
      </c>
      <c r="E13" s="83">
        <v>308171.21000000002</v>
      </c>
      <c r="F13" s="83">
        <v>544005.03999999992</v>
      </c>
    </row>
    <row r="14" spans="1:6" ht="16" customHeight="1" x14ac:dyDescent="0.3">
      <c r="A14" s="309"/>
      <c r="B14" s="277" t="s">
        <v>5</v>
      </c>
      <c r="C14" s="279"/>
      <c r="D14" s="117">
        <v>0.64514017612700092</v>
      </c>
      <c r="E14" s="117">
        <v>0.71761772900274312</v>
      </c>
      <c r="F14" s="117">
        <v>0.68429094498383181</v>
      </c>
    </row>
    <row r="15" spans="1:6" ht="16" customHeight="1" x14ac:dyDescent="0.3">
      <c r="A15" s="309"/>
      <c r="B15" s="277" t="s">
        <v>6</v>
      </c>
      <c r="C15" s="69" t="s">
        <v>7</v>
      </c>
      <c r="D15" s="117">
        <v>0.55874954762468809</v>
      </c>
      <c r="E15" s="117">
        <v>0.64150252482824655</v>
      </c>
      <c r="F15" s="117">
        <v>0.62749379623051571</v>
      </c>
    </row>
    <row r="16" spans="1:6" ht="16" customHeight="1" x14ac:dyDescent="0.3">
      <c r="A16" s="309"/>
      <c r="B16" s="277"/>
      <c r="C16" s="69" t="s">
        <v>8</v>
      </c>
      <c r="D16" s="117">
        <v>0.72300182724320161</v>
      </c>
      <c r="E16" s="117">
        <v>0.78303801347464352</v>
      </c>
      <c r="F16" s="117">
        <v>0.736070547240256</v>
      </c>
    </row>
    <row r="17" spans="1:6" ht="22.5" customHeight="1" thickBot="1" x14ac:dyDescent="0.35">
      <c r="A17" s="310"/>
      <c r="B17" s="278" t="s">
        <v>9</v>
      </c>
      <c r="C17" s="275"/>
      <c r="D17" s="114">
        <v>249</v>
      </c>
      <c r="E17" s="114">
        <v>275</v>
      </c>
      <c r="F17" s="114">
        <v>524</v>
      </c>
    </row>
    <row r="18" spans="1:6" ht="16" customHeight="1" x14ac:dyDescent="0.3">
      <c r="A18" s="282" t="s">
        <v>360</v>
      </c>
      <c r="B18" s="282"/>
      <c r="C18" s="282"/>
      <c r="D18" s="282"/>
      <c r="E18" s="282"/>
      <c r="F18" s="282"/>
    </row>
    <row r="19" spans="1:6" ht="16" customHeight="1" x14ac:dyDescent="0.3">
      <c r="A19" s="280" t="s">
        <v>10</v>
      </c>
      <c r="B19" s="280"/>
      <c r="C19" s="280"/>
      <c r="D19" s="280"/>
      <c r="E19" s="280"/>
      <c r="F19" s="280"/>
    </row>
    <row r="20" spans="1:6" ht="30" customHeight="1" x14ac:dyDescent="0.3">
      <c r="A20" s="307" t="s">
        <v>52</v>
      </c>
      <c r="B20" s="281"/>
      <c r="C20" s="281"/>
      <c r="D20" s="281"/>
      <c r="E20" s="281"/>
      <c r="F20" s="281"/>
    </row>
    <row r="21" spans="1:6" ht="14.25" customHeight="1" x14ac:dyDescent="0.3">
      <c r="A21" s="198" t="str">
        <f>HYPERLINK("#'Index'!A1","Back To Index")</f>
        <v>Back To Index</v>
      </c>
    </row>
    <row r="22" spans="1:6" ht="14.25" customHeight="1" x14ac:dyDescent="0.3"/>
    <row r="23" spans="1:6" ht="14.15" customHeight="1" x14ac:dyDescent="0.3"/>
    <row r="24" spans="1:6" ht="14.25" customHeight="1" x14ac:dyDescent="0.3"/>
    <row r="25" spans="1:6" ht="14.25" customHeight="1" x14ac:dyDescent="0.3"/>
    <row r="26" spans="1:6" ht="14.25" customHeight="1" x14ac:dyDescent="0.3"/>
    <row r="27" spans="1:6" ht="14.5" customHeight="1" x14ac:dyDescent="0.3"/>
    <row r="28" spans="1:6" ht="15" customHeight="1" x14ac:dyDescent="0.3"/>
    <row r="29" spans="1:6" ht="14.5" customHeight="1" x14ac:dyDescent="0.3"/>
    <row r="30" spans="1:6" ht="15" customHeight="1" x14ac:dyDescent="0.3"/>
    <row r="31" spans="1:6" ht="15" customHeight="1" x14ac:dyDescent="0.3"/>
    <row r="32" spans="1:6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1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5" customHeight="1" x14ac:dyDescent="0.3"/>
    <row r="56" ht="15" customHeight="1" x14ac:dyDescent="0.3"/>
    <row r="57" ht="14.5" customHeight="1" x14ac:dyDescent="0.3"/>
    <row r="58" ht="14.5" customHeight="1" x14ac:dyDescent="0.3"/>
    <row r="60" ht="14.5" customHeight="1" x14ac:dyDescent="0.3"/>
    <row r="61" ht="14.15" customHeight="1" x14ac:dyDescent="0.3"/>
    <row r="63" ht="14.15" customHeight="1" x14ac:dyDescent="0.3"/>
    <row r="64" ht="14.15" customHeight="1" x14ac:dyDescent="0.3"/>
    <row r="65" ht="14.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</sheetData>
  <mergeCells count="20">
    <mergeCell ref="A18:F18"/>
    <mergeCell ref="A19:F19"/>
    <mergeCell ref="A20:F20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F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 enableFormatConditionsCalculation="0">
    <tabColor rgb="FF1F497D"/>
  </sheetPr>
  <dimension ref="A1:H83"/>
  <sheetViews>
    <sheetView showWhiteSpace="0" workbookViewId="0">
      <selection activeCell="W18" sqref="W18"/>
    </sheetView>
  </sheetViews>
  <sheetFormatPr defaultColWidth="8.75" defaultRowHeight="14" x14ac:dyDescent="0.3"/>
  <cols>
    <col min="1" max="1" width="24" style="66" customWidth="1"/>
    <col min="2" max="5" width="10.58203125" style="66" customWidth="1"/>
    <col min="6" max="6" width="11" style="66" customWidth="1"/>
    <col min="7" max="8" width="10.58203125" style="66" customWidth="1"/>
    <col min="9" max="16384" width="8.75" style="66"/>
  </cols>
  <sheetData>
    <row r="1" spans="1:8" s="77" customFormat="1" ht="31.5" customHeight="1" thickBot="1" x14ac:dyDescent="0.35">
      <c r="A1" s="290" t="s">
        <v>326</v>
      </c>
      <c r="B1" s="290"/>
      <c r="C1" s="290"/>
      <c r="D1" s="290"/>
      <c r="E1" s="290"/>
      <c r="F1" s="290"/>
      <c r="G1" s="306"/>
      <c r="H1" s="79"/>
    </row>
    <row r="2" spans="1:8" ht="54" customHeight="1" thickBot="1" x14ac:dyDescent="0.35">
      <c r="A2" s="67" t="s">
        <v>0</v>
      </c>
      <c r="B2" s="271"/>
      <c r="C2" s="272"/>
      <c r="D2" s="25" t="s">
        <v>23</v>
      </c>
      <c r="E2" s="25" t="s">
        <v>93</v>
      </c>
      <c r="F2" s="25" t="s">
        <v>81</v>
      </c>
      <c r="G2" s="26" t="s">
        <v>25</v>
      </c>
      <c r="H2" s="26" t="s">
        <v>4</v>
      </c>
    </row>
    <row r="3" spans="1:8" ht="16" customHeight="1" x14ac:dyDescent="0.3">
      <c r="A3" s="273" t="s">
        <v>51</v>
      </c>
      <c r="B3" s="273" t="s">
        <v>120</v>
      </c>
      <c r="C3" s="276"/>
      <c r="D3" s="83">
        <v>438760.06999999995</v>
      </c>
      <c r="E3" s="83">
        <v>91006.339999999982</v>
      </c>
      <c r="F3" s="83">
        <v>66404.599999999991</v>
      </c>
      <c r="G3" s="83">
        <v>198819.84000000005</v>
      </c>
      <c r="H3" s="83">
        <v>794990.85000000033</v>
      </c>
    </row>
    <row r="4" spans="1:8" ht="16" customHeight="1" x14ac:dyDescent="0.3">
      <c r="A4" s="274"/>
      <c r="B4" s="277" t="s">
        <v>5</v>
      </c>
      <c r="C4" s="279"/>
      <c r="D4" s="117">
        <v>0.28130338049917097</v>
      </c>
      <c r="E4" s="117">
        <v>0.55182855359804117</v>
      </c>
      <c r="F4" s="117">
        <v>0.51094319890148643</v>
      </c>
      <c r="G4" s="117">
        <v>0.49965038015880286</v>
      </c>
      <c r="H4" s="117">
        <v>0.35293081405192778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0.24622460989416509</v>
      </c>
      <c r="E5" s="117">
        <v>0.42249295751051236</v>
      </c>
      <c r="F5" s="117">
        <v>0.34974056740735426</v>
      </c>
      <c r="G5" s="117">
        <v>0.42038362145540675</v>
      </c>
      <c r="H5" s="117">
        <v>0.32105565927161722</v>
      </c>
    </row>
    <row r="6" spans="1:8" ht="16" customHeight="1" x14ac:dyDescent="0.3">
      <c r="A6" s="274"/>
      <c r="B6" s="277"/>
      <c r="C6" s="69" t="s">
        <v>8</v>
      </c>
      <c r="D6" s="117">
        <v>0.31926298024306454</v>
      </c>
      <c r="E6" s="117">
        <v>0.67451355801262569</v>
      </c>
      <c r="F6" s="117">
        <v>0.66990144439718391</v>
      </c>
      <c r="G6" s="117">
        <v>0.57893471667222773</v>
      </c>
      <c r="H6" s="117">
        <v>0.38617062169873539</v>
      </c>
    </row>
    <row r="7" spans="1:8" ht="16" customHeight="1" thickBot="1" x14ac:dyDescent="0.35">
      <c r="A7" s="275"/>
      <c r="B7" s="278" t="s">
        <v>9</v>
      </c>
      <c r="C7" s="275"/>
      <c r="D7" s="114">
        <v>1166</v>
      </c>
      <c r="E7" s="114">
        <v>108</v>
      </c>
      <c r="F7" s="118">
        <v>62</v>
      </c>
      <c r="G7" s="114">
        <v>261</v>
      </c>
      <c r="H7" s="114">
        <v>1597</v>
      </c>
    </row>
    <row r="8" spans="1:8" ht="16" customHeight="1" x14ac:dyDescent="0.3">
      <c r="A8" s="273" t="s">
        <v>509</v>
      </c>
      <c r="B8" s="273" t="s">
        <v>120</v>
      </c>
      <c r="C8" s="276"/>
      <c r="D8" s="83">
        <v>255118.92000000004</v>
      </c>
      <c r="E8" s="83">
        <v>44007.93</v>
      </c>
      <c r="F8" s="248"/>
      <c r="G8" s="83">
        <v>103536.58</v>
      </c>
      <c r="H8" s="83">
        <v>457115.32999999978</v>
      </c>
    </row>
    <row r="9" spans="1:8" ht="16" customHeight="1" x14ac:dyDescent="0.3">
      <c r="A9" s="274"/>
      <c r="B9" s="277" t="s">
        <v>5</v>
      </c>
      <c r="C9" s="279"/>
      <c r="D9" s="117">
        <v>0.58145427864481847</v>
      </c>
      <c r="E9" s="117">
        <v>0.48356993589677388</v>
      </c>
      <c r="F9" s="175"/>
      <c r="G9" s="117">
        <v>0.52075577568113918</v>
      </c>
      <c r="H9" s="117">
        <v>0.57499445433868779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0.50359382594015389</v>
      </c>
      <c r="E10" s="117">
        <v>0.32937373718854679</v>
      </c>
      <c r="F10" s="175"/>
      <c r="G10" s="117">
        <v>0.41095775244117561</v>
      </c>
      <c r="H10" s="117">
        <v>0.51673939465845975</v>
      </c>
    </row>
    <row r="11" spans="1:8" ht="16" customHeight="1" x14ac:dyDescent="0.3">
      <c r="A11" s="274"/>
      <c r="B11" s="277"/>
      <c r="C11" s="69" t="s">
        <v>8</v>
      </c>
      <c r="D11" s="117">
        <v>0.65545769177211155</v>
      </c>
      <c r="E11" s="117">
        <v>0.64095949571856248</v>
      </c>
      <c r="F11" s="175"/>
      <c r="G11" s="117">
        <v>0.62858452081095773</v>
      </c>
      <c r="H11" s="117">
        <v>0.63123851789274266</v>
      </c>
    </row>
    <row r="12" spans="1:8" ht="30" customHeight="1" thickBot="1" x14ac:dyDescent="0.35">
      <c r="A12" s="275"/>
      <c r="B12" s="278" t="s">
        <v>9</v>
      </c>
      <c r="C12" s="275"/>
      <c r="D12" s="114">
        <v>309</v>
      </c>
      <c r="E12" s="114">
        <v>61</v>
      </c>
      <c r="F12" s="177"/>
      <c r="G12" s="114">
        <v>129</v>
      </c>
      <c r="H12" s="114">
        <v>524</v>
      </c>
    </row>
    <row r="13" spans="1:8" ht="16" customHeight="1" x14ac:dyDescent="0.3">
      <c r="A13" s="308" t="s">
        <v>510</v>
      </c>
      <c r="B13" s="273" t="s">
        <v>120</v>
      </c>
      <c r="C13" s="276"/>
      <c r="D13" s="83">
        <v>308968.94000000006</v>
      </c>
      <c r="E13" s="83">
        <v>57349.94</v>
      </c>
      <c r="F13" s="248"/>
      <c r="G13" s="83">
        <v>118911.17000000001</v>
      </c>
      <c r="H13" s="83">
        <v>544005.03999999992</v>
      </c>
    </row>
    <row r="14" spans="1:8" ht="16" customHeight="1" x14ac:dyDescent="0.3">
      <c r="A14" s="309"/>
      <c r="B14" s="277" t="s">
        <v>5</v>
      </c>
      <c r="C14" s="279"/>
      <c r="D14" s="117">
        <v>0.7041865500659622</v>
      </c>
      <c r="E14" s="117">
        <v>0.63017521636404683</v>
      </c>
      <c r="F14" s="175"/>
      <c r="G14" s="117">
        <v>0.59808503014588477</v>
      </c>
      <c r="H14" s="117">
        <v>0.68429094498383181</v>
      </c>
    </row>
    <row r="15" spans="1:8" ht="16" customHeight="1" x14ac:dyDescent="0.3">
      <c r="A15" s="309"/>
      <c r="B15" s="277" t="s">
        <v>6</v>
      </c>
      <c r="C15" s="69" t="s">
        <v>7</v>
      </c>
      <c r="D15" s="117">
        <v>0.62859824759692029</v>
      </c>
      <c r="E15" s="117">
        <v>0.4656418130041326</v>
      </c>
      <c r="F15" s="175"/>
      <c r="G15" s="117">
        <v>0.48232450615433081</v>
      </c>
      <c r="H15" s="117">
        <v>0.62749379623051571</v>
      </c>
    </row>
    <row r="16" spans="1:8" ht="16" customHeight="1" x14ac:dyDescent="0.3">
      <c r="A16" s="309"/>
      <c r="B16" s="277"/>
      <c r="C16" s="69" t="s">
        <v>8</v>
      </c>
      <c r="D16" s="117">
        <v>0.77001937431061052</v>
      </c>
      <c r="E16" s="117">
        <v>0.76916224271087552</v>
      </c>
      <c r="F16" s="175"/>
      <c r="G16" s="117">
        <v>0.70385355175670938</v>
      </c>
      <c r="H16" s="117">
        <v>0.736070547240256</v>
      </c>
    </row>
    <row r="17" spans="1:8" ht="24" customHeight="1" thickBot="1" x14ac:dyDescent="0.35">
      <c r="A17" s="310"/>
      <c r="B17" s="278" t="s">
        <v>9</v>
      </c>
      <c r="C17" s="275"/>
      <c r="D17" s="114">
        <v>309</v>
      </c>
      <c r="E17" s="114">
        <v>61</v>
      </c>
      <c r="F17" s="174"/>
      <c r="G17" s="114">
        <v>129</v>
      </c>
      <c r="H17" s="118">
        <v>524</v>
      </c>
    </row>
    <row r="18" spans="1:8" ht="16" customHeight="1" x14ac:dyDescent="0.3">
      <c r="A18" s="282" t="s">
        <v>360</v>
      </c>
      <c r="B18" s="282"/>
      <c r="C18" s="282"/>
      <c r="D18" s="282"/>
      <c r="E18" s="282"/>
      <c r="F18" s="282"/>
      <c r="G18" s="282"/>
      <c r="H18" s="72"/>
    </row>
    <row r="19" spans="1:8" ht="16" customHeight="1" x14ac:dyDescent="0.3">
      <c r="A19" s="280" t="s">
        <v>10</v>
      </c>
      <c r="B19" s="280"/>
      <c r="C19" s="280"/>
      <c r="D19" s="280"/>
      <c r="E19" s="280"/>
      <c r="F19" s="280"/>
      <c r="G19" s="280"/>
      <c r="H19" s="72"/>
    </row>
    <row r="20" spans="1:8" ht="30" customHeight="1" x14ac:dyDescent="0.3">
      <c r="A20" s="307" t="s">
        <v>52</v>
      </c>
      <c r="B20" s="281"/>
      <c r="C20" s="281"/>
      <c r="D20" s="281"/>
      <c r="E20" s="281"/>
      <c r="F20" s="281"/>
      <c r="G20" s="281"/>
      <c r="H20" s="72"/>
    </row>
    <row r="21" spans="1:8" ht="14.25" customHeight="1" x14ac:dyDescent="0.3">
      <c r="A21" s="198" t="str">
        <f>HYPERLINK("#'Index'!A1","Back To Index")</f>
        <v>Back To Index</v>
      </c>
      <c r="H21" s="72"/>
    </row>
    <row r="22" spans="1:8" ht="14.25" customHeight="1" x14ac:dyDescent="0.3">
      <c r="H22" s="72"/>
    </row>
    <row r="23" spans="1:8" ht="14.15" customHeight="1" x14ac:dyDescent="0.3">
      <c r="H23" s="72"/>
    </row>
    <row r="24" spans="1:8" ht="14.25" customHeight="1" x14ac:dyDescent="0.3">
      <c r="H24" s="72"/>
    </row>
    <row r="25" spans="1:8" ht="14.25" customHeight="1" x14ac:dyDescent="0.3">
      <c r="H25" s="72"/>
    </row>
    <row r="26" spans="1:8" ht="14.25" customHeight="1" x14ac:dyDescent="0.3">
      <c r="H26" s="72"/>
    </row>
    <row r="27" spans="1:8" ht="14.5" customHeight="1" x14ac:dyDescent="0.3">
      <c r="H27" s="72"/>
    </row>
    <row r="28" spans="1:8" ht="15" customHeight="1" x14ac:dyDescent="0.3">
      <c r="H28" s="72"/>
    </row>
    <row r="29" spans="1:8" ht="14.5" customHeight="1" x14ac:dyDescent="0.3">
      <c r="H29" s="72"/>
    </row>
    <row r="30" spans="1:8" ht="15" customHeight="1" x14ac:dyDescent="0.3">
      <c r="H30" s="72"/>
    </row>
    <row r="31" spans="1:8" ht="15" customHeight="1" x14ac:dyDescent="0.3">
      <c r="H31" s="72"/>
    </row>
    <row r="32" spans="1:8" ht="36.75" customHeight="1" x14ac:dyDescent="0.3">
      <c r="H32" s="72"/>
    </row>
    <row r="33" spans="8:8" ht="15" customHeight="1" x14ac:dyDescent="0.3">
      <c r="H33" s="72"/>
    </row>
    <row r="34" spans="8:8" ht="14.25" customHeight="1" x14ac:dyDescent="0.3">
      <c r="H34" s="72"/>
    </row>
    <row r="35" spans="8:8" ht="14.15" customHeight="1" x14ac:dyDescent="0.3">
      <c r="H35" s="72"/>
    </row>
    <row r="36" spans="8:8" ht="14.25" customHeight="1" x14ac:dyDescent="0.3">
      <c r="H36" s="72"/>
    </row>
    <row r="37" spans="8:8" ht="14.25" customHeight="1" x14ac:dyDescent="0.3">
      <c r="H37" s="72"/>
    </row>
    <row r="38" spans="8:8" ht="14.25" customHeight="1" x14ac:dyDescent="0.3">
      <c r="H38" s="72"/>
    </row>
    <row r="39" spans="8:8" ht="14.15" customHeight="1" x14ac:dyDescent="0.3">
      <c r="H39" s="72"/>
    </row>
    <row r="40" spans="8:8" ht="14.2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15" customHeight="1" x14ac:dyDescent="0.3">
      <c r="H43" s="72"/>
    </row>
    <row r="44" spans="8:8" ht="14.2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15" customHeight="1" x14ac:dyDescent="0.3">
      <c r="H47" s="72"/>
    </row>
    <row r="48" spans="8:8" ht="14.2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15" customHeight="1" x14ac:dyDescent="0.3">
      <c r="H51" s="72"/>
    </row>
    <row r="52" spans="8:8" ht="14.2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5" customHeight="1" x14ac:dyDescent="0.3">
      <c r="H55" s="72"/>
    </row>
    <row r="56" spans="8:8" ht="15" customHeight="1" x14ac:dyDescent="0.3">
      <c r="H56" s="72"/>
    </row>
    <row r="57" spans="8:8" ht="14.5" customHeight="1" x14ac:dyDescent="0.3"/>
    <row r="58" spans="8:8" ht="14.5" customHeight="1" x14ac:dyDescent="0.3"/>
    <row r="60" spans="8:8" ht="14.5" customHeight="1" x14ac:dyDescent="0.3"/>
    <row r="61" spans="8:8" ht="14.15" customHeight="1" x14ac:dyDescent="0.3"/>
    <row r="63" spans="8:8" ht="14.15" customHeight="1" x14ac:dyDescent="0.3"/>
    <row r="64" spans="8:8" ht="14.15" customHeight="1" x14ac:dyDescent="0.3"/>
    <row r="65" ht="14.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</sheetData>
  <mergeCells count="20">
    <mergeCell ref="A18:G18"/>
    <mergeCell ref="A19:G19"/>
    <mergeCell ref="A20:G20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 enableFormatConditionsCalculation="0">
    <tabColor rgb="FF1F497D"/>
  </sheetPr>
  <dimension ref="A1:G83"/>
  <sheetViews>
    <sheetView workbookViewId="0">
      <selection activeCell="L20" sqref="L20"/>
    </sheetView>
  </sheetViews>
  <sheetFormatPr defaultColWidth="8.75" defaultRowHeight="14" x14ac:dyDescent="0.3"/>
  <cols>
    <col min="1" max="1" width="24" style="66" customWidth="1"/>
    <col min="2" max="8" width="10.58203125" style="66" customWidth="1"/>
    <col min="9" max="16384" width="8.75" style="66"/>
  </cols>
  <sheetData>
    <row r="1" spans="1:7" s="77" customFormat="1" ht="31.5" customHeight="1" thickBot="1" x14ac:dyDescent="0.35">
      <c r="A1" s="290" t="s">
        <v>327</v>
      </c>
      <c r="B1" s="290"/>
      <c r="C1" s="290"/>
      <c r="D1" s="290"/>
      <c r="E1" s="290"/>
      <c r="F1" s="290"/>
      <c r="G1" s="306"/>
    </row>
    <row r="2" spans="1:7" ht="76.5" customHeight="1" thickBot="1" x14ac:dyDescent="0.35">
      <c r="A2" s="67" t="s">
        <v>0</v>
      </c>
      <c r="B2" s="271"/>
      <c r="C2" s="272"/>
      <c r="D2" s="25" t="s">
        <v>82</v>
      </c>
      <c r="E2" s="25" t="s">
        <v>83</v>
      </c>
      <c r="F2" s="26" t="s">
        <v>84</v>
      </c>
      <c r="G2" s="26" t="s">
        <v>4</v>
      </c>
    </row>
    <row r="3" spans="1:7" ht="16" customHeight="1" x14ac:dyDescent="0.3">
      <c r="A3" s="273" t="s">
        <v>51</v>
      </c>
      <c r="B3" s="273" t="s">
        <v>120</v>
      </c>
      <c r="C3" s="276"/>
      <c r="D3" s="83">
        <v>487165.87000000017</v>
      </c>
      <c r="E3" s="83">
        <v>190742.95000000007</v>
      </c>
      <c r="F3" s="83">
        <v>117082.03000000003</v>
      </c>
      <c r="G3" s="83">
        <v>794990.85000000033</v>
      </c>
    </row>
    <row r="4" spans="1:7" ht="16" customHeight="1" x14ac:dyDescent="0.3">
      <c r="A4" s="274"/>
      <c r="B4" s="277" t="s">
        <v>5</v>
      </c>
      <c r="C4" s="279"/>
      <c r="D4" s="117">
        <v>0.40646650921438338</v>
      </c>
      <c r="E4" s="117">
        <v>0.33534067564633491</v>
      </c>
      <c r="F4" s="117">
        <v>0.24130776400246035</v>
      </c>
      <c r="G4" s="117">
        <v>0.35293081405192778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0.35951444412411943</v>
      </c>
      <c r="E5" s="117">
        <v>0.27864588779449245</v>
      </c>
      <c r="F5" s="117">
        <v>0.18952108188731148</v>
      </c>
      <c r="G5" s="117">
        <v>0.32105565927161722</v>
      </c>
    </row>
    <row r="6" spans="1:7" ht="16" customHeight="1" x14ac:dyDescent="0.3">
      <c r="A6" s="274"/>
      <c r="B6" s="277"/>
      <c r="C6" s="69" t="s">
        <v>8</v>
      </c>
      <c r="D6" s="117">
        <v>0.4551925300723344</v>
      </c>
      <c r="E6" s="117">
        <v>0.3972188242192834</v>
      </c>
      <c r="F6" s="117">
        <v>0.30197281318486802</v>
      </c>
      <c r="G6" s="117">
        <v>0.38617062169873539</v>
      </c>
    </row>
    <row r="7" spans="1:7" ht="16" customHeight="1" thickBot="1" x14ac:dyDescent="0.35">
      <c r="A7" s="275"/>
      <c r="B7" s="278" t="s">
        <v>9</v>
      </c>
      <c r="C7" s="275"/>
      <c r="D7" s="114">
        <v>763</v>
      </c>
      <c r="E7" s="114">
        <v>450</v>
      </c>
      <c r="F7" s="114">
        <v>384</v>
      </c>
      <c r="G7" s="114">
        <v>1597</v>
      </c>
    </row>
    <row r="8" spans="1:7" ht="16" customHeight="1" x14ac:dyDescent="0.3">
      <c r="A8" s="273" t="s">
        <v>509</v>
      </c>
      <c r="B8" s="273" t="s">
        <v>120</v>
      </c>
      <c r="C8" s="276"/>
      <c r="D8" s="83">
        <v>281235.74000000005</v>
      </c>
      <c r="E8" s="83">
        <v>104919.14000000003</v>
      </c>
      <c r="F8" s="83">
        <v>70960.45</v>
      </c>
      <c r="G8" s="83">
        <v>457115.32999999978</v>
      </c>
    </row>
    <row r="9" spans="1:7" ht="16" customHeight="1" x14ac:dyDescent="0.3">
      <c r="A9" s="274"/>
      <c r="B9" s="277" t="s">
        <v>5</v>
      </c>
      <c r="C9" s="279"/>
      <c r="D9" s="117">
        <v>0.57728949690174303</v>
      </c>
      <c r="E9" s="117">
        <v>0.55005513965260577</v>
      </c>
      <c r="F9" s="117">
        <v>0.6060746469804118</v>
      </c>
      <c r="G9" s="117">
        <v>0.57499445433868779</v>
      </c>
    </row>
    <row r="10" spans="1:7" ht="16" customHeight="1" x14ac:dyDescent="0.3">
      <c r="A10" s="274"/>
      <c r="B10" s="277" t="s">
        <v>6</v>
      </c>
      <c r="C10" s="69" t="s">
        <v>7</v>
      </c>
      <c r="D10" s="117">
        <v>0.49815333208735607</v>
      </c>
      <c r="E10" s="117">
        <v>0.44035444331885182</v>
      </c>
      <c r="F10" s="117">
        <v>0.47825329814159895</v>
      </c>
      <c r="G10" s="117">
        <v>0.51673939465845975</v>
      </c>
    </row>
    <row r="11" spans="1:7" ht="16" customHeight="1" x14ac:dyDescent="0.3">
      <c r="A11" s="274"/>
      <c r="B11" s="277"/>
      <c r="C11" s="69" t="s">
        <v>8</v>
      </c>
      <c r="D11" s="117">
        <v>0.65264801674469919</v>
      </c>
      <c r="E11" s="117">
        <v>0.65509486794944682</v>
      </c>
      <c r="F11" s="117">
        <v>0.72085872769770054</v>
      </c>
      <c r="G11" s="117">
        <v>0.63123851789274266</v>
      </c>
    </row>
    <row r="12" spans="1:7" ht="24.75" customHeight="1" thickBot="1" x14ac:dyDescent="0.35">
      <c r="A12" s="275"/>
      <c r="B12" s="278" t="s">
        <v>9</v>
      </c>
      <c r="C12" s="275"/>
      <c r="D12" s="114">
        <v>275</v>
      </c>
      <c r="E12" s="114">
        <v>145</v>
      </c>
      <c r="F12" s="114">
        <v>104</v>
      </c>
      <c r="G12" s="114">
        <v>524</v>
      </c>
    </row>
    <row r="13" spans="1:7" ht="16" customHeight="1" x14ac:dyDescent="0.3">
      <c r="A13" s="308" t="s">
        <v>510</v>
      </c>
      <c r="B13" s="273" t="s">
        <v>120</v>
      </c>
      <c r="C13" s="276"/>
      <c r="D13" s="83">
        <v>326740.86000000016</v>
      </c>
      <c r="E13" s="83">
        <v>121365.31000000003</v>
      </c>
      <c r="F13" s="83">
        <v>95898.869999999981</v>
      </c>
      <c r="G13" s="83">
        <v>544005.03999999992</v>
      </c>
    </row>
    <row r="14" spans="1:7" ht="16" customHeight="1" x14ac:dyDescent="0.3">
      <c r="A14" s="309"/>
      <c r="B14" s="277" t="s">
        <v>5</v>
      </c>
      <c r="C14" s="279"/>
      <c r="D14" s="117">
        <v>0.67069735406546438</v>
      </c>
      <c r="E14" s="117">
        <v>0.6362767798233171</v>
      </c>
      <c r="F14" s="117">
        <v>0.81907419951635585</v>
      </c>
      <c r="G14" s="117">
        <v>0.68429094498383181</v>
      </c>
    </row>
    <row r="15" spans="1:7" ht="16" customHeight="1" x14ac:dyDescent="0.3">
      <c r="A15" s="309"/>
      <c r="B15" s="277" t="s">
        <v>6</v>
      </c>
      <c r="C15" s="69" t="s">
        <v>7</v>
      </c>
      <c r="D15" s="117">
        <v>0.59385019982356479</v>
      </c>
      <c r="E15" s="117">
        <v>0.51913451543283495</v>
      </c>
      <c r="F15" s="117">
        <v>0.72099831875798881</v>
      </c>
      <c r="G15" s="117">
        <v>0.62749379623051571</v>
      </c>
    </row>
    <row r="16" spans="1:7" ht="16" customHeight="1" x14ac:dyDescent="0.3">
      <c r="A16" s="309"/>
      <c r="B16" s="277"/>
      <c r="C16" s="69" t="s">
        <v>8</v>
      </c>
      <c r="D16" s="117">
        <v>0.73938537943531912</v>
      </c>
      <c r="E16" s="117">
        <v>0.73921749990196917</v>
      </c>
      <c r="F16" s="117">
        <v>0.88802819021118262</v>
      </c>
      <c r="G16" s="117">
        <v>0.736070547240256</v>
      </c>
    </row>
    <row r="17" spans="1:7" ht="22.5" customHeight="1" thickBot="1" x14ac:dyDescent="0.35">
      <c r="A17" s="310"/>
      <c r="B17" s="278" t="s">
        <v>9</v>
      </c>
      <c r="C17" s="275"/>
      <c r="D17" s="114">
        <v>275</v>
      </c>
      <c r="E17" s="114">
        <v>145</v>
      </c>
      <c r="F17" s="114">
        <v>104</v>
      </c>
      <c r="G17" s="114">
        <v>524</v>
      </c>
    </row>
    <row r="18" spans="1:7" ht="16" customHeight="1" x14ac:dyDescent="0.3">
      <c r="A18" s="282" t="s">
        <v>360</v>
      </c>
      <c r="B18" s="282"/>
      <c r="C18" s="282"/>
      <c r="D18" s="282"/>
      <c r="E18" s="282"/>
      <c r="F18" s="282"/>
      <c r="G18" s="282"/>
    </row>
    <row r="19" spans="1:7" ht="16" customHeight="1" x14ac:dyDescent="0.3">
      <c r="A19" s="280" t="s">
        <v>10</v>
      </c>
      <c r="B19" s="280"/>
      <c r="C19" s="280"/>
      <c r="D19" s="280"/>
      <c r="E19" s="280"/>
      <c r="F19" s="280"/>
      <c r="G19" s="280"/>
    </row>
    <row r="20" spans="1:7" ht="30" customHeight="1" x14ac:dyDescent="0.3">
      <c r="A20" s="307" t="s">
        <v>52</v>
      </c>
      <c r="B20" s="281"/>
      <c r="C20" s="281"/>
      <c r="D20" s="281"/>
      <c r="E20" s="281"/>
      <c r="F20" s="281"/>
      <c r="G20" s="281"/>
    </row>
    <row r="21" spans="1:7" ht="14.25" customHeight="1" x14ac:dyDescent="0.3">
      <c r="A21" s="198" t="str">
        <f>HYPERLINK("#'Index'!A1","Back To Index")</f>
        <v>Back To Index</v>
      </c>
    </row>
    <row r="22" spans="1:7" ht="14.25" customHeight="1" x14ac:dyDescent="0.3"/>
    <row r="23" spans="1:7" ht="14.15" customHeight="1" x14ac:dyDescent="0.3"/>
    <row r="24" spans="1:7" ht="14.25" customHeight="1" x14ac:dyDescent="0.3"/>
    <row r="25" spans="1:7" ht="14.25" customHeight="1" x14ac:dyDescent="0.3"/>
    <row r="26" spans="1:7" ht="14.25" customHeight="1" x14ac:dyDescent="0.3"/>
    <row r="27" spans="1:7" ht="14.5" customHeight="1" x14ac:dyDescent="0.3"/>
    <row r="28" spans="1:7" ht="15" customHeight="1" x14ac:dyDescent="0.3"/>
    <row r="29" spans="1:7" ht="14.5" customHeight="1" x14ac:dyDescent="0.3"/>
    <row r="30" spans="1:7" ht="15" customHeight="1" x14ac:dyDescent="0.3"/>
    <row r="31" spans="1:7" ht="15" customHeight="1" x14ac:dyDescent="0.3"/>
    <row r="32" spans="1:7" ht="36.75" customHeight="1" x14ac:dyDescent="0.3"/>
    <row r="33" ht="15" customHeight="1" x14ac:dyDescent="0.3"/>
    <row r="34" ht="14.25" customHeight="1" x14ac:dyDescent="0.3"/>
    <row r="35" ht="14.15" customHeight="1" x14ac:dyDescent="0.3"/>
    <row r="36" ht="14.25" customHeight="1" x14ac:dyDescent="0.3"/>
    <row r="37" ht="14.25" customHeight="1" x14ac:dyDescent="0.3"/>
    <row r="38" ht="14.25" customHeight="1" x14ac:dyDescent="0.3"/>
    <row r="39" ht="14.15" customHeight="1" x14ac:dyDescent="0.3"/>
    <row r="40" ht="14.25" customHeight="1" x14ac:dyDescent="0.3"/>
    <row r="41" ht="14.25" customHeight="1" x14ac:dyDescent="0.3"/>
    <row r="42" ht="14.25" customHeight="1" x14ac:dyDescent="0.3"/>
    <row r="43" ht="14.15" customHeight="1" x14ac:dyDescent="0.3"/>
    <row r="44" ht="14.25" customHeight="1" x14ac:dyDescent="0.3"/>
    <row r="45" ht="14.25" customHeight="1" x14ac:dyDescent="0.3"/>
    <row r="46" ht="14.25" customHeight="1" x14ac:dyDescent="0.3"/>
    <row r="47" ht="14.15" customHeight="1" x14ac:dyDescent="0.3"/>
    <row r="48" ht="14.25" customHeight="1" x14ac:dyDescent="0.3"/>
    <row r="49" ht="14.25" customHeight="1" x14ac:dyDescent="0.3"/>
    <row r="50" ht="14.25" customHeight="1" x14ac:dyDescent="0.3"/>
    <row r="51" ht="14.15" customHeight="1" x14ac:dyDescent="0.3"/>
    <row r="52" ht="14.25" customHeight="1" x14ac:dyDescent="0.3"/>
    <row r="53" ht="14.25" customHeight="1" x14ac:dyDescent="0.3"/>
    <row r="54" ht="14.25" customHeight="1" x14ac:dyDescent="0.3"/>
    <row r="55" ht="14.5" customHeight="1" x14ac:dyDescent="0.3"/>
    <row r="56" ht="15" customHeight="1" x14ac:dyDescent="0.3"/>
    <row r="57" ht="14.5" customHeight="1" x14ac:dyDescent="0.3"/>
    <row r="58" ht="14.5" customHeight="1" x14ac:dyDescent="0.3"/>
    <row r="60" ht="14.5" customHeight="1" x14ac:dyDescent="0.3"/>
    <row r="61" ht="14.15" customHeight="1" x14ac:dyDescent="0.3"/>
    <row r="63" ht="14.15" customHeight="1" x14ac:dyDescent="0.3"/>
    <row r="64" ht="14.15" customHeight="1" x14ac:dyDescent="0.3"/>
    <row r="65" ht="14.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</sheetData>
  <mergeCells count="20">
    <mergeCell ref="A18:G18"/>
    <mergeCell ref="A19:G19"/>
    <mergeCell ref="A20:G20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1F497D"/>
  </sheetPr>
  <dimension ref="A1:H182"/>
  <sheetViews>
    <sheetView workbookViewId="0">
      <selection activeCell="A63" sqref="A63"/>
    </sheetView>
  </sheetViews>
  <sheetFormatPr defaultColWidth="9" defaultRowHeight="15.5" x14ac:dyDescent="0.35"/>
  <cols>
    <col min="1" max="1" width="49.58203125" style="1" customWidth="1"/>
    <col min="2" max="3" width="10.58203125" style="1" customWidth="1"/>
    <col min="4" max="4" width="11" style="4" customWidth="1"/>
    <col min="5" max="12" width="10.58203125" style="1" customWidth="1"/>
    <col min="13" max="16384" width="9" style="1"/>
  </cols>
  <sheetData>
    <row r="1" spans="1:7" s="76" customFormat="1" ht="27" customHeight="1" thickBot="1" x14ac:dyDescent="0.4">
      <c r="A1" s="268" t="s">
        <v>280</v>
      </c>
      <c r="B1" s="268"/>
      <c r="C1" s="268"/>
      <c r="D1" s="268"/>
      <c r="E1" s="268"/>
      <c r="F1" s="268"/>
      <c r="G1" s="149"/>
    </row>
    <row r="2" spans="1:7" s="3" customFormat="1" ht="54" customHeight="1" thickBot="1" x14ac:dyDescent="0.4">
      <c r="A2" s="90"/>
      <c r="B2" s="91" t="s">
        <v>23</v>
      </c>
      <c r="C2" s="91" t="s">
        <v>93</v>
      </c>
      <c r="D2" s="91" t="s">
        <v>81</v>
      </c>
      <c r="E2" s="92" t="s">
        <v>25</v>
      </c>
      <c r="F2" s="92" t="s">
        <v>4</v>
      </c>
      <c r="G2" s="146"/>
    </row>
    <row r="3" spans="1:7" s="3" customFormat="1" ht="16" customHeight="1" x14ac:dyDescent="0.35">
      <c r="A3" s="5" t="s">
        <v>34</v>
      </c>
      <c r="B3" s="6"/>
      <c r="C3" s="6"/>
      <c r="D3" s="6"/>
      <c r="E3" s="6"/>
      <c r="F3" s="7"/>
      <c r="G3" s="146"/>
    </row>
    <row r="4" spans="1:7" s="3" customFormat="1" ht="16" customHeight="1" x14ac:dyDescent="0.35">
      <c r="A4" s="8" t="s">
        <v>1</v>
      </c>
      <c r="B4" s="57">
        <v>0.19717972507085568</v>
      </c>
      <c r="C4" s="57">
        <v>0.31394541022912031</v>
      </c>
      <c r="D4" s="57">
        <v>0.2460279766953623</v>
      </c>
      <c r="E4" s="57">
        <v>0.29072129322733647</v>
      </c>
      <c r="F4" s="57">
        <v>0.22002352310473147</v>
      </c>
      <c r="G4" s="146"/>
    </row>
    <row r="5" spans="1:7" s="3" customFormat="1" ht="16" customHeight="1" x14ac:dyDescent="0.35">
      <c r="A5" s="8" t="s">
        <v>2</v>
      </c>
      <c r="B5" s="57">
        <v>0.61376851125074561</v>
      </c>
      <c r="C5" s="57">
        <v>0.61058202270500195</v>
      </c>
      <c r="D5" s="57">
        <v>0.69670692699161507</v>
      </c>
      <c r="E5" s="57">
        <v>0.64598588370811527</v>
      </c>
      <c r="F5" s="57">
        <v>0.6245710505900568</v>
      </c>
      <c r="G5" s="146"/>
    </row>
    <row r="6" spans="1:7" s="3" customFormat="1" ht="16" customHeight="1" x14ac:dyDescent="0.35">
      <c r="A6" s="8" t="s">
        <v>3</v>
      </c>
      <c r="B6" s="57">
        <v>0.18905176367839796</v>
      </c>
      <c r="C6" s="57">
        <v>7.5472567065877502E-2</v>
      </c>
      <c r="D6" s="57">
        <v>5.7265096313022658E-2</v>
      </c>
      <c r="E6" s="57">
        <v>6.3292823064547823E-2</v>
      </c>
      <c r="F6" s="57">
        <v>0.15540542630521109</v>
      </c>
      <c r="G6" s="146"/>
    </row>
    <row r="7" spans="1:7" ht="16" customHeight="1" x14ac:dyDescent="0.35">
      <c r="A7" s="11"/>
      <c r="B7" s="48"/>
      <c r="C7" s="48"/>
      <c r="D7" s="48"/>
      <c r="E7" s="48"/>
      <c r="F7" s="49"/>
      <c r="G7" s="146"/>
    </row>
    <row r="8" spans="1:7" ht="16" customHeight="1" x14ac:dyDescent="0.35">
      <c r="A8" s="11" t="s">
        <v>38</v>
      </c>
      <c r="B8" s="60">
        <v>0.51778920815261753</v>
      </c>
      <c r="C8" s="60">
        <v>0.51211288226777618</v>
      </c>
      <c r="D8" s="60">
        <v>0.5406412944922252</v>
      </c>
      <c r="E8" s="60">
        <v>0.49058905875081166</v>
      </c>
      <c r="F8" s="60">
        <v>0.51615521564916578</v>
      </c>
      <c r="G8" s="146"/>
    </row>
    <row r="9" spans="1:7" ht="16" customHeight="1" x14ac:dyDescent="0.35">
      <c r="A9" s="11"/>
      <c r="B9" s="12"/>
      <c r="C9" s="12"/>
      <c r="D9" s="12"/>
      <c r="E9" s="12"/>
      <c r="F9" s="14"/>
      <c r="G9" s="146"/>
    </row>
    <row r="10" spans="1:7" ht="16" customHeight="1" x14ac:dyDescent="0.35">
      <c r="A10" s="11" t="s">
        <v>35</v>
      </c>
      <c r="B10" s="12"/>
      <c r="C10" s="12"/>
      <c r="D10" s="12"/>
      <c r="E10" s="12"/>
      <c r="F10" s="13"/>
      <c r="G10" s="146"/>
    </row>
    <row r="11" spans="1:7" ht="16" customHeight="1" x14ac:dyDescent="0.35">
      <c r="A11" s="8" t="s">
        <v>23</v>
      </c>
      <c r="B11" s="57">
        <v>1</v>
      </c>
      <c r="C11" s="57">
        <v>0</v>
      </c>
      <c r="D11" s="57">
        <v>0</v>
      </c>
      <c r="E11" s="60">
        <v>0</v>
      </c>
      <c r="F11" s="57">
        <v>0.73040038514811589</v>
      </c>
      <c r="G11" s="146"/>
    </row>
    <row r="12" spans="1:7" ht="16" customHeight="1" x14ac:dyDescent="0.35">
      <c r="A12" s="8" t="s">
        <v>93</v>
      </c>
      <c r="B12" s="57">
        <v>0</v>
      </c>
      <c r="C12" s="57">
        <v>1</v>
      </c>
      <c r="D12" s="57">
        <v>0</v>
      </c>
      <c r="E12" s="60">
        <v>0</v>
      </c>
      <c r="F12" s="57">
        <v>6.3943788408567334E-2</v>
      </c>
      <c r="G12" s="146"/>
    </row>
    <row r="13" spans="1:7" ht="16" customHeight="1" x14ac:dyDescent="0.35">
      <c r="A13" s="8" t="s">
        <v>24</v>
      </c>
      <c r="B13" s="57">
        <v>0</v>
      </c>
      <c r="C13" s="57">
        <v>0</v>
      </c>
      <c r="D13" s="57">
        <v>1</v>
      </c>
      <c r="E13" s="60">
        <v>0</v>
      </c>
      <c r="F13" s="57">
        <v>8.6366621159761278E-2</v>
      </c>
      <c r="G13" s="146"/>
    </row>
    <row r="14" spans="1:7" ht="16" customHeight="1" x14ac:dyDescent="0.35">
      <c r="A14" s="8" t="s">
        <v>25</v>
      </c>
      <c r="B14" s="60">
        <v>0</v>
      </c>
      <c r="C14" s="60">
        <v>0</v>
      </c>
      <c r="D14" s="60">
        <v>0</v>
      </c>
      <c r="E14" s="148">
        <v>1</v>
      </c>
      <c r="F14" s="60">
        <v>0.11928920528355508</v>
      </c>
      <c r="G14" s="146"/>
    </row>
    <row r="15" spans="1:7" ht="16" customHeight="1" x14ac:dyDescent="0.35">
      <c r="A15" s="8"/>
      <c r="B15" s="12"/>
      <c r="C15" s="12"/>
      <c r="D15" s="12"/>
      <c r="E15" s="12"/>
      <c r="F15" s="13"/>
      <c r="G15" s="146"/>
    </row>
    <row r="16" spans="1:7" ht="16" customHeight="1" x14ac:dyDescent="0.35">
      <c r="A16" s="11" t="s">
        <v>36</v>
      </c>
      <c r="B16" s="60">
        <v>0.97264010196203654</v>
      </c>
      <c r="C16" s="60">
        <v>0.89000587229204309</v>
      </c>
      <c r="D16" s="60">
        <v>0.76288106225290553</v>
      </c>
      <c r="E16" s="60">
        <v>0.74309076090819037</v>
      </c>
      <c r="F16" s="60">
        <v>0.92185721827964229</v>
      </c>
      <c r="G16" s="146"/>
    </row>
    <row r="17" spans="1:7" ht="16" customHeight="1" x14ac:dyDescent="0.35">
      <c r="A17" s="11"/>
      <c r="B17" s="48"/>
      <c r="C17" s="48"/>
      <c r="D17" s="48"/>
      <c r="E17" s="48"/>
      <c r="F17" s="49"/>
      <c r="G17" s="146"/>
    </row>
    <row r="18" spans="1:7" ht="16" customHeight="1" x14ac:dyDescent="0.35">
      <c r="A18" s="11" t="s">
        <v>76</v>
      </c>
      <c r="B18" s="60">
        <v>0.99947307978468269</v>
      </c>
      <c r="C18" s="60">
        <v>0.99656255795553694</v>
      </c>
      <c r="D18" s="60">
        <v>0.9869861039505391</v>
      </c>
      <c r="E18" s="60">
        <v>0.65814282861790319</v>
      </c>
      <c r="F18" s="60">
        <v>0.95749149768046149</v>
      </c>
      <c r="G18" s="147"/>
    </row>
    <row r="19" spans="1:7" ht="16" customHeight="1" x14ac:dyDescent="0.35">
      <c r="A19" s="8"/>
      <c r="B19" s="48"/>
      <c r="C19" s="48"/>
      <c r="D19" s="48"/>
      <c r="E19" s="48"/>
      <c r="F19" s="49"/>
      <c r="G19" s="146"/>
    </row>
    <row r="20" spans="1:7" ht="16" customHeight="1" x14ac:dyDescent="0.35">
      <c r="A20" s="11" t="s">
        <v>37</v>
      </c>
      <c r="B20" s="45"/>
      <c r="C20" s="45"/>
      <c r="D20" s="45"/>
      <c r="E20" s="48"/>
      <c r="F20" s="47"/>
      <c r="G20" s="146"/>
    </row>
    <row r="21" spans="1:7" ht="16" customHeight="1" x14ac:dyDescent="0.35">
      <c r="A21" s="8" t="s">
        <v>40</v>
      </c>
      <c r="B21" s="57">
        <v>0.59109452296846121</v>
      </c>
      <c r="C21" s="57">
        <v>0.53494073457327207</v>
      </c>
      <c r="D21" s="57">
        <v>0.64545551015869396</v>
      </c>
      <c r="E21" s="57">
        <v>0.41616871371666564</v>
      </c>
      <c r="F21" s="57">
        <v>0.57133205102227869</v>
      </c>
      <c r="G21" s="146"/>
    </row>
    <row r="22" spans="1:7" ht="16" customHeight="1" x14ac:dyDescent="0.35">
      <c r="A22" s="8" t="s">
        <v>39</v>
      </c>
      <c r="B22" s="57">
        <v>0.24599829612381094</v>
      </c>
      <c r="C22" s="57">
        <v>0.28273453846718621</v>
      </c>
      <c r="D22" s="57">
        <v>0.24421092560377608</v>
      </c>
      <c r="E22" s="57">
        <v>0.32253225638228239</v>
      </c>
      <c r="F22" s="57">
        <v>0.25732265677500182</v>
      </c>
      <c r="G22" s="146"/>
    </row>
    <row r="23" spans="1:7" ht="16" customHeight="1" x14ac:dyDescent="0.35">
      <c r="A23" s="8" t="s">
        <v>26</v>
      </c>
      <c r="B23" s="57">
        <v>0.16290718090772713</v>
      </c>
      <c r="C23" s="57">
        <v>0.18232472695954169</v>
      </c>
      <c r="D23" s="57">
        <v>0.11033356423752989</v>
      </c>
      <c r="E23" s="57">
        <v>0.26129902990105197</v>
      </c>
      <c r="F23" s="57">
        <v>0.17134529220271766</v>
      </c>
      <c r="G23" s="146"/>
    </row>
    <row r="24" spans="1:7" ht="16" customHeight="1" x14ac:dyDescent="0.35">
      <c r="A24" s="11"/>
      <c r="B24" s="45"/>
      <c r="C24" s="45"/>
      <c r="D24" s="45"/>
      <c r="E24" s="48"/>
      <c r="F24" s="46"/>
      <c r="G24" s="146"/>
    </row>
    <row r="25" spans="1:7" ht="16" customHeight="1" x14ac:dyDescent="0.35">
      <c r="A25" s="63" t="s">
        <v>157</v>
      </c>
      <c r="B25" s="60">
        <v>0.2796064537105965</v>
      </c>
      <c r="C25" s="60">
        <v>0.25923226106569353</v>
      </c>
      <c r="D25" s="60">
        <v>0.17949114172507274</v>
      </c>
      <c r="E25" s="60">
        <v>0.27411330753253488</v>
      </c>
      <c r="F25" s="60">
        <v>0.26900175638248286</v>
      </c>
      <c r="G25" s="146"/>
    </row>
    <row r="26" spans="1:7" ht="16" customHeight="1" x14ac:dyDescent="0.35">
      <c r="A26" s="8"/>
      <c r="B26" s="12"/>
      <c r="C26" s="12"/>
      <c r="D26" s="12"/>
      <c r="E26" s="12"/>
      <c r="F26" s="13"/>
      <c r="G26" s="146"/>
    </row>
    <row r="27" spans="1:7" ht="16" customHeight="1" x14ac:dyDescent="0.35">
      <c r="A27" s="11" t="s">
        <v>42</v>
      </c>
      <c r="B27" s="12"/>
      <c r="C27" s="12"/>
      <c r="D27" s="12"/>
      <c r="E27" s="12"/>
      <c r="F27" s="14"/>
      <c r="G27" s="146"/>
    </row>
    <row r="28" spans="1:7" ht="16" customHeight="1" x14ac:dyDescent="0.35">
      <c r="A28" s="8" t="s">
        <v>27</v>
      </c>
      <c r="B28" s="60">
        <v>0.10364660927595158</v>
      </c>
      <c r="C28" s="60">
        <v>0.31788435492190042</v>
      </c>
      <c r="D28" s="60">
        <v>0.11155776499401156</v>
      </c>
      <c r="E28" s="60">
        <v>0.25256769017628289</v>
      </c>
      <c r="F28" s="60">
        <v>0.13579371953207081</v>
      </c>
      <c r="G28" s="146"/>
    </row>
    <row r="29" spans="1:7" ht="16" customHeight="1" x14ac:dyDescent="0.35">
      <c r="A29" s="8" t="s">
        <v>28</v>
      </c>
      <c r="B29" s="57">
        <v>0.29556024555728166</v>
      </c>
      <c r="C29" s="57">
        <v>0.19262575757457484</v>
      </c>
      <c r="D29" s="57">
        <v>0.33093130756814632</v>
      </c>
      <c r="E29" s="57">
        <v>0.22734175782015559</v>
      </c>
      <c r="F29" s="57">
        <v>0.2838953743626742</v>
      </c>
      <c r="G29" s="146"/>
    </row>
    <row r="30" spans="1:7" ht="16" customHeight="1" x14ac:dyDescent="0.35">
      <c r="A30" s="8" t="s">
        <v>29</v>
      </c>
      <c r="B30" s="57">
        <v>0.21666996638324978</v>
      </c>
      <c r="C30" s="57">
        <v>6.6703158231524035E-2</v>
      </c>
      <c r="D30" s="57">
        <v>9.4004071354377092E-2</v>
      </c>
      <c r="E30" s="57">
        <v>0.10233593525740957</v>
      </c>
      <c r="F30" s="57">
        <v>0.18284746593943896</v>
      </c>
      <c r="G30" s="146"/>
    </row>
    <row r="31" spans="1:7" ht="16" customHeight="1" x14ac:dyDescent="0.35">
      <c r="A31" s="8" t="s">
        <v>30</v>
      </c>
      <c r="B31" s="57">
        <v>0.38412317878351615</v>
      </c>
      <c r="C31" s="57">
        <v>0.42278672927200051</v>
      </c>
      <c r="D31" s="57">
        <v>0.46350685608346487</v>
      </c>
      <c r="E31" s="57">
        <v>0.41775461674615172</v>
      </c>
      <c r="F31" s="57">
        <v>0.39746344016581486</v>
      </c>
      <c r="G31" s="146"/>
    </row>
    <row r="32" spans="1:7" ht="16" customHeight="1" x14ac:dyDescent="0.35">
      <c r="A32" s="15"/>
      <c r="B32" s="9"/>
      <c r="C32" s="9"/>
      <c r="D32" s="9"/>
      <c r="E32" s="12"/>
      <c r="F32" s="10"/>
      <c r="G32" s="146"/>
    </row>
    <row r="33" spans="1:7" ht="16" customHeight="1" x14ac:dyDescent="0.35">
      <c r="A33" s="16" t="s">
        <v>44</v>
      </c>
      <c r="B33" s="12"/>
      <c r="C33" s="12"/>
      <c r="D33" s="12"/>
      <c r="E33" s="12"/>
      <c r="F33" s="13"/>
      <c r="G33" s="146"/>
    </row>
    <row r="34" spans="1:7" ht="16" customHeight="1" x14ac:dyDescent="0.35">
      <c r="A34" s="17" t="s">
        <v>31</v>
      </c>
      <c r="B34" s="60">
        <v>3.6897389095660697E-2</v>
      </c>
      <c r="C34" s="60">
        <v>4.3551684733450322E-2</v>
      </c>
      <c r="D34" s="60">
        <v>5.6454690744274984E-2</v>
      </c>
      <c r="E34" s="60">
        <v>0.27384318984754275</v>
      </c>
      <c r="F34" s="60">
        <v>6.7277064297292077E-2</v>
      </c>
      <c r="G34" s="146"/>
    </row>
    <row r="35" spans="1:7" ht="16" customHeight="1" x14ac:dyDescent="0.35">
      <c r="A35" s="17" t="s">
        <v>32</v>
      </c>
      <c r="B35" s="57">
        <v>0.19334654129789755</v>
      </c>
      <c r="C35" s="57">
        <v>0.30157700129609172</v>
      </c>
      <c r="D35" s="57">
        <v>0.16554273894577104</v>
      </c>
      <c r="E35" s="57">
        <v>0.27528305038908857</v>
      </c>
      <c r="F35" s="57">
        <v>0.20764002752003377</v>
      </c>
      <c r="G35" s="146"/>
    </row>
    <row r="36" spans="1:7" ht="16" customHeight="1" x14ac:dyDescent="0.35">
      <c r="A36" s="17" t="s">
        <v>98</v>
      </c>
      <c r="B36" s="57">
        <v>0.13473398545686138</v>
      </c>
      <c r="C36" s="57">
        <v>0.17106793937465711</v>
      </c>
      <c r="D36" s="57">
        <v>7.8426851459375072E-2</v>
      </c>
      <c r="E36" s="57">
        <v>0.16159017342160858</v>
      </c>
      <c r="F36" s="57">
        <v>0.13539791252693528</v>
      </c>
      <c r="G36" s="146"/>
    </row>
    <row r="37" spans="1:7" ht="16" customHeight="1" x14ac:dyDescent="0.35">
      <c r="A37" s="17" t="s">
        <v>33</v>
      </c>
      <c r="B37" s="57">
        <v>0.63502208414957861</v>
      </c>
      <c r="C37" s="57">
        <v>0.48380337459580036</v>
      </c>
      <c r="D37" s="57">
        <v>0.69957571885057901</v>
      </c>
      <c r="E37" s="57">
        <v>0.2892835863417601</v>
      </c>
      <c r="F37" s="57">
        <v>0.58968499565573607</v>
      </c>
      <c r="G37" s="146"/>
    </row>
    <row r="38" spans="1:7" ht="16" customHeight="1" x14ac:dyDescent="0.35">
      <c r="A38" s="17"/>
      <c r="B38" s="57"/>
      <c r="C38" s="57"/>
      <c r="D38" s="57"/>
      <c r="E38" s="57"/>
      <c r="F38" s="57"/>
      <c r="G38" s="146"/>
    </row>
    <row r="39" spans="1:7" ht="16" customHeight="1" x14ac:dyDescent="0.35">
      <c r="A39" s="88" t="s">
        <v>125</v>
      </c>
      <c r="B39" s="57"/>
      <c r="C39" s="57"/>
      <c r="D39" s="57"/>
      <c r="E39" s="57"/>
      <c r="F39" s="57"/>
      <c r="G39" s="146"/>
    </row>
    <row r="40" spans="1:7" ht="16" customHeight="1" x14ac:dyDescent="0.35">
      <c r="A40" s="88" t="s">
        <v>152</v>
      </c>
      <c r="B40" s="57">
        <v>0.28871573968669328</v>
      </c>
      <c r="C40" s="57">
        <v>0.35327594597785184</v>
      </c>
      <c r="D40" s="57">
        <v>0.27427966296089595</v>
      </c>
      <c r="E40" s="57">
        <v>0.37471862638591619</v>
      </c>
      <c r="F40" s="57">
        <v>0.30185638469421955</v>
      </c>
      <c r="G40" s="146"/>
    </row>
    <row r="41" spans="1:7" ht="16" customHeight="1" x14ac:dyDescent="0.35">
      <c r="A41" s="88" t="s">
        <v>153</v>
      </c>
      <c r="B41" s="57">
        <v>0.71128426031330505</v>
      </c>
      <c r="C41" s="57">
        <v>0.64672405402214783</v>
      </c>
      <c r="D41" s="57">
        <v>0.72572033703910432</v>
      </c>
      <c r="E41" s="57">
        <v>0.62528137361408365</v>
      </c>
      <c r="F41" s="57">
        <v>0.6981436153057784</v>
      </c>
      <c r="G41" s="146"/>
    </row>
    <row r="42" spans="1:7" ht="16" customHeight="1" x14ac:dyDescent="0.35">
      <c r="A42" s="17"/>
      <c r="B42" s="45"/>
      <c r="C42" s="45"/>
      <c r="D42" s="45"/>
      <c r="E42" s="48"/>
      <c r="F42" s="47"/>
      <c r="G42" s="146"/>
    </row>
    <row r="43" spans="1:7" ht="16" customHeight="1" x14ac:dyDescent="0.35">
      <c r="A43" s="16" t="s">
        <v>43</v>
      </c>
      <c r="B43" s="48"/>
      <c r="C43" s="48"/>
      <c r="D43" s="48"/>
      <c r="E43" s="48"/>
      <c r="F43" s="49"/>
      <c r="G43" s="146"/>
    </row>
    <row r="44" spans="1:7" ht="16" customHeight="1" x14ac:dyDescent="0.35">
      <c r="A44" s="17" t="s">
        <v>94</v>
      </c>
      <c r="B44" s="60">
        <v>0.22804724632442158</v>
      </c>
      <c r="C44" s="60">
        <v>0.43067630446821764</v>
      </c>
      <c r="D44" s="60">
        <v>0.27265657411410238</v>
      </c>
      <c r="E44" s="60">
        <v>0.58043177110205901</v>
      </c>
      <c r="F44" s="60">
        <v>0.28689254277214576</v>
      </c>
      <c r="G44" s="146"/>
    </row>
    <row r="45" spans="1:7" ht="16" customHeight="1" x14ac:dyDescent="0.35">
      <c r="A45" s="17" t="s">
        <v>95</v>
      </c>
      <c r="B45" s="57">
        <v>0.19600949026400458</v>
      </c>
      <c r="C45" s="57">
        <v>0.21378258487284893</v>
      </c>
      <c r="D45" s="57">
        <v>0.23815667230207069</v>
      </c>
      <c r="E45" s="57">
        <v>0.24355307700519974</v>
      </c>
      <c r="F45" s="57">
        <v>0.20645751564775788</v>
      </c>
      <c r="G45" s="146"/>
    </row>
    <row r="46" spans="1:7" ht="16" customHeight="1" x14ac:dyDescent="0.35">
      <c r="A46" s="17" t="s">
        <v>96</v>
      </c>
      <c r="B46" s="57">
        <v>9.5232576193510401E-2</v>
      </c>
      <c r="C46" s="57">
        <v>0.11524652078520015</v>
      </c>
      <c r="D46" s="57">
        <v>9.9400933558250901E-2</v>
      </c>
      <c r="E46" s="57">
        <v>6.0135821852039528E-2</v>
      </c>
      <c r="F46" s="57">
        <v>9.2685686639654943E-2</v>
      </c>
      <c r="G46" s="146"/>
    </row>
    <row r="47" spans="1:7" ht="16" customHeight="1" x14ac:dyDescent="0.35">
      <c r="A47" s="17" t="s">
        <v>97</v>
      </c>
      <c r="B47" s="57">
        <v>0.48071068721806287</v>
      </c>
      <c r="C47" s="57">
        <v>0.24029458987373295</v>
      </c>
      <c r="D47" s="57">
        <v>0.38978582002557582</v>
      </c>
      <c r="E47" s="57">
        <v>0.11587933004070101</v>
      </c>
      <c r="F47" s="57">
        <v>0.41396425494043976</v>
      </c>
      <c r="G47" s="146"/>
    </row>
    <row r="48" spans="1:7" ht="16" customHeight="1" x14ac:dyDescent="0.35">
      <c r="A48" s="17"/>
      <c r="B48" s="9"/>
      <c r="C48" s="9"/>
      <c r="D48" s="9"/>
      <c r="E48" s="12"/>
      <c r="F48" s="10"/>
      <c r="G48" s="146"/>
    </row>
    <row r="49" spans="1:8" ht="16" customHeight="1" x14ac:dyDescent="0.35">
      <c r="A49" s="18" t="s">
        <v>75</v>
      </c>
      <c r="B49" s="57">
        <v>0.62100855097887275</v>
      </c>
      <c r="C49" s="57">
        <v>0.30002788523698243</v>
      </c>
      <c r="D49" s="57">
        <v>0.43832312525784628</v>
      </c>
      <c r="E49" s="57">
        <v>0.1792264129290736</v>
      </c>
      <c r="F49" s="57">
        <v>0.53200606809434348</v>
      </c>
      <c r="G49" s="146"/>
    </row>
    <row r="50" spans="1:8" ht="16" customHeight="1" x14ac:dyDescent="0.35">
      <c r="A50" s="17"/>
      <c r="B50" s="9"/>
      <c r="C50" s="9"/>
      <c r="D50" s="9"/>
      <c r="E50" s="12"/>
      <c r="F50" s="10"/>
      <c r="G50" s="146"/>
    </row>
    <row r="51" spans="1:8" ht="16" customHeight="1" x14ac:dyDescent="0.35">
      <c r="A51" s="18" t="s">
        <v>67</v>
      </c>
      <c r="B51" s="27"/>
      <c r="C51" s="27"/>
      <c r="D51" s="9"/>
      <c r="E51" s="12"/>
      <c r="F51" s="10"/>
      <c r="G51" s="146"/>
    </row>
    <row r="52" spans="1:8" ht="16" customHeight="1" x14ac:dyDescent="0.35">
      <c r="A52" s="28" t="s">
        <v>107</v>
      </c>
      <c r="B52" s="32">
        <v>0.1273866442234888</v>
      </c>
      <c r="C52" s="32">
        <v>0.1274571368368021</v>
      </c>
      <c r="D52" s="32">
        <v>6.5328442196250919E-2</v>
      </c>
      <c r="E52" s="32">
        <v>0.10446362428917806</v>
      </c>
      <c r="F52" s="32">
        <v>0.11929692573323342</v>
      </c>
      <c r="G52" s="146"/>
    </row>
    <row r="53" spans="1:8" ht="16" customHeight="1" x14ac:dyDescent="0.35">
      <c r="A53" s="28" t="s">
        <v>108</v>
      </c>
      <c r="B53" s="32">
        <v>0.11934908092228869</v>
      </c>
      <c r="C53" s="32">
        <v>8.7089204152214161E-2</v>
      </c>
      <c r="D53" s="32">
        <v>7.5290581738343298E-2</v>
      </c>
      <c r="E53" s="32">
        <v>0.11945196224210348</v>
      </c>
      <c r="F53" s="32">
        <v>0.11349335111100829</v>
      </c>
      <c r="G53" s="146"/>
    </row>
    <row r="54" spans="1:8" ht="16" customHeight="1" x14ac:dyDescent="0.35">
      <c r="A54" s="28" t="s">
        <v>109</v>
      </c>
      <c r="B54" s="32">
        <v>0.2228865134391014</v>
      </c>
      <c r="C54" s="32">
        <v>0.10531619898093299</v>
      </c>
      <c r="D54" s="32">
        <v>0.24201795049099675</v>
      </c>
      <c r="E54" s="32">
        <v>0.24769636650548088</v>
      </c>
      <c r="F54" s="32">
        <v>0.21998048735985262</v>
      </c>
      <c r="G54" s="146"/>
    </row>
    <row r="55" spans="1:8" ht="16" customHeight="1" x14ac:dyDescent="0.35">
      <c r="A55" s="28" t="s">
        <v>110</v>
      </c>
      <c r="B55" s="32">
        <v>0.10619899061936695</v>
      </c>
      <c r="C55" s="32">
        <v>6.4219177319848067E-2</v>
      </c>
      <c r="D55" s="32">
        <v>8.8504882210388353E-2</v>
      </c>
      <c r="E55" s="32">
        <v>7.2515159430536436E-2</v>
      </c>
      <c r="F55" s="32">
        <v>9.7968344509172342E-2</v>
      </c>
      <c r="G55" s="146"/>
    </row>
    <row r="56" spans="1:8" ht="16" customHeight="1" x14ac:dyDescent="0.35">
      <c r="A56" s="28" t="s">
        <v>111</v>
      </c>
      <c r="B56" s="32">
        <v>0.19991567829413659</v>
      </c>
      <c r="C56" s="32">
        <v>0.4016854841890522</v>
      </c>
      <c r="D56" s="32">
        <v>0.35455470553748691</v>
      </c>
      <c r="E56" s="32">
        <v>0.32593973393734155</v>
      </c>
      <c r="F56" s="32">
        <v>0.24120656379624761</v>
      </c>
      <c r="G56" s="146"/>
    </row>
    <row r="57" spans="1:8" ht="16" customHeight="1" x14ac:dyDescent="0.35">
      <c r="A57" s="28" t="s">
        <v>112</v>
      </c>
      <c r="B57" s="32">
        <v>0.13146161113384988</v>
      </c>
      <c r="C57" s="32">
        <v>0.13776519271325191</v>
      </c>
      <c r="D57" s="32">
        <v>0.10033537229676913</v>
      </c>
      <c r="E57" s="32">
        <v>6.5528514866533313E-2</v>
      </c>
      <c r="F57" s="32">
        <v>0.12131131128719654</v>
      </c>
      <c r="G57" s="146"/>
    </row>
    <row r="58" spans="1:8" ht="16" customHeight="1" x14ac:dyDescent="0.35">
      <c r="A58" s="28" t="s">
        <v>113</v>
      </c>
      <c r="B58" s="32">
        <v>5.4116884864650786E-2</v>
      </c>
      <c r="C58" s="32">
        <v>5.1081800720516303E-2</v>
      </c>
      <c r="D58" s="32">
        <v>3.3971609237484629E-2</v>
      </c>
      <c r="E58" s="32">
        <v>4.5118600295912324E-2</v>
      </c>
      <c r="F58" s="32">
        <v>5.1109532482965445E-2</v>
      </c>
      <c r="G58" s="146"/>
    </row>
    <row r="59" spans="1:8" ht="16" customHeight="1" thickBot="1" x14ac:dyDescent="0.4">
      <c r="A59" s="29" t="s">
        <v>114</v>
      </c>
      <c r="B59" s="32">
        <v>3.8684596503117015E-2</v>
      </c>
      <c r="C59" s="32">
        <v>2.5385805087382082E-2</v>
      </c>
      <c r="D59" s="32">
        <v>3.9996456292279867E-2</v>
      </c>
      <c r="E59" s="32">
        <v>1.9286038432913766E-2</v>
      </c>
      <c r="F59" s="32">
        <v>3.5633483720323503E-2</v>
      </c>
      <c r="G59" s="146"/>
    </row>
    <row r="60" spans="1:8" ht="16" customHeight="1" thickBot="1" x14ac:dyDescent="0.4">
      <c r="A60" s="37" t="s">
        <v>41</v>
      </c>
      <c r="B60" s="161">
        <v>3926</v>
      </c>
      <c r="C60" s="161">
        <v>277</v>
      </c>
      <c r="D60" s="161">
        <v>263</v>
      </c>
      <c r="E60" s="162">
        <v>535</v>
      </c>
      <c r="F60" s="161">
        <v>5001</v>
      </c>
      <c r="G60" s="146"/>
    </row>
    <row r="61" spans="1:8" ht="20.25" customHeight="1" x14ac:dyDescent="0.35">
      <c r="A61" s="20" t="s">
        <v>359</v>
      </c>
      <c r="B61" s="21"/>
      <c r="C61" s="21"/>
      <c r="D61" s="22"/>
      <c r="E61" s="23"/>
      <c r="F61" s="23"/>
      <c r="G61" s="146"/>
    </row>
    <row r="62" spans="1:8" ht="24.75" customHeight="1" x14ac:dyDescent="0.35">
      <c r="A62" s="269" t="s">
        <v>45</v>
      </c>
      <c r="B62" s="269"/>
      <c r="C62" s="269"/>
      <c r="D62" s="269"/>
      <c r="E62" s="269"/>
      <c r="F62" s="170"/>
      <c r="G62" s="171"/>
      <c r="H62" s="170"/>
    </row>
    <row r="63" spans="1:8" ht="16.399999999999999" customHeight="1" x14ac:dyDescent="0.35">
      <c r="A63" s="198" t="str">
        <f>HYPERLINK("#'Index'!A1","Back To Index")</f>
        <v>Back To Index</v>
      </c>
      <c r="G63" s="146"/>
    </row>
    <row r="64" spans="1:8" x14ac:dyDescent="0.35">
      <c r="G64" s="146"/>
    </row>
    <row r="65" spans="7:7" ht="16.399999999999999" customHeight="1" x14ac:dyDescent="0.35">
      <c r="G65" s="146"/>
    </row>
    <row r="66" spans="7:7" x14ac:dyDescent="0.35">
      <c r="G66" s="146"/>
    </row>
    <row r="67" spans="7:7" ht="16.399999999999999" customHeight="1" x14ac:dyDescent="0.35">
      <c r="G67" s="146"/>
    </row>
    <row r="68" spans="7:7" ht="15.65" customHeight="1" x14ac:dyDescent="0.35">
      <c r="G68" s="146"/>
    </row>
    <row r="69" spans="7:7" ht="15.65" customHeight="1" x14ac:dyDescent="0.35">
      <c r="G69" s="146"/>
    </row>
    <row r="70" spans="7:7" ht="16.399999999999999" customHeight="1" x14ac:dyDescent="0.35">
      <c r="G70" s="146"/>
    </row>
    <row r="71" spans="7:7" ht="16.399999999999999" customHeight="1" x14ac:dyDescent="0.35">
      <c r="G71" s="146"/>
    </row>
    <row r="72" spans="7:7" x14ac:dyDescent="0.35">
      <c r="G72" s="146"/>
    </row>
    <row r="73" spans="7:7" ht="16.399999999999999" customHeight="1" x14ac:dyDescent="0.35">
      <c r="G73" s="146"/>
    </row>
    <row r="74" spans="7:7" x14ac:dyDescent="0.35">
      <c r="G74" s="146"/>
    </row>
    <row r="75" spans="7:7" ht="16.399999999999999" customHeight="1" x14ac:dyDescent="0.35">
      <c r="G75" s="146"/>
    </row>
    <row r="76" spans="7:7" x14ac:dyDescent="0.35">
      <c r="G76" s="146"/>
    </row>
    <row r="77" spans="7:7" ht="16.399999999999999" customHeight="1" x14ac:dyDescent="0.35">
      <c r="G77" s="146"/>
    </row>
    <row r="78" spans="7:7" ht="15.65" customHeight="1" x14ac:dyDescent="0.35">
      <c r="G78" s="146"/>
    </row>
    <row r="79" spans="7:7" ht="15.65" customHeight="1" x14ac:dyDescent="0.35">
      <c r="G79" s="146"/>
    </row>
    <row r="80" spans="7:7" ht="16.399999999999999" customHeight="1" x14ac:dyDescent="0.35">
      <c r="G80" s="146"/>
    </row>
    <row r="81" spans="7:7" ht="16.399999999999999" customHeight="1" x14ac:dyDescent="0.35">
      <c r="G81" s="146"/>
    </row>
    <row r="82" spans="7:7" x14ac:dyDescent="0.35">
      <c r="G82" s="146"/>
    </row>
    <row r="83" spans="7:7" ht="16.399999999999999" customHeight="1" x14ac:dyDescent="0.35">
      <c r="G83" s="146"/>
    </row>
    <row r="84" spans="7:7" x14ac:dyDescent="0.35">
      <c r="G84" s="146"/>
    </row>
    <row r="85" spans="7:7" ht="16.399999999999999" customHeight="1" x14ac:dyDescent="0.35">
      <c r="G85" s="146"/>
    </row>
    <row r="86" spans="7:7" x14ac:dyDescent="0.35">
      <c r="G86" s="146"/>
    </row>
    <row r="87" spans="7:7" ht="16.399999999999999" customHeight="1" x14ac:dyDescent="0.35">
      <c r="G87" s="146"/>
    </row>
    <row r="88" spans="7:7" ht="15.65" customHeight="1" x14ac:dyDescent="0.35">
      <c r="G88" s="146"/>
    </row>
    <row r="89" spans="7:7" ht="15.65" customHeight="1" x14ac:dyDescent="0.35">
      <c r="G89" s="146"/>
    </row>
    <row r="90" spans="7:7" ht="16.399999999999999" customHeight="1" x14ac:dyDescent="0.35">
      <c r="G90" s="146"/>
    </row>
    <row r="91" spans="7:7" ht="16.399999999999999" customHeight="1" x14ac:dyDescent="0.35">
      <c r="G91" s="146"/>
    </row>
    <row r="92" spans="7:7" x14ac:dyDescent="0.35">
      <c r="G92" s="146"/>
    </row>
    <row r="93" spans="7:7" ht="16.399999999999999" customHeight="1" x14ac:dyDescent="0.35">
      <c r="G93" s="146"/>
    </row>
    <row r="94" spans="7:7" x14ac:dyDescent="0.35">
      <c r="G94" s="146"/>
    </row>
    <row r="95" spans="7:7" ht="16.399999999999999" customHeight="1" x14ac:dyDescent="0.35">
      <c r="G95" s="146"/>
    </row>
    <row r="96" spans="7:7" x14ac:dyDescent="0.35">
      <c r="G96" s="146"/>
    </row>
    <row r="97" spans="7:7" ht="16.399999999999999" customHeight="1" x14ac:dyDescent="0.35">
      <c r="G97" s="146"/>
    </row>
    <row r="98" spans="7:7" x14ac:dyDescent="0.35">
      <c r="G98" s="146"/>
    </row>
    <row r="99" spans="7:7" ht="16.399999999999999" customHeight="1" x14ac:dyDescent="0.35">
      <c r="G99" s="146"/>
    </row>
    <row r="100" spans="7:7" x14ac:dyDescent="0.35">
      <c r="G100" s="146"/>
    </row>
    <row r="101" spans="7:7" x14ac:dyDescent="0.35">
      <c r="G101" s="146"/>
    </row>
    <row r="102" spans="7:7" ht="16.399999999999999" customHeight="1" x14ac:dyDescent="0.35">
      <c r="G102" s="146"/>
    </row>
    <row r="103" spans="7:7" ht="16.399999999999999" customHeight="1" x14ac:dyDescent="0.35">
      <c r="G103" s="146"/>
    </row>
    <row r="104" spans="7:7" x14ac:dyDescent="0.35">
      <c r="G104" s="146"/>
    </row>
    <row r="105" spans="7:7" ht="16.399999999999999" customHeight="1" x14ac:dyDescent="0.35">
      <c r="G105" s="146"/>
    </row>
    <row r="106" spans="7:7" x14ac:dyDescent="0.35">
      <c r="G106" s="146"/>
    </row>
    <row r="107" spans="7:7" ht="16.399999999999999" customHeight="1" x14ac:dyDescent="0.35">
      <c r="G107" s="146"/>
    </row>
    <row r="108" spans="7:7" x14ac:dyDescent="0.35">
      <c r="G108" s="146"/>
    </row>
    <row r="109" spans="7:7" ht="16.399999999999999" customHeight="1" x14ac:dyDescent="0.35">
      <c r="G109" s="146"/>
    </row>
    <row r="110" spans="7:7" x14ac:dyDescent="0.35">
      <c r="G110" s="146"/>
    </row>
    <row r="111" spans="7:7" ht="16.399999999999999" customHeight="1" x14ac:dyDescent="0.35">
      <c r="G111" s="146"/>
    </row>
    <row r="112" spans="7:7" x14ac:dyDescent="0.35">
      <c r="G112" s="146"/>
    </row>
    <row r="113" spans="7:7" x14ac:dyDescent="0.35">
      <c r="G113" s="146"/>
    </row>
    <row r="114" spans="7:7" ht="16.399999999999999" customHeight="1" x14ac:dyDescent="0.35">
      <c r="G114" s="146"/>
    </row>
    <row r="115" spans="7:7" ht="16.399999999999999" customHeight="1" x14ac:dyDescent="0.35">
      <c r="G115" s="146"/>
    </row>
    <row r="116" spans="7:7" x14ac:dyDescent="0.35">
      <c r="G116" s="146"/>
    </row>
    <row r="117" spans="7:7" ht="16.399999999999999" customHeight="1" x14ac:dyDescent="0.35">
      <c r="G117" s="146"/>
    </row>
    <row r="118" spans="7:7" x14ac:dyDescent="0.35">
      <c r="G118" s="146"/>
    </row>
    <row r="119" spans="7:7" ht="16.399999999999999" customHeight="1" x14ac:dyDescent="0.35">
      <c r="G119" s="146"/>
    </row>
    <row r="120" spans="7:7" x14ac:dyDescent="0.35">
      <c r="G120" s="146"/>
    </row>
    <row r="121" spans="7:7" ht="16.399999999999999" customHeight="1" x14ac:dyDescent="0.35">
      <c r="G121" s="146"/>
    </row>
    <row r="122" spans="7:7" x14ac:dyDescent="0.35">
      <c r="G122" s="146"/>
    </row>
    <row r="123" spans="7:7" ht="16.399999999999999" customHeight="1" x14ac:dyDescent="0.35">
      <c r="G123" s="146"/>
    </row>
    <row r="124" spans="7:7" x14ac:dyDescent="0.35">
      <c r="G124" s="146"/>
    </row>
    <row r="125" spans="7:7" x14ac:dyDescent="0.35">
      <c r="G125" s="146"/>
    </row>
    <row r="126" spans="7:7" ht="16.399999999999999" customHeight="1" x14ac:dyDescent="0.35">
      <c r="G126" s="146"/>
    </row>
    <row r="127" spans="7:7" ht="16.399999999999999" customHeight="1" x14ac:dyDescent="0.35">
      <c r="G127" s="146"/>
    </row>
    <row r="128" spans="7:7" x14ac:dyDescent="0.35">
      <c r="G128" s="146"/>
    </row>
    <row r="129" spans="7:7" ht="16.399999999999999" customHeight="1" x14ac:dyDescent="0.35">
      <c r="G129" s="146"/>
    </row>
    <row r="130" spans="7:7" x14ac:dyDescent="0.35">
      <c r="G130" s="146"/>
    </row>
    <row r="131" spans="7:7" ht="16.399999999999999" customHeight="1" x14ac:dyDescent="0.35">
      <c r="G131" s="146"/>
    </row>
    <row r="132" spans="7:7" x14ac:dyDescent="0.35">
      <c r="G132" s="146"/>
    </row>
    <row r="133" spans="7:7" ht="16.399999999999999" customHeight="1" x14ac:dyDescent="0.35">
      <c r="G133" s="146"/>
    </row>
    <row r="134" spans="7:7" x14ac:dyDescent="0.35">
      <c r="G134" s="146"/>
    </row>
    <row r="135" spans="7:7" ht="16.399999999999999" customHeight="1" x14ac:dyDescent="0.35">
      <c r="G135" s="146"/>
    </row>
    <row r="136" spans="7:7" x14ac:dyDescent="0.35">
      <c r="G136" s="146"/>
    </row>
    <row r="137" spans="7:7" ht="16.399999999999999" customHeight="1" x14ac:dyDescent="0.35">
      <c r="G137" s="146"/>
    </row>
    <row r="138" spans="7:7" x14ac:dyDescent="0.35">
      <c r="G138" s="146"/>
    </row>
    <row r="139" spans="7:7" x14ac:dyDescent="0.35">
      <c r="G139" s="146"/>
    </row>
    <row r="140" spans="7:7" ht="16.399999999999999" customHeight="1" x14ac:dyDescent="0.35">
      <c r="G140" s="65"/>
    </row>
    <row r="141" spans="7:7" ht="16.399999999999999" customHeight="1" x14ac:dyDescent="0.35">
      <c r="G141" s="65"/>
    </row>
    <row r="142" spans="7:7" x14ac:dyDescent="0.35">
      <c r="G142" s="65"/>
    </row>
    <row r="143" spans="7:7" ht="16.399999999999999" customHeight="1" x14ac:dyDescent="0.35">
      <c r="G143" s="65"/>
    </row>
    <row r="144" spans="7:7" x14ac:dyDescent="0.35">
      <c r="G144" s="65"/>
    </row>
    <row r="145" spans="7:7" ht="16.399999999999999" customHeight="1" x14ac:dyDescent="0.35">
      <c r="G145" s="65"/>
    </row>
    <row r="146" spans="7:7" x14ac:dyDescent="0.35">
      <c r="G146" s="65"/>
    </row>
    <row r="147" spans="7:7" ht="16.399999999999999" customHeight="1" x14ac:dyDescent="0.35">
      <c r="G147" s="65"/>
    </row>
    <row r="148" spans="7:7" x14ac:dyDescent="0.35">
      <c r="G148" s="65"/>
    </row>
    <row r="149" spans="7:7" ht="16.399999999999999" customHeight="1" x14ac:dyDescent="0.35">
      <c r="G149" s="65"/>
    </row>
    <row r="150" spans="7:7" x14ac:dyDescent="0.35">
      <c r="G150" s="65"/>
    </row>
    <row r="151" spans="7:7" ht="16.399999999999999" customHeight="1" x14ac:dyDescent="0.35">
      <c r="G151" s="65"/>
    </row>
    <row r="152" spans="7:7" x14ac:dyDescent="0.35">
      <c r="G152" s="65"/>
    </row>
    <row r="153" spans="7:7" ht="16.399999999999999" customHeight="1" x14ac:dyDescent="0.35">
      <c r="G153" s="65"/>
    </row>
    <row r="154" spans="7:7" x14ac:dyDescent="0.35">
      <c r="G154" s="65"/>
    </row>
    <row r="155" spans="7:7" ht="16.399999999999999" customHeight="1" x14ac:dyDescent="0.35">
      <c r="G155" s="65"/>
    </row>
    <row r="156" spans="7:7" x14ac:dyDescent="0.35">
      <c r="G156" s="65"/>
    </row>
    <row r="157" spans="7:7" ht="16.399999999999999" customHeight="1" x14ac:dyDescent="0.35">
      <c r="G157" s="65"/>
    </row>
    <row r="158" spans="7:7" x14ac:dyDescent="0.35">
      <c r="G158" s="65"/>
    </row>
    <row r="159" spans="7:7" ht="16.399999999999999" customHeight="1" x14ac:dyDescent="0.35">
      <c r="G159" s="65"/>
    </row>
    <row r="160" spans="7:7" x14ac:dyDescent="0.35">
      <c r="G160" s="65"/>
    </row>
    <row r="161" spans="7:7" x14ac:dyDescent="0.35">
      <c r="G161" s="146"/>
    </row>
    <row r="162" spans="7:7" ht="15.65" customHeight="1" x14ac:dyDescent="0.35">
      <c r="G162" s="146"/>
    </row>
    <row r="163" spans="7:7" ht="16.399999999999999" customHeight="1" x14ac:dyDescent="0.35">
      <c r="G163" s="146"/>
    </row>
    <row r="164" spans="7:7" x14ac:dyDescent="0.35">
      <c r="G164" s="146"/>
    </row>
    <row r="165" spans="7:7" ht="16.399999999999999" customHeight="1" x14ac:dyDescent="0.35">
      <c r="G165" s="146"/>
    </row>
    <row r="166" spans="7:7" x14ac:dyDescent="0.35">
      <c r="G166" s="146"/>
    </row>
    <row r="167" spans="7:7" ht="16.399999999999999" customHeight="1" x14ac:dyDescent="0.35">
      <c r="G167" s="146"/>
    </row>
    <row r="168" spans="7:7" x14ac:dyDescent="0.35">
      <c r="G168" s="146"/>
    </row>
    <row r="169" spans="7:7" ht="16.399999999999999" customHeight="1" x14ac:dyDescent="0.35">
      <c r="G169" s="146"/>
    </row>
    <row r="170" spans="7:7" x14ac:dyDescent="0.35">
      <c r="G170" s="146"/>
    </row>
    <row r="171" spans="7:7" x14ac:dyDescent="0.35">
      <c r="G171" s="146"/>
    </row>
    <row r="172" spans="7:7" ht="15.65" customHeight="1" x14ac:dyDescent="0.35">
      <c r="G172" s="146"/>
    </row>
    <row r="173" spans="7:7" ht="16.399999999999999" customHeight="1" x14ac:dyDescent="0.35">
      <c r="G173" s="146"/>
    </row>
    <row r="174" spans="7:7" x14ac:dyDescent="0.35">
      <c r="G174" s="146"/>
    </row>
    <row r="175" spans="7:7" ht="16.399999999999999" customHeight="1" x14ac:dyDescent="0.35">
      <c r="G175" s="146"/>
    </row>
    <row r="176" spans="7:7" x14ac:dyDescent="0.35">
      <c r="G176" s="146"/>
    </row>
    <row r="177" spans="7:7" ht="16.399999999999999" customHeight="1" x14ac:dyDescent="0.35">
      <c r="G177" s="146"/>
    </row>
    <row r="178" spans="7:7" x14ac:dyDescent="0.35">
      <c r="G178" s="146"/>
    </row>
    <row r="179" spans="7:7" ht="16.399999999999999" customHeight="1" x14ac:dyDescent="0.35">
      <c r="G179" s="146"/>
    </row>
    <row r="180" spans="7:7" x14ac:dyDescent="0.35">
      <c r="G180" s="146"/>
    </row>
    <row r="181" spans="7:7" ht="16.399999999999999" customHeight="1" x14ac:dyDescent="0.35">
      <c r="G181" s="146"/>
    </row>
    <row r="182" spans="7:7" x14ac:dyDescent="0.35">
      <c r="G182" s="146"/>
    </row>
  </sheetData>
  <sheetProtection formatCells="0" formatColumns="0" formatRows="0" insertColumns="0" insertRows="0" deleteColumns="0" deleteRows="0"/>
  <mergeCells count="2">
    <mergeCell ref="A1:F1"/>
    <mergeCell ref="A62:E62"/>
  </mergeCells>
  <printOptions horizontalCentered="1"/>
  <pageMargins left="0.7" right="0.7" top="0.75" bottom="0.75" header="0.3" footer="0.3"/>
  <pageSetup scale="92" firstPageNumber="8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 enableFormatConditionsCalculation="0">
    <tabColor rgb="FF1F497D"/>
  </sheetPr>
  <dimension ref="A1:H83"/>
  <sheetViews>
    <sheetView workbookViewId="0">
      <selection activeCell="Q20" sqref="Q20"/>
    </sheetView>
  </sheetViews>
  <sheetFormatPr defaultColWidth="8.75" defaultRowHeight="14" x14ac:dyDescent="0.3"/>
  <cols>
    <col min="1" max="1" width="24" style="66" customWidth="1"/>
    <col min="2" max="8" width="10.58203125" style="66" customWidth="1"/>
    <col min="9" max="16384" width="8.75" style="66"/>
  </cols>
  <sheetData>
    <row r="1" spans="1:8" s="77" customFormat="1" ht="31.5" customHeight="1" thickBot="1" x14ac:dyDescent="0.35">
      <c r="A1" s="290" t="s">
        <v>328</v>
      </c>
      <c r="B1" s="290"/>
      <c r="C1" s="290"/>
      <c r="D1" s="290"/>
      <c r="E1" s="290"/>
      <c r="F1" s="290"/>
      <c r="G1" s="306"/>
      <c r="H1" s="79"/>
    </row>
    <row r="2" spans="1:8" ht="77.25" customHeight="1" thickBot="1" x14ac:dyDescent="0.35">
      <c r="A2" s="67" t="s">
        <v>0</v>
      </c>
      <c r="B2" s="271"/>
      <c r="C2" s="272"/>
      <c r="D2" s="25" t="s">
        <v>100</v>
      </c>
      <c r="E2" s="25" t="s">
        <v>101</v>
      </c>
      <c r="F2" s="25" t="s">
        <v>102</v>
      </c>
      <c r="G2" s="26" t="s">
        <v>103</v>
      </c>
      <c r="H2" s="26" t="s">
        <v>4</v>
      </c>
    </row>
    <row r="3" spans="1:8" ht="16" customHeight="1" x14ac:dyDescent="0.3">
      <c r="A3" s="273" t="s">
        <v>51</v>
      </c>
      <c r="B3" s="273" t="s">
        <v>120</v>
      </c>
      <c r="C3" s="276"/>
      <c r="D3" s="83">
        <v>372768.77999999991</v>
      </c>
      <c r="E3" s="83">
        <v>148568.85000000009</v>
      </c>
      <c r="F3" s="83">
        <v>74394.950000000012</v>
      </c>
      <c r="G3" s="83">
        <v>199258.26999999984</v>
      </c>
      <c r="H3" s="83">
        <v>794990.85000000033</v>
      </c>
    </row>
    <row r="4" spans="1:8" ht="16" customHeight="1" x14ac:dyDescent="0.3">
      <c r="A4" s="274"/>
      <c r="B4" s="277" t="s">
        <v>5</v>
      </c>
      <c r="C4" s="279"/>
      <c r="D4" s="117">
        <v>0.39650006628211104</v>
      </c>
      <c r="E4" s="117">
        <v>0.30325919302751175</v>
      </c>
      <c r="F4" s="117">
        <v>0.42719034034107023</v>
      </c>
      <c r="G4" s="117">
        <v>0.30733818787722139</v>
      </c>
      <c r="H4" s="117">
        <v>0.35293081405192778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0.34308399969240411</v>
      </c>
      <c r="E5" s="117">
        <v>0.24378612523857884</v>
      </c>
      <c r="F5" s="117">
        <v>0.31685612560760584</v>
      </c>
      <c r="G5" s="117">
        <v>0.25501451144236564</v>
      </c>
      <c r="H5" s="117">
        <v>0.32105565927161722</v>
      </c>
    </row>
    <row r="6" spans="1:8" ht="16" customHeight="1" x14ac:dyDescent="0.3">
      <c r="A6" s="274"/>
      <c r="B6" s="277"/>
      <c r="C6" s="69" t="s">
        <v>8</v>
      </c>
      <c r="D6" s="117">
        <v>0.45250398775381806</v>
      </c>
      <c r="E6" s="117">
        <v>0.37013952785767867</v>
      </c>
      <c r="F6" s="117">
        <v>0.54527813867034258</v>
      </c>
      <c r="G6" s="117">
        <v>0.36513574879647043</v>
      </c>
      <c r="H6" s="117">
        <v>0.38617062169873539</v>
      </c>
    </row>
    <row r="7" spans="1:8" ht="16" customHeight="1" thickBot="1" x14ac:dyDescent="0.35">
      <c r="A7" s="275"/>
      <c r="B7" s="278" t="s">
        <v>9</v>
      </c>
      <c r="C7" s="275"/>
      <c r="D7" s="114">
        <v>562</v>
      </c>
      <c r="E7" s="114">
        <v>362</v>
      </c>
      <c r="F7" s="118">
        <v>135</v>
      </c>
      <c r="G7" s="114">
        <v>538</v>
      </c>
      <c r="H7" s="114">
        <v>1597</v>
      </c>
    </row>
    <row r="8" spans="1:8" ht="16" customHeight="1" x14ac:dyDescent="0.3">
      <c r="A8" s="273" t="s">
        <v>509</v>
      </c>
      <c r="B8" s="273" t="s">
        <v>120</v>
      </c>
      <c r="C8" s="276"/>
      <c r="D8" s="83">
        <v>213048.91000000018</v>
      </c>
      <c r="E8" s="83">
        <v>88566.60000000002</v>
      </c>
      <c r="F8" s="248"/>
      <c r="G8" s="83">
        <v>113673.87999999996</v>
      </c>
      <c r="H8" s="83">
        <v>457115.32999999978</v>
      </c>
    </row>
    <row r="9" spans="1:8" ht="16" customHeight="1" x14ac:dyDescent="0.3">
      <c r="A9" s="274"/>
      <c r="B9" s="277" t="s">
        <v>5</v>
      </c>
      <c r="C9" s="279"/>
      <c r="D9" s="117">
        <v>0.57153099033669141</v>
      </c>
      <c r="E9" s="117">
        <v>0.59613169247793174</v>
      </c>
      <c r="F9" s="175"/>
      <c r="G9" s="117">
        <v>0.57048512967617382</v>
      </c>
      <c r="H9" s="117">
        <v>0.57499445433868779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0.48151834533941168</v>
      </c>
      <c r="E10" s="117">
        <v>0.46986903973120175</v>
      </c>
      <c r="F10" s="175"/>
      <c r="G10" s="117">
        <v>0.46020716283437357</v>
      </c>
      <c r="H10" s="117">
        <v>0.51673939465845975</v>
      </c>
    </row>
    <row r="11" spans="1:8" ht="16" customHeight="1" x14ac:dyDescent="0.3">
      <c r="A11" s="274"/>
      <c r="B11" s="277"/>
      <c r="C11" s="69" t="s">
        <v>8</v>
      </c>
      <c r="D11" s="117">
        <v>0.65704672145805343</v>
      </c>
      <c r="E11" s="117">
        <v>0.71082938389655681</v>
      </c>
      <c r="F11" s="175"/>
      <c r="G11" s="117">
        <v>0.67418397885847636</v>
      </c>
      <c r="H11" s="117">
        <v>0.63123851789274266</v>
      </c>
    </row>
    <row r="12" spans="1:8" ht="30.75" customHeight="1" thickBot="1" x14ac:dyDescent="0.35">
      <c r="A12" s="275"/>
      <c r="B12" s="278" t="s">
        <v>9</v>
      </c>
      <c r="C12" s="275"/>
      <c r="D12" s="114">
        <v>218</v>
      </c>
      <c r="E12" s="114">
        <v>111</v>
      </c>
      <c r="F12" s="177"/>
      <c r="G12" s="114">
        <v>148</v>
      </c>
      <c r="H12" s="114">
        <v>524</v>
      </c>
    </row>
    <row r="13" spans="1:8" ht="16" customHeight="1" x14ac:dyDescent="0.3">
      <c r="A13" s="308" t="s">
        <v>510</v>
      </c>
      <c r="B13" s="273" t="s">
        <v>120</v>
      </c>
      <c r="C13" s="276"/>
      <c r="D13" s="83">
        <v>255621.75000000015</v>
      </c>
      <c r="E13" s="83">
        <v>102267.53</v>
      </c>
      <c r="F13" s="248"/>
      <c r="G13" s="83">
        <v>132791.50999999995</v>
      </c>
      <c r="H13" s="83">
        <v>544005.03999999992</v>
      </c>
    </row>
    <row r="14" spans="1:8" ht="16" customHeight="1" x14ac:dyDescent="0.3">
      <c r="A14" s="309"/>
      <c r="B14" s="277" t="s">
        <v>5</v>
      </c>
      <c r="C14" s="279"/>
      <c r="D14" s="117">
        <v>0.68573808675715886</v>
      </c>
      <c r="E14" s="117">
        <v>0.68835109109345571</v>
      </c>
      <c r="F14" s="175"/>
      <c r="G14" s="117">
        <v>0.6664291022902088</v>
      </c>
      <c r="H14" s="117">
        <v>0.68429094498383181</v>
      </c>
    </row>
    <row r="15" spans="1:8" ht="16" customHeight="1" x14ac:dyDescent="0.3">
      <c r="A15" s="309"/>
      <c r="B15" s="277" t="s">
        <v>6</v>
      </c>
      <c r="C15" s="69" t="s">
        <v>7</v>
      </c>
      <c r="D15" s="117">
        <v>0.59803913174701673</v>
      </c>
      <c r="E15" s="117">
        <v>0.5597901859089297</v>
      </c>
      <c r="F15" s="175"/>
      <c r="G15" s="117">
        <v>0.55281309712156745</v>
      </c>
      <c r="H15" s="117">
        <v>0.62749379623051571</v>
      </c>
    </row>
    <row r="16" spans="1:8" ht="16" customHeight="1" x14ac:dyDescent="0.3">
      <c r="A16" s="309"/>
      <c r="B16" s="277"/>
      <c r="C16" s="69" t="s">
        <v>8</v>
      </c>
      <c r="D16" s="117">
        <v>0.76192031573730423</v>
      </c>
      <c r="E16" s="117">
        <v>0.79323439062754053</v>
      </c>
      <c r="F16" s="175"/>
      <c r="G16" s="117">
        <v>0.76352679803089674</v>
      </c>
      <c r="H16" s="117">
        <v>0.736070547240256</v>
      </c>
    </row>
    <row r="17" spans="1:8" ht="20.25" customHeight="1" thickBot="1" x14ac:dyDescent="0.35">
      <c r="A17" s="310"/>
      <c r="B17" s="278" t="s">
        <v>9</v>
      </c>
      <c r="C17" s="275"/>
      <c r="D17" s="114">
        <v>218</v>
      </c>
      <c r="E17" s="114">
        <v>111</v>
      </c>
      <c r="F17" s="177"/>
      <c r="G17" s="114">
        <v>148</v>
      </c>
      <c r="H17" s="118">
        <v>524</v>
      </c>
    </row>
    <row r="18" spans="1:8" ht="16" customHeight="1" x14ac:dyDescent="0.3">
      <c r="A18" s="282" t="s">
        <v>360</v>
      </c>
      <c r="B18" s="282"/>
      <c r="C18" s="282"/>
      <c r="D18" s="282"/>
      <c r="E18" s="282"/>
      <c r="F18" s="282"/>
      <c r="G18" s="282"/>
      <c r="H18" s="72"/>
    </row>
    <row r="19" spans="1:8" ht="16" customHeight="1" x14ac:dyDescent="0.3">
      <c r="A19" s="280" t="s">
        <v>10</v>
      </c>
      <c r="B19" s="280"/>
      <c r="C19" s="280"/>
      <c r="D19" s="280"/>
      <c r="E19" s="280"/>
      <c r="F19" s="280"/>
      <c r="G19" s="280"/>
      <c r="H19" s="72"/>
    </row>
    <row r="20" spans="1:8" ht="30" customHeight="1" x14ac:dyDescent="0.3">
      <c r="A20" s="307" t="s">
        <v>52</v>
      </c>
      <c r="B20" s="281"/>
      <c r="C20" s="281"/>
      <c r="D20" s="281"/>
      <c r="E20" s="281"/>
      <c r="F20" s="281"/>
      <c r="G20" s="281"/>
      <c r="H20" s="72"/>
    </row>
    <row r="21" spans="1:8" ht="14.25" customHeight="1" x14ac:dyDescent="0.3">
      <c r="A21" s="198" t="str">
        <f>HYPERLINK("#'Index'!A1","Back To Index")</f>
        <v>Back To Index</v>
      </c>
      <c r="H21" s="72"/>
    </row>
    <row r="22" spans="1:8" ht="14.25" customHeight="1" x14ac:dyDescent="0.3">
      <c r="H22" s="72"/>
    </row>
    <row r="23" spans="1:8" ht="14.15" customHeight="1" x14ac:dyDescent="0.3">
      <c r="H23" s="72"/>
    </row>
    <row r="24" spans="1:8" ht="14.25" customHeight="1" x14ac:dyDescent="0.3">
      <c r="H24" s="72"/>
    </row>
    <row r="25" spans="1:8" ht="14.25" customHeight="1" x14ac:dyDescent="0.3">
      <c r="H25" s="72"/>
    </row>
    <row r="26" spans="1:8" ht="14.25" customHeight="1" x14ac:dyDescent="0.3">
      <c r="H26" s="72"/>
    </row>
    <row r="27" spans="1:8" ht="14.5" customHeight="1" x14ac:dyDescent="0.3">
      <c r="H27" s="72"/>
    </row>
    <row r="28" spans="1:8" ht="15" customHeight="1" x14ac:dyDescent="0.3">
      <c r="H28" s="72"/>
    </row>
    <row r="29" spans="1:8" ht="14.5" customHeight="1" x14ac:dyDescent="0.3">
      <c r="H29" s="72"/>
    </row>
    <row r="30" spans="1:8" ht="15" customHeight="1" x14ac:dyDescent="0.3">
      <c r="H30" s="72"/>
    </row>
    <row r="31" spans="1:8" ht="15" customHeight="1" x14ac:dyDescent="0.3">
      <c r="H31" s="72"/>
    </row>
    <row r="32" spans="1:8" ht="36.75" customHeight="1" x14ac:dyDescent="0.3">
      <c r="H32" s="72"/>
    </row>
    <row r="33" spans="8:8" ht="15" customHeight="1" x14ac:dyDescent="0.3">
      <c r="H33" s="72"/>
    </row>
    <row r="34" spans="8:8" ht="14.25" customHeight="1" x14ac:dyDescent="0.3">
      <c r="H34" s="72"/>
    </row>
    <row r="35" spans="8:8" ht="14.15" customHeight="1" x14ac:dyDescent="0.3">
      <c r="H35" s="72"/>
    </row>
    <row r="36" spans="8:8" ht="14.25" customHeight="1" x14ac:dyDescent="0.3">
      <c r="H36" s="72"/>
    </row>
    <row r="37" spans="8:8" ht="14.25" customHeight="1" x14ac:dyDescent="0.3">
      <c r="H37" s="72"/>
    </row>
    <row r="38" spans="8:8" ht="14.25" customHeight="1" x14ac:dyDescent="0.3">
      <c r="H38" s="72"/>
    </row>
    <row r="39" spans="8:8" ht="14.15" customHeight="1" x14ac:dyDescent="0.3">
      <c r="H39" s="72"/>
    </row>
    <row r="40" spans="8:8" ht="14.2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15" customHeight="1" x14ac:dyDescent="0.3">
      <c r="H43" s="72"/>
    </row>
    <row r="44" spans="8:8" ht="14.2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15" customHeight="1" x14ac:dyDescent="0.3">
      <c r="H47" s="72"/>
    </row>
    <row r="48" spans="8:8" ht="14.2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15" customHeight="1" x14ac:dyDescent="0.3">
      <c r="H51" s="72"/>
    </row>
    <row r="52" spans="8:8" ht="14.2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5" customHeight="1" x14ac:dyDescent="0.3">
      <c r="H55" s="72"/>
    </row>
    <row r="56" spans="8:8" ht="15" customHeight="1" x14ac:dyDescent="0.3">
      <c r="H56" s="72"/>
    </row>
    <row r="57" spans="8:8" ht="14.5" customHeight="1" x14ac:dyDescent="0.3"/>
    <row r="58" spans="8:8" ht="14.5" customHeight="1" x14ac:dyDescent="0.3"/>
    <row r="60" spans="8:8" ht="14.5" customHeight="1" x14ac:dyDescent="0.3"/>
    <row r="61" spans="8:8" ht="14.15" customHeight="1" x14ac:dyDescent="0.3"/>
    <row r="63" spans="8:8" ht="14.15" customHeight="1" x14ac:dyDescent="0.3"/>
    <row r="64" spans="8:8" ht="14.15" customHeight="1" x14ac:dyDescent="0.3"/>
    <row r="65" ht="14.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</sheetData>
  <mergeCells count="20">
    <mergeCell ref="A18:G18"/>
    <mergeCell ref="A19:G19"/>
    <mergeCell ref="A20:G20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 enableFormatConditionsCalculation="0">
    <tabColor rgb="FF1F497D"/>
  </sheetPr>
  <dimension ref="A1:U83"/>
  <sheetViews>
    <sheetView showWhiteSpace="0" workbookViewId="0">
      <selection activeCell="R27" sqref="R27"/>
    </sheetView>
  </sheetViews>
  <sheetFormatPr defaultColWidth="8.75" defaultRowHeight="14" x14ac:dyDescent="0.3"/>
  <cols>
    <col min="1" max="1" width="24" style="66" customWidth="1"/>
    <col min="2" max="12" width="10.58203125" style="66" customWidth="1"/>
    <col min="13" max="16384" width="8.75" style="66"/>
  </cols>
  <sheetData>
    <row r="1" spans="1:21" s="77" customFormat="1" ht="31.5" customHeight="1" thickBot="1" x14ac:dyDescent="0.35">
      <c r="A1" s="290" t="s">
        <v>329</v>
      </c>
      <c r="B1" s="290"/>
      <c r="C1" s="290"/>
      <c r="D1" s="290"/>
      <c r="E1" s="290"/>
      <c r="F1" s="290"/>
      <c r="G1" s="306"/>
      <c r="H1" s="79"/>
    </row>
    <row r="2" spans="1:21" ht="54" customHeight="1" thickBot="1" x14ac:dyDescent="0.35">
      <c r="A2" s="67" t="s">
        <v>0</v>
      </c>
      <c r="B2" s="271"/>
      <c r="C2" s="272"/>
      <c r="D2" s="24" t="s">
        <v>107</v>
      </c>
      <c r="E2" s="24" t="s">
        <v>108</v>
      </c>
      <c r="F2" s="24" t="s">
        <v>109</v>
      </c>
      <c r="G2" s="24" t="s">
        <v>110</v>
      </c>
      <c r="H2" s="24" t="s">
        <v>111</v>
      </c>
      <c r="I2" s="24" t="s">
        <v>112</v>
      </c>
      <c r="J2" s="24" t="s">
        <v>113</v>
      </c>
      <c r="K2" s="24" t="s">
        <v>114</v>
      </c>
      <c r="L2" s="24" t="s">
        <v>4</v>
      </c>
      <c r="M2" s="90"/>
      <c r="N2" s="90"/>
      <c r="O2" s="90"/>
      <c r="P2" s="90"/>
      <c r="Q2" s="90"/>
      <c r="R2" s="90"/>
      <c r="S2" s="90"/>
      <c r="T2" s="90"/>
      <c r="U2" s="90"/>
    </row>
    <row r="3" spans="1:21" ht="16" customHeight="1" x14ac:dyDescent="0.3">
      <c r="A3" s="273" t="s">
        <v>51</v>
      </c>
      <c r="B3" s="273" t="s">
        <v>120</v>
      </c>
      <c r="C3" s="276"/>
      <c r="D3" s="83">
        <v>106719.73999999999</v>
      </c>
      <c r="E3" s="83">
        <v>94018.190000000031</v>
      </c>
      <c r="F3" s="83">
        <v>153448.55000000005</v>
      </c>
      <c r="G3" s="83">
        <v>50881.509999999995</v>
      </c>
      <c r="H3" s="83">
        <v>202262.17000000004</v>
      </c>
      <c r="I3" s="83">
        <v>110707.38999999997</v>
      </c>
      <c r="J3" s="83">
        <v>48475.97</v>
      </c>
      <c r="K3" s="83">
        <v>28477.329999999991</v>
      </c>
      <c r="L3" s="83">
        <v>794990.85000000033</v>
      </c>
    </row>
    <row r="4" spans="1:21" ht="16" customHeight="1" x14ac:dyDescent="0.3">
      <c r="A4" s="274"/>
      <c r="B4" s="277" t="s">
        <v>5</v>
      </c>
      <c r="C4" s="279"/>
      <c r="D4" s="117">
        <v>0.39463941399750074</v>
      </c>
      <c r="E4" s="117">
        <v>0.35225862560365562</v>
      </c>
      <c r="F4" s="117">
        <v>0.32786894878431361</v>
      </c>
      <c r="G4" s="117">
        <v>0.23785224858599449</v>
      </c>
      <c r="H4" s="117">
        <v>0.38848426746829878</v>
      </c>
      <c r="I4" s="117">
        <v>0.39282942891558875</v>
      </c>
      <c r="J4" s="117">
        <v>0.32407059282840611</v>
      </c>
      <c r="K4" s="117">
        <v>0.35058678316562752</v>
      </c>
      <c r="L4" s="117">
        <v>0.35293081405192778</v>
      </c>
    </row>
    <row r="5" spans="1:21" ht="16" customHeight="1" x14ac:dyDescent="0.3">
      <c r="A5" s="274"/>
      <c r="B5" s="277" t="s">
        <v>6</v>
      </c>
      <c r="C5" s="69" t="s">
        <v>7</v>
      </c>
      <c r="D5" s="117">
        <v>0.30897917422174065</v>
      </c>
      <c r="E5" s="117">
        <v>0.26724898654153029</v>
      </c>
      <c r="F5" s="117">
        <v>0.2575995879834892</v>
      </c>
      <c r="G5" s="117">
        <v>0.16511465933036396</v>
      </c>
      <c r="H5" s="117">
        <v>0.31913258081876272</v>
      </c>
      <c r="I5" s="117">
        <v>0.29868455532383781</v>
      </c>
      <c r="J5" s="117">
        <v>0.22134057580986022</v>
      </c>
      <c r="K5" s="117">
        <v>0.22582497492279188</v>
      </c>
      <c r="L5" s="117">
        <v>0.32105565927161722</v>
      </c>
    </row>
    <row r="6" spans="1:21" ht="16" customHeight="1" x14ac:dyDescent="0.3">
      <c r="A6" s="274"/>
      <c r="B6" s="277"/>
      <c r="C6" s="69" t="s">
        <v>8</v>
      </c>
      <c r="D6" s="117">
        <v>0.4873008436551482</v>
      </c>
      <c r="E6" s="117">
        <v>0.44778443887060648</v>
      </c>
      <c r="F6" s="117">
        <v>0.4068032759987924</v>
      </c>
      <c r="G6" s="117">
        <v>0.32996856026959676</v>
      </c>
      <c r="H6" s="117">
        <v>0.46266585499228513</v>
      </c>
      <c r="I6" s="117">
        <v>0.49567541611861077</v>
      </c>
      <c r="J6" s="117">
        <v>0.44710284221971941</v>
      </c>
      <c r="K6" s="117">
        <v>0.49977896276017347</v>
      </c>
      <c r="L6" s="117">
        <v>0.38617062169873539</v>
      </c>
    </row>
    <row r="7" spans="1:21" ht="16" customHeight="1" thickBot="1" x14ac:dyDescent="0.35">
      <c r="A7" s="275"/>
      <c r="B7" s="278" t="s">
        <v>9</v>
      </c>
      <c r="C7" s="275"/>
      <c r="D7" s="114">
        <v>195</v>
      </c>
      <c r="E7" s="114">
        <v>187</v>
      </c>
      <c r="F7" s="114">
        <v>345</v>
      </c>
      <c r="G7" s="114">
        <v>161</v>
      </c>
      <c r="H7" s="114">
        <v>321</v>
      </c>
      <c r="I7" s="114">
        <v>188</v>
      </c>
      <c r="J7" s="118">
        <v>106</v>
      </c>
      <c r="K7" s="118">
        <v>94</v>
      </c>
      <c r="L7" s="114">
        <v>1597</v>
      </c>
    </row>
    <row r="8" spans="1:21" ht="16" customHeight="1" x14ac:dyDescent="0.3">
      <c r="A8" s="273" t="s">
        <v>509</v>
      </c>
      <c r="B8" s="273" t="s">
        <v>120</v>
      </c>
      <c r="C8" s="276"/>
      <c r="D8" s="83">
        <v>64945.789999999994</v>
      </c>
      <c r="E8" s="83">
        <v>53900.92</v>
      </c>
      <c r="F8" s="83">
        <v>99093.030000000013</v>
      </c>
      <c r="G8" s="175"/>
      <c r="H8" s="83">
        <v>107919.55999999998</v>
      </c>
      <c r="I8" s="83">
        <v>58298.069999999992</v>
      </c>
      <c r="J8" s="175"/>
      <c r="K8" s="175"/>
      <c r="L8" s="83">
        <v>457115.32999999978</v>
      </c>
    </row>
    <row r="9" spans="1:21" ht="16" customHeight="1" x14ac:dyDescent="0.3">
      <c r="A9" s="274"/>
      <c r="B9" s="277" t="s">
        <v>5</v>
      </c>
      <c r="C9" s="279"/>
      <c r="D9" s="117">
        <v>0.60856398263339095</v>
      </c>
      <c r="E9" s="117">
        <v>0.57330310230392634</v>
      </c>
      <c r="F9" s="117">
        <v>0.64577364856168407</v>
      </c>
      <c r="G9" s="175"/>
      <c r="H9" s="117">
        <v>0.5335627517493754</v>
      </c>
      <c r="I9" s="117">
        <v>0.52659601134124834</v>
      </c>
      <c r="J9" s="175"/>
      <c r="K9" s="175"/>
      <c r="L9" s="117">
        <v>0.57499445433868779</v>
      </c>
    </row>
    <row r="10" spans="1:21" ht="16" customHeight="1" x14ac:dyDescent="0.3">
      <c r="A10" s="274"/>
      <c r="B10" s="277" t="s">
        <v>6</v>
      </c>
      <c r="C10" s="69" t="s">
        <v>7</v>
      </c>
      <c r="D10" s="117">
        <v>0.47452061748767604</v>
      </c>
      <c r="E10" s="117">
        <v>0.40864659524749664</v>
      </c>
      <c r="F10" s="117">
        <v>0.50904571662633691</v>
      </c>
      <c r="G10" s="175"/>
      <c r="H10" s="117">
        <v>0.41325672951997755</v>
      </c>
      <c r="I10" s="117">
        <v>0.36014270099205425</v>
      </c>
      <c r="J10" s="175"/>
      <c r="K10" s="175"/>
      <c r="L10" s="117">
        <v>0.51673939465845975</v>
      </c>
    </row>
    <row r="11" spans="1:21" ht="16" customHeight="1" x14ac:dyDescent="0.3">
      <c r="A11" s="274"/>
      <c r="B11" s="277"/>
      <c r="C11" s="69" t="s">
        <v>8</v>
      </c>
      <c r="D11" s="117">
        <v>0.72801324119598687</v>
      </c>
      <c r="E11" s="117">
        <v>0.72317072881156375</v>
      </c>
      <c r="F11" s="117">
        <v>0.76221088360230804</v>
      </c>
      <c r="G11" s="175"/>
      <c r="H11" s="117">
        <v>0.65008770050801612</v>
      </c>
      <c r="I11" s="117">
        <v>0.68734025783006902</v>
      </c>
      <c r="J11" s="175"/>
      <c r="K11" s="175"/>
      <c r="L11" s="117">
        <v>0.63123851789274266</v>
      </c>
    </row>
    <row r="12" spans="1:21" ht="24" customHeight="1" thickBot="1" x14ac:dyDescent="0.35">
      <c r="A12" s="275"/>
      <c r="B12" s="278" t="s">
        <v>9</v>
      </c>
      <c r="C12" s="275"/>
      <c r="D12" s="114">
        <v>76</v>
      </c>
      <c r="E12" s="114">
        <v>63</v>
      </c>
      <c r="F12" s="114">
        <v>102</v>
      </c>
      <c r="G12" s="175"/>
      <c r="H12" s="114">
        <v>113</v>
      </c>
      <c r="I12" s="114">
        <v>64</v>
      </c>
      <c r="J12" s="175"/>
      <c r="K12" s="175"/>
      <c r="L12" s="114">
        <v>524</v>
      </c>
    </row>
    <row r="13" spans="1:21" ht="16" customHeight="1" x14ac:dyDescent="0.3">
      <c r="A13" s="273" t="s">
        <v>510</v>
      </c>
      <c r="B13" s="273" t="s">
        <v>120</v>
      </c>
      <c r="C13" s="276"/>
      <c r="D13" s="83">
        <v>71639.39</v>
      </c>
      <c r="E13" s="83">
        <v>69630.799999999988</v>
      </c>
      <c r="F13" s="83">
        <v>108135.88</v>
      </c>
      <c r="G13" s="175"/>
      <c r="H13" s="83">
        <v>120277.93</v>
      </c>
      <c r="I13" s="83">
        <v>75450.550000000017</v>
      </c>
      <c r="J13" s="175"/>
      <c r="K13" s="175"/>
      <c r="L13" s="83">
        <v>544005.03999999992</v>
      </c>
    </row>
    <row r="14" spans="1:21" ht="16" customHeight="1" x14ac:dyDescent="0.3">
      <c r="A14" s="274"/>
      <c r="B14" s="277" t="s">
        <v>5</v>
      </c>
      <c r="C14" s="279"/>
      <c r="D14" s="117">
        <v>0.67128527487042233</v>
      </c>
      <c r="E14" s="117">
        <v>0.74060987559960434</v>
      </c>
      <c r="F14" s="117">
        <v>0.70470447586503726</v>
      </c>
      <c r="G14" s="175"/>
      <c r="H14" s="117">
        <v>0.59466350034709881</v>
      </c>
      <c r="I14" s="117">
        <v>0.68153128711642497</v>
      </c>
      <c r="J14" s="175"/>
      <c r="K14" s="175"/>
      <c r="L14" s="117">
        <v>0.68429094498383181</v>
      </c>
    </row>
    <row r="15" spans="1:21" ht="16" customHeight="1" x14ac:dyDescent="0.3">
      <c r="A15" s="274"/>
      <c r="B15" s="277" t="s">
        <v>6</v>
      </c>
      <c r="C15" s="69" t="s">
        <v>7</v>
      </c>
      <c r="D15" s="117">
        <v>0.5347116732759899</v>
      </c>
      <c r="E15" s="117">
        <v>0.58093010013310831</v>
      </c>
      <c r="F15" s="117">
        <v>0.56418261973485162</v>
      </c>
      <c r="G15" s="175"/>
      <c r="H15" s="117">
        <v>0.47092374470036108</v>
      </c>
      <c r="I15" s="117">
        <v>0.50901684683315795</v>
      </c>
      <c r="J15" s="175"/>
      <c r="K15" s="175"/>
      <c r="L15" s="117">
        <v>0.62749379623051571</v>
      </c>
    </row>
    <row r="16" spans="1:21" ht="16" customHeight="1" x14ac:dyDescent="0.3">
      <c r="A16" s="274"/>
      <c r="B16" s="277"/>
      <c r="C16" s="69" t="s">
        <v>8</v>
      </c>
      <c r="D16" s="117">
        <v>0.78396728441459895</v>
      </c>
      <c r="E16" s="117">
        <v>0.85466757617324118</v>
      </c>
      <c r="F16" s="117">
        <v>0.81479136049097978</v>
      </c>
      <c r="G16" s="175"/>
      <c r="H16" s="117">
        <v>0.70744198147326731</v>
      </c>
      <c r="I16" s="117">
        <v>0.81541160161269555</v>
      </c>
      <c r="J16" s="175"/>
      <c r="K16" s="175"/>
      <c r="L16" s="117">
        <v>0.736070547240256</v>
      </c>
    </row>
    <row r="17" spans="1:12" ht="28.5" customHeight="1" thickBot="1" x14ac:dyDescent="0.35">
      <c r="A17" s="275"/>
      <c r="B17" s="278" t="s">
        <v>9</v>
      </c>
      <c r="C17" s="275"/>
      <c r="D17" s="114">
        <v>76</v>
      </c>
      <c r="E17" s="114">
        <v>63</v>
      </c>
      <c r="F17" s="114">
        <v>102</v>
      </c>
      <c r="G17" s="175"/>
      <c r="H17" s="118">
        <v>113</v>
      </c>
      <c r="I17" s="118">
        <v>64</v>
      </c>
      <c r="J17" s="261"/>
      <c r="K17" s="261"/>
      <c r="L17" s="118">
        <v>524</v>
      </c>
    </row>
    <row r="18" spans="1:12" ht="16" customHeight="1" x14ac:dyDescent="0.3">
      <c r="A18" s="282" t="s">
        <v>360</v>
      </c>
      <c r="B18" s="282"/>
      <c r="C18" s="282"/>
      <c r="D18" s="282"/>
      <c r="E18" s="282"/>
      <c r="F18" s="282"/>
      <c r="G18" s="282"/>
      <c r="H18" s="72"/>
    </row>
    <row r="19" spans="1:12" ht="16" customHeight="1" x14ac:dyDescent="0.3">
      <c r="A19" s="280" t="s">
        <v>10</v>
      </c>
      <c r="B19" s="280"/>
      <c r="C19" s="280"/>
      <c r="D19" s="280"/>
      <c r="E19" s="280"/>
      <c r="F19" s="280"/>
      <c r="G19" s="280"/>
      <c r="H19" s="72"/>
    </row>
    <row r="20" spans="1:12" ht="30" customHeight="1" x14ac:dyDescent="0.3">
      <c r="A20" s="307" t="s">
        <v>52</v>
      </c>
      <c r="B20" s="281"/>
      <c r="C20" s="281"/>
      <c r="D20" s="281"/>
      <c r="E20" s="281"/>
      <c r="F20" s="281"/>
      <c r="G20" s="281"/>
      <c r="H20" s="72"/>
    </row>
    <row r="21" spans="1:12" ht="14.25" customHeight="1" x14ac:dyDescent="0.3">
      <c r="A21" s="198" t="str">
        <f>HYPERLINK("#'Index'!A1","Back To Index")</f>
        <v>Back To Index</v>
      </c>
      <c r="H21" s="72"/>
    </row>
    <row r="22" spans="1:12" ht="14.25" customHeight="1" x14ac:dyDescent="0.3">
      <c r="H22" s="72"/>
    </row>
    <row r="23" spans="1:12" ht="14.15" customHeight="1" x14ac:dyDescent="0.3">
      <c r="H23" s="72"/>
    </row>
    <row r="24" spans="1:12" ht="14.25" customHeight="1" x14ac:dyDescent="0.3">
      <c r="H24" s="72"/>
    </row>
    <row r="25" spans="1:12" ht="14.25" customHeight="1" x14ac:dyDescent="0.3">
      <c r="H25" s="72"/>
    </row>
    <row r="26" spans="1:12" ht="14.25" customHeight="1" x14ac:dyDescent="0.3">
      <c r="H26" s="72"/>
    </row>
    <row r="27" spans="1:12" ht="14.5" customHeight="1" x14ac:dyDescent="0.3">
      <c r="H27" s="72"/>
    </row>
    <row r="28" spans="1:12" ht="15" customHeight="1" x14ac:dyDescent="0.3">
      <c r="H28" s="72"/>
    </row>
    <row r="29" spans="1:12" ht="14.5" customHeight="1" x14ac:dyDescent="0.3">
      <c r="H29" s="72"/>
    </row>
    <row r="30" spans="1:12" ht="15" customHeight="1" x14ac:dyDescent="0.3">
      <c r="H30" s="72"/>
    </row>
    <row r="31" spans="1:12" ht="15" customHeight="1" x14ac:dyDescent="0.3">
      <c r="H31" s="72"/>
    </row>
    <row r="32" spans="1:12" ht="36.75" customHeight="1" x14ac:dyDescent="0.3">
      <c r="H32" s="72"/>
    </row>
    <row r="33" spans="8:8" ht="15" customHeight="1" x14ac:dyDescent="0.3">
      <c r="H33" s="72"/>
    </row>
    <row r="34" spans="8:8" ht="14.25" customHeight="1" x14ac:dyDescent="0.3">
      <c r="H34" s="72"/>
    </row>
    <row r="35" spans="8:8" ht="14.15" customHeight="1" x14ac:dyDescent="0.3">
      <c r="H35" s="72"/>
    </row>
    <row r="36" spans="8:8" ht="14.25" customHeight="1" x14ac:dyDescent="0.3">
      <c r="H36" s="72"/>
    </row>
    <row r="37" spans="8:8" ht="14.25" customHeight="1" x14ac:dyDescent="0.3">
      <c r="H37" s="72"/>
    </row>
    <row r="38" spans="8:8" ht="14.25" customHeight="1" x14ac:dyDescent="0.3">
      <c r="H38" s="72"/>
    </row>
    <row r="39" spans="8:8" ht="14.15" customHeight="1" x14ac:dyDescent="0.3">
      <c r="H39" s="72"/>
    </row>
    <row r="40" spans="8:8" ht="14.2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15" customHeight="1" x14ac:dyDescent="0.3">
      <c r="H43" s="72"/>
    </row>
    <row r="44" spans="8:8" ht="14.2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15" customHeight="1" x14ac:dyDescent="0.3">
      <c r="H47" s="72"/>
    </row>
    <row r="48" spans="8:8" ht="14.2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15" customHeight="1" x14ac:dyDescent="0.3">
      <c r="H51" s="72"/>
    </row>
    <row r="52" spans="8:8" ht="14.2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5" customHeight="1" x14ac:dyDescent="0.3">
      <c r="H55" s="72"/>
    </row>
    <row r="56" spans="8:8" ht="15" customHeight="1" x14ac:dyDescent="0.3">
      <c r="H56" s="72"/>
    </row>
    <row r="57" spans="8:8" ht="14.5" customHeight="1" x14ac:dyDescent="0.3"/>
    <row r="58" spans="8:8" ht="14.5" customHeight="1" x14ac:dyDescent="0.3"/>
    <row r="60" spans="8:8" ht="14.5" customHeight="1" x14ac:dyDescent="0.3"/>
    <row r="61" spans="8:8" ht="14.15" customHeight="1" x14ac:dyDescent="0.3"/>
    <row r="63" spans="8:8" ht="14.15" customHeight="1" x14ac:dyDescent="0.3"/>
    <row r="64" spans="8:8" ht="14.15" customHeight="1" x14ac:dyDescent="0.3"/>
    <row r="65" ht="14.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</sheetData>
  <mergeCells count="20">
    <mergeCell ref="A18:G18"/>
    <mergeCell ref="A19:G19"/>
    <mergeCell ref="A20:G20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 enableFormatConditionsCalculation="0">
    <tabColor rgb="FF1F497D"/>
  </sheetPr>
  <dimension ref="A1:J83"/>
  <sheetViews>
    <sheetView workbookViewId="0">
      <selection activeCell="P28" sqref="P28"/>
    </sheetView>
  </sheetViews>
  <sheetFormatPr defaultColWidth="8.75" defaultRowHeight="14" x14ac:dyDescent="0.3"/>
  <cols>
    <col min="1" max="1" width="24" style="66" customWidth="1"/>
    <col min="2" max="8" width="10.58203125" style="66" customWidth="1"/>
    <col min="9" max="16384" width="8.75" style="66"/>
  </cols>
  <sheetData>
    <row r="1" spans="1:10" s="77" customFormat="1" ht="15" customHeight="1" thickBot="1" x14ac:dyDescent="0.35">
      <c r="A1" s="290" t="s">
        <v>330</v>
      </c>
      <c r="B1" s="290"/>
      <c r="C1" s="290"/>
      <c r="D1" s="290"/>
      <c r="E1" s="290"/>
      <c r="F1" s="290"/>
      <c r="G1" s="292"/>
    </row>
    <row r="2" spans="1:10" ht="54" customHeight="1" thickBot="1" x14ac:dyDescent="0.35">
      <c r="A2" s="67" t="s">
        <v>0</v>
      </c>
      <c r="B2" s="271"/>
      <c r="C2" s="272"/>
      <c r="D2" s="25" t="s">
        <v>90</v>
      </c>
      <c r="E2" s="25" t="s">
        <v>91</v>
      </c>
      <c r="F2" s="91" t="s">
        <v>92</v>
      </c>
      <c r="G2" s="26" t="s">
        <v>4</v>
      </c>
    </row>
    <row r="3" spans="1:10" ht="16" customHeight="1" x14ac:dyDescent="0.3">
      <c r="A3" s="273" t="s">
        <v>51</v>
      </c>
      <c r="B3" s="273" t="s">
        <v>120</v>
      </c>
      <c r="C3" s="276"/>
      <c r="D3" s="83">
        <v>694313.20000000077</v>
      </c>
      <c r="E3" s="257">
        <v>53542.789999999994</v>
      </c>
      <c r="F3" s="248"/>
      <c r="G3" s="83">
        <v>794990.85000000033</v>
      </c>
    </row>
    <row r="4" spans="1:10" ht="16" customHeight="1" x14ac:dyDescent="0.3">
      <c r="A4" s="274"/>
      <c r="B4" s="277" t="s">
        <v>5</v>
      </c>
      <c r="C4" s="274"/>
      <c r="D4" s="117">
        <v>0.34111414161793574</v>
      </c>
      <c r="E4" s="117">
        <v>0.46510087967588148</v>
      </c>
      <c r="F4" s="175"/>
      <c r="G4" s="117">
        <v>0.35293081405192778</v>
      </c>
    </row>
    <row r="5" spans="1:10" ht="16" customHeight="1" x14ac:dyDescent="0.3">
      <c r="A5" s="274"/>
      <c r="B5" s="277" t="s">
        <v>6</v>
      </c>
      <c r="C5" s="69" t="s">
        <v>7</v>
      </c>
      <c r="D5" s="117">
        <v>0.30837248558104974</v>
      </c>
      <c r="E5" s="117">
        <v>0.32248413375948487</v>
      </c>
      <c r="F5" s="175"/>
      <c r="G5" s="117">
        <v>0.32105565927161722</v>
      </c>
    </row>
    <row r="6" spans="1:10" ht="16" customHeight="1" x14ac:dyDescent="0.3">
      <c r="A6" s="274"/>
      <c r="B6" s="277"/>
      <c r="C6" s="69" t="s">
        <v>8</v>
      </c>
      <c r="D6" s="117">
        <v>0.37544504388031308</v>
      </c>
      <c r="E6" s="117">
        <v>0.61366192820113763</v>
      </c>
      <c r="F6" s="175"/>
      <c r="G6" s="117">
        <v>0.38617062169873539</v>
      </c>
    </row>
    <row r="7" spans="1:10" ht="16" customHeight="1" thickBot="1" x14ac:dyDescent="0.35">
      <c r="A7" s="275"/>
      <c r="B7" s="278" t="s">
        <v>9</v>
      </c>
      <c r="C7" s="275"/>
      <c r="D7" s="114">
        <v>1475</v>
      </c>
      <c r="E7" s="258">
        <v>73</v>
      </c>
      <c r="F7" s="177"/>
      <c r="G7" s="114">
        <v>1597</v>
      </c>
    </row>
    <row r="8" spans="1:10" ht="16" customHeight="1" x14ac:dyDescent="0.3">
      <c r="A8" s="273" t="s">
        <v>509</v>
      </c>
      <c r="B8" s="273" t="s">
        <v>120</v>
      </c>
      <c r="C8" s="276"/>
      <c r="D8" s="83">
        <v>407987.8899999999</v>
      </c>
      <c r="E8" s="248"/>
      <c r="F8" s="248"/>
      <c r="G8" s="83">
        <v>457115.32999999978</v>
      </c>
    </row>
    <row r="9" spans="1:10" ht="16" customHeight="1" x14ac:dyDescent="0.3">
      <c r="A9" s="274"/>
      <c r="B9" s="277" t="s">
        <v>5</v>
      </c>
      <c r="C9" s="274"/>
      <c r="D9" s="117">
        <v>0.58761361587249017</v>
      </c>
      <c r="E9" s="175"/>
      <c r="F9" s="175"/>
      <c r="G9" s="117">
        <v>0.57499445433868779</v>
      </c>
    </row>
    <row r="10" spans="1:10" ht="16" customHeight="1" x14ac:dyDescent="0.3">
      <c r="A10" s="274"/>
      <c r="B10" s="277" t="s">
        <v>6</v>
      </c>
      <c r="C10" s="69" t="s">
        <v>7</v>
      </c>
      <c r="D10" s="117">
        <v>0.52639582188891099</v>
      </c>
      <c r="E10" s="175"/>
      <c r="F10" s="175"/>
      <c r="G10" s="117">
        <v>0.51673939465845975</v>
      </c>
      <c r="J10" s="116"/>
    </row>
    <row r="11" spans="1:10" ht="19.5" customHeight="1" x14ac:dyDescent="0.3">
      <c r="A11" s="274"/>
      <c r="B11" s="277"/>
      <c r="C11" s="69" t="s">
        <v>8</v>
      </c>
      <c r="D11" s="117">
        <v>0.64623633971336958</v>
      </c>
      <c r="E11" s="175"/>
      <c r="F11" s="175"/>
      <c r="G11" s="117">
        <v>0.63123851789274266</v>
      </c>
    </row>
    <row r="12" spans="1:10" ht="24.75" customHeight="1" thickBot="1" x14ac:dyDescent="0.35">
      <c r="A12" s="275"/>
      <c r="B12" s="278" t="s">
        <v>9</v>
      </c>
      <c r="C12" s="275"/>
      <c r="D12" s="114">
        <v>465</v>
      </c>
      <c r="E12" s="177"/>
      <c r="F12" s="177"/>
      <c r="G12" s="114">
        <v>524</v>
      </c>
    </row>
    <row r="13" spans="1:10" ht="16" customHeight="1" x14ac:dyDescent="0.3">
      <c r="A13" s="308" t="s">
        <v>510</v>
      </c>
      <c r="B13" s="273" t="s">
        <v>120</v>
      </c>
      <c r="C13" s="276"/>
      <c r="D13" s="83">
        <v>480709.45999999985</v>
      </c>
      <c r="E13" s="248"/>
      <c r="F13" s="248"/>
      <c r="G13" s="83">
        <v>544005.03999999992</v>
      </c>
    </row>
    <row r="14" spans="1:10" ht="16" customHeight="1" x14ac:dyDescent="0.3">
      <c r="A14" s="309"/>
      <c r="B14" s="277" t="s">
        <v>5</v>
      </c>
      <c r="C14" s="274"/>
      <c r="D14" s="117">
        <v>0.6923524714782886</v>
      </c>
      <c r="E14" s="175"/>
      <c r="F14" s="175"/>
      <c r="G14" s="117">
        <v>0.68429094498383181</v>
      </c>
    </row>
    <row r="15" spans="1:10" ht="16" customHeight="1" x14ac:dyDescent="0.3">
      <c r="A15" s="309"/>
      <c r="B15" s="277" t="s">
        <v>6</v>
      </c>
      <c r="C15" s="69" t="s">
        <v>7</v>
      </c>
      <c r="D15" s="117">
        <v>0.63209878829735688</v>
      </c>
      <c r="E15" s="175"/>
      <c r="F15" s="175"/>
      <c r="G15" s="117">
        <v>0.62749379623051571</v>
      </c>
    </row>
    <row r="16" spans="1:10" ht="16" customHeight="1" x14ac:dyDescent="0.3">
      <c r="A16" s="309"/>
      <c r="B16" s="277"/>
      <c r="C16" s="69" t="s">
        <v>8</v>
      </c>
      <c r="D16" s="117">
        <v>0.74669256641968873</v>
      </c>
      <c r="E16" s="175"/>
      <c r="F16" s="175"/>
      <c r="G16" s="117">
        <v>0.736070547240256</v>
      </c>
    </row>
    <row r="17" spans="1:7" ht="20.25" customHeight="1" thickBot="1" x14ac:dyDescent="0.35">
      <c r="A17" s="310"/>
      <c r="B17" s="278" t="s">
        <v>9</v>
      </c>
      <c r="C17" s="275"/>
      <c r="D17" s="114">
        <v>465</v>
      </c>
      <c r="E17" s="177"/>
      <c r="F17" s="174"/>
      <c r="G17" s="114">
        <v>524</v>
      </c>
    </row>
    <row r="18" spans="1:7" ht="16" customHeight="1" x14ac:dyDescent="0.3">
      <c r="A18" s="282" t="s">
        <v>360</v>
      </c>
      <c r="B18" s="283"/>
      <c r="C18" s="283"/>
      <c r="D18" s="283"/>
      <c r="E18" s="283"/>
      <c r="F18" s="283"/>
      <c r="G18" s="283"/>
    </row>
    <row r="19" spans="1:7" ht="12.75" customHeight="1" x14ac:dyDescent="0.3">
      <c r="A19" s="280" t="s">
        <v>10</v>
      </c>
      <c r="B19" s="281"/>
      <c r="C19" s="281"/>
      <c r="D19" s="281"/>
      <c r="E19" s="281"/>
      <c r="F19" s="281"/>
      <c r="G19" s="281"/>
    </row>
    <row r="20" spans="1:7" ht="28.5" customHeight="1" x14ac:dyDescent="0.3">
      <c r="A20" s="307" t="s">
        <v>52</v>
      </c>
      <c r="B20" s="281"/>
      <c r="C20" s="281"/>
      <c r="D20" s="281"/>
      <c r="E20" s="281"/>
      <c r="F20" s="281"/>
      <c r="G20" s="281"/>
    </row>
    <row r="21" spans="1:7" ht="14.25" customHeight="1" x14ac:dyDescent="0.3">
      <c r="A21" s="198" t="str">
        <f>HYPERLINK("#'Index'!A1","Back To Index")</f>
        <v>Back To Index</v>
      </c>
    </row>
    <row r="22" spans="1:7" ht="14.25" customHeight="1" x14ac:dyDescent="0.3"/>
    <row r="23" spans="1:7" ht="14.15" customHeight="1" x14ac:dyDescent="0.3"/>
    <row r="24" spans="1:7" ht="14.25" customHeight="1" x14ac:dyDescent="0.3"/>
    <row r="25" spans="1:7" ht="14.25" customHeight="1" x14ac:dyDescent="0.3"/>
    <row r="26" spans="1:7" ht="14.25" customHeight="1" x14ac:dyDescent="0.3"/>
    <row r="27" spans="1:7" ht="14.5" customHeight="1" x14ac:dyDescent="0.3"/>
    <row r="28" spans="1:7" ht="15" customHeight="1" x14ac:dyDescent="0.3"/>
    <row r="29" spans="1:7" ht="14.5" customHeight="1" x14ac:dyDescent="0.3"/>
    <row r="30" spans="1:7" ht="14.5" customHeight="1" x14ac:dyDescent="0.3"/>
    <row r="32" spans="1:7" ht="14.5" customHeight="1" x14ac:dyDescent="0.3"/>
    <row r="33" ht="14.15" customHeight="1" x14ac:dyDescent="0.3"/>
    <row r="35" ht="14.15" customHeight="1" x14ac:dyDescent="0.3"/>
    <row r="36" ht="14.15" customHeight="1" x14ac:dyDescent="0.3"/>
    <row r="37" ht="14.15" customHeight="1" x14ac:dyDescent="0.3"/>
    <row r="39" ht="14.15" customHeight="1" x14ac:dyDescent="0.3"/>
    <row r="40" ht="14.15" customHeight="1" x14ac:dyDescent="0.3"/>
    <row r="41" ht="14.15" customHeight="1" x14ac:dyDescent="0.3"/>
    <row r="43" ht="14.15" customHeight="1" x14ac:dyDescent="0.3"/>
    <row r="44" ht="14.15" customHeight="1" x14ac:dyDescent="0.3"/>
    <row r="45" ht="14.15" customHeight="1" x14ac:dyDescent="0.3"/>
    <row r="47" ht="14.15" customHeight="1" x14ac:dyDescent="0.3"/>
    <row r="48" ht="14.15" customHeight="1" x14ac:dyDescent="0.3"/>
    <row r="49" ht="14.15" customHeight="1" x14ac:dyDescent="0.3"/>
    <row r="51" ht="14.15" customHeight="1" x14ac:dyDescent="0.3"/>
    <row r="52" ht="14.15" customHeight="1" x14ac:dyDescent="0.3"/>
    <row r="53" ht="14.15" customHeight="1" x14ac:dyDescent="0.3"/>
    <row r="55" ht="14.5" customHeight="1" x14ac:dyDescent="0.3"/>
    <row r="57" ht="14.5" customHeight="1" x14ac:dyDescent="0.3"/>
    <row r="58" ht="14.5" customHeight="1" x14ac:dyDescent="0.3"/>
    <row r="60" ht="14.5" customHeight="1" x14ac:dyDescent="0.3"/>
    <row r="61" ht="14.15" customHeight="1" x14ac:dyDescent="0.3"/>
    <row r="63" ht="14.15" customHeight="1" x14ac:dyDescent="0.3"/>
    <row r="64" ht="14.15" customHeight="1" x14ac:dyDescent="0.3"/>
    <row r="65" ht="14.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</sheetData>
  <mergeCells count="20">
    <mergeCell ref="B8:C8"/>
    <mergeCell ref="B9:C9"/>
    <mergeCell ref="B10:B11"/>
    <mergeCell ref="B12:C12"/>
    <mergeCell ref="A20:G20"/>
    <mergeCell ref="A18:G18"/>
    <mergeCell ref="A19:G19"/>
    <mergeCell ref="A13:A17"/>
    <mergeCell ref="B13:C13"/>
    <mergeCell ref="B14:C14"/>
    <mergeCell ref="B15:B16"/>
    <mergeCell ref="B17:C17"/>
    <mergeCell ref="A8:A12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 enableFormatConditionsCalculation="0">
    <tabColor rgb="FF1F497D"/>
  </sheetPr>
  <dimension ref="A1:G557"/>
  <sheetViews>
    <sheetView workbookViewId="0">
      <selection activeCell="M17" sqref="M17"/>
    </sheetView>
  </sheetViews>
  <sheetFormatPr defaultColWidth="8.75" defaultRowHeight="14" x14ac:dyDescent="0.3"/>
  <cols>
    <col min="1" max="1" width="18.58203125" style="66" customWidth="1"/>
    <col min="2" max="2" width="10.58203125" style="66" customWidth="1"/>
    <col min="3" max="3" width="10" style="66" customWidth="1"/>
    <col min="4" max="8" width="10.58203125" style="66" customWidth="1"/>
    <col min="9" max="16384" width="8.75" style="66"/>
  </cols>
  <sheetData>
    <row r="1" spans="1:7" s="77" customFormat="1" ht="31.5" customHeight="1" thickBot="1" x14ac:dyDescent="0.35">
      <c r="A1" s="290" t="s">
        <v>331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67" t="s">
        <v>0</v>
      </c>
      <c r="B2" s="271"/>
      <c r="C2" s="272"/>
      <c r="D2" s="68" t="s">
        <v>46</v>
      </c>
      <c r="E2" s="95" t="s">
        <v>21</v>
      </c>
      <c r="F2" s="95" t="s">
        <v>22</v>
      </c>
      <c r="G2" s="95" t="s">
        <v>4</v>
      </c>
    </row>
    <row r="3" spans="1:7" ht="16" customHeight="1" x14ac:dyDescent="0.3">
      <c r="A3" s="273" t="s">
        <v>412</v>
      </c>
      <c r="B3" s="273" t="s">
        <v>120</v>
      </c>
      <c r="C3" s="276"/>
      <c r="D3" s="83">
        <v>221054.87999999992</v>
      </c>
      <c r="E3" s="83">
        <v>1305692.4199999997</v>
      </c>
      <c r="F3" s="83">
        <v>217142.69999999998</v>
      </c>
      <c r="G3" s="83">
        <v>1743890</v>
      </c>
    </row>
    <row r="4" spans="1:7" ht="16" customHeight="1" x14ac:dyDescent="0.3">
      <c r="A4" s="274"/>
      <c r="B4" s="277" t="s">
        <v>5</v>
      </c>
      <c r="C4" s="274"/>
      <c r="D4" s="117">
        <v>0.1474926633944767</v>
      </c>
      <c r="E4" s="117">
        <v>0.30690110932361603</v>
      </c>
      <c r="F4" s="117">
        <v>0.20512494631052994</v>
      </c>
      <c r="G4" s="117">
        <v>0.25601093343688025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0.11494431587507296</v>
      </c>
      <c r="E5" s="117">
        <v>0.28544224163435006</v>
      </c>
      <c r="F5" s="117">
        <v>0.18105145333435779</v>
      </c>
      <c r="G5" s="117">
        <v>0.23986596614854933</v>
      </c>
    </row>
    <row r="6" spans="1:7" ht="16" customHeight="1" x14ac:dyDescent="0.3">
      <c r="A6" s="274"/>
      <c r="B6" s="277"/>
      <c r="C6" s="69" t="s">
        <v>8</v>
      </c>
      <c r="D6" s="117">
        <v>0.18730706752729684</v>
      </c>
      <c r="E6" s="117">
        <v>0.32922991523614775</v>
      </c>
      <c r="F6" s="117">
        <v>0.23149455329047705</v>
      </c>
      <c r="G6" s="117">
        <v>0.27285251996525323</v>
      </c>
    </row>
    <row r="7" spans="1:7" ht="16" customHeight="1" thickBot="1" x14ac:dyDescent="0.35">
      <c r="A7" s="275"/>
      <c r="B7" s="278" t="s">
        <v>9</v>
      </c>
      <c r="C7" s="275"/>
      <c r="D7" s="114">
        <v>562</v>
      </c>
      <c r="E7" s="114">
        <v>2937</v>
      </c>
      <c r="F7" s="114">
        <v>1502</v>
      </c>
      <c r="G7" s="114">
        <v>5001</v>
      </c>
    </row>
    <row r="8" spans="1:7" ht="16" customHeight="1" x14ac:dyDescent="0.3">
      <c r="A8" s="273" t="s">
        <v>56</v>
      </c>
      <c r="B8" s="273" t="s">
        <v>120</v>
      </c>
      <c r="C8" s="276"/>
      <c r="D8" s="83">
        <v>63286.489999999991</v>
      </c>
      <c r="E8" s="83">
        <v>423033.57999999996</v>
      </c>
      <c r="F8" s="83">
        <v>41721.049999999988</v>
      </c>
      <c r="G8" s="83">
        <v>528041.12</v>
      </c>
    </row>
    <row r="9" spans="1:7" ht="16" customHeight="1" x14ac:dyDescent="0.3">
      <c r="A9" s="274"/>
      <c r="B9" s="277" t="s">
        <v>5</v>
      </c>
      <c r="C9" s="274"/>
      <c r="D9" s="117">
        <v>4.2226133921983218E-2</v>
      </c>
      <c r="E9" s="117">
        <v>9.943342933946181E-2</v>
      </c>
      <c r="F9" s="117">
        <v>3.9412000225054554E-2</v>
      </c>
      <c r="G9" s="117">
        <v>7.7518822875442484E-2</v>
      </c>
    </row>
    <row r="10" spans="1:7" ht="16" customHeight="1" x14ac:dyDescent="0.3">
      <c r="A10" s="274"/>
      <c r="B10" s="277" t="s">
        <v>6</v>
      </c>
      <c r="C10" s="69" t="s">
        <v>7</v>
      </c>
      <c r="D10" s="117">
        <v>2.5444170689685588E-2</v>
      </c>
      <c r="E10" s="117">
        <v>8.5736292205419146E-2</v>
      </c>
      <c r="F10" s="117">
        <v>2.9165711051924358E-2</v>
      </c>
      <c r="G10" s="117">
        <v>6.7677976514278371E-2</v>
      </c>
    </row>
    <row r="11" spans="1:7" ht="16" customHeight="1" x14ac:dyDescent="0.3">
      <c r="A11" s="274"/>
      <c r="B11" s="277"/>
      <c r="C11" s="69" t="s">
        <v>8</v>
      </c>
      <c r="D11" s="117">
        <v>6.9289839374877871E-2</v>
      </c>
      <c r="E11" s="117">
        <v>0.11504345608870378</v>
      </c>
      <c r="F11" s="117">
        <v>5.3061202502200894E-2</v>
      </c>
      <c r="G11" s="117">
        <v>8.8654529521282957E-2</v>
      </c>
    </row>
    <row r="12" spans="1:7" ht="16" customHeight="1" thickBot="1" x14ac:dyDescent="0.35">
      <c r="A12" s="275"/>
      <c r="B12" s="278" t="s">
        <v>9</v>
      </c>
      <c r="C12" s="275"/>
      <c r="D12" s="114">
        <v>562</v>
      </c>
      <c r="E12" s="114">
        <v>2937</v>
      </c>
      <c r="F12" s="114">
        <v>1502</v>
      </c>
      <c r="G12" s="114">
        <v>5001</v>
      </c>
    </row>
    <row r="13" spans="1:7" ht="16" customHeight="1" x14ac:dyDescent="0.3">
      <c r="A13" s="273" t="s">
        <v>53</v>
      </c>
      <c r="B13" s="273" t="s">
        <v>120</v>
      </c>
      <c r="C13" s="276"/>
      <c r="D13" s="83">
        <v>42487.88</v>
      </c>
      <c r="E13" s="83">
        <v>434711.34</v>
      </c>
      <c r="F13" s="83">
        <v>40961.489999999991</v>
      </c>
      <c r="G13" s="83">
        <v>518160.71000000037</v>
      </c>
    </row>
    <row r="14" spans="1:7" ht="16" customHeight="1" x14ac:dyDescent="0.3">
      <c r="A14" s="274"/>
      <c r="B14" s="277" t="s">
        <v>5</v>
      </c>
      <c r="C14" s="274"/>
      <c r="D14" s="117">
        <v>2.8348845242344024E-2</v>
      </c>
      <c r="E14" s="117">
        <v>0.10217826988806128</v>
      </c>
      <c r="F14" s="117">
        <v>3.8694478041625749E-2</v>
      </c>
      <c r="G14" s="117">
        <v>7.6068334033348672E-2</v>
      </c>
    </row>
    <row r="15" spans="1:7" ht="16" customHeight="1" x14ac:dyDescent="0.3">
      <c r="A15" s="274"/>
      <c r="B15" s="277" t="s">
        <v>6</v>
      </c>
      <c r="C15" s="69" t="s">
        <v>7</v>
      </c>
      <c r="D15" s="117">
        <v>1.4947424671249397E-2</v>
      </c>
      <c r="E15" s="117">
        <v>8.7959725816993933E-2</v>
      </c>
      <c r="F15" s="117">
        <v>2.8459709603680727E-2</v>
      </c>
      <c r="G15" s="117">
        <v>6.617383953394014E-2</v>
      </c>
    </row>
    <row r="16" spans="1:7" ht="16" customHeight="1" x14ac:dyDescent="0.3">
      <c r="A16" s="274"/>
      <c r="B16" s="277"/>
      <c r="C16" s="69" t="s">
        <v>8</v>
      </c>
      <c r="D16" s="117">
        <v>5.3117674273233682E-2</v>
      </c>
      <c r="E16" s="117">
        <v>0.11839684988018222</v>
      </c>
      <c r="F16" s="117">
        <v>5.2411346204794512E-2</v>
      </c>
      <c r="G16" s="117">
        <v>8.7303965710781542E-2</v>
      </c>
    </row>
    <row r="17" spans="1:7" ht="16" customHeight="1" thickBot="1" x14ac:dyDescent="0.35">
      <c r="A17" s="275"/>
      <c r="B17" s="278" t="s">
        <v>9</v>
      </c>
      <c r="C17" s="275"/>
      <c r="D17" s="114">
        <v>562</v>
      </c>
      <c r="E17" s="114">
        <v>2937</v>
      </c>
      <c r="F17" s="114">
        <v>1502</v>
      </c>
      <c r="G17" s="114">
        <v>5001</v>
      </c>
    </row>
    <row r="18" spans="1:7" s="116" customFormat="1" ht="16" customHeight="1" x14ac:dyDescent="0.3">
      <c r="A18" s="273" t="s">
        <v>54</v>
      </c>
      <c r="B18" s="273" t="s">
        <v>120</v>
      </c>
      <c r="C18" s="276"/>
      <c r="D18" s="83">
        <v>83092.710000000006</v>
      </c>
      <c r="E18" s="83">
        <v>847779.78000000049</v>
      </c>
      <c r="F18" s="83">
        <v>131943.31000000003</v>
      </c>
      <c r="G18" s="83">
        <v>1062815.8000000005</v>
      </c>
    </row>
    <row r="19" spans="1:7" s="116" customFormat="1" ht="16" customHeight="1" x14ac:dyDescent="0.3">
      <c r="A19" s="274"/>
      <c r="B19" s="277" t="s">
        <v>5</v>
      </c>
      <c r="C19" s="274"/>
      <c r="D19" s="117">
        <v>5.5441278231744481E-2</v>
      </c>
      <c r="E19" s="117">
        <v>0.1992694075256497</v>
      </c>
      <c r="F19" s="117">
        <v>0.12464091300229609</v>
      </c>
      <c r="G19" s="117">
        <v>0.15602616279092382</v>
      </c>
    </row>
    <row r="20" spans="1:7" s="116" customFormat="1" ht="16" customHeight="1" x14ac:dyDescent="0.3">
      <c r="A20" s="274"/>
      <c r="B20" s="277" t="s">
        <v>6</v>
      </c>
      <c r="C20" s="218" t="s">
        <v>7</v>
      </c>
      <c r="D20" s="117">
        <v>3.5999723139210127E-2</v>
      </c>
      <c r="E20" s="117">
        <v>0.18063582133725992</v>
      </c>
      <c r="F20" s="117">
        <v>0.10540304617583741</v>
      </c>
      <c r="G20" s="117">
        <v>0.14273832293675853</v>
      </c>
    </row>
    <row r="21" spans="1:7" s="116" customFormat="1" ht="16" customHeight="1" x14ac:dyDescent="0.3">
      <c r="A21" s="274"/>
      <c r="B21" s="277"/>
      <c r="C21" s="218" t="s">
        <v>8</v>
      </c>
      <c r="D21" s="117">
        <v>8.4462277014542758E-2</v>
      </c>
      <c r="E21" s="117">
        <v>0.21931066749916217</v>
      </c>
      <c r="F21" s="117">
        <v>0.14681378544249582</v>
      </c>
      <c r="G21" s="117">
        <v>0.17030525437818206</v>
      </c>
    </row>
    <row r="22" spans="1:7" s="116" customFormat="1" ht="16" customHeight="1" thickBot="1" x14ac:dyDescent="0.35">
      <c r="A22" s="275"/>
      <c r="B22" s="278" t="s">
        <v>9</v>
      </c>
      <c r="C22" s="275"/>
      <c r="D22" s="118">
        <v>562</v>
      </c>
      <c r="E22" s="118">
        <v>2937</v>
      </c>
      <c r="F22" s="118">
        <v>1502</v>
      </c>
      <c r="G22" s="118">
        <v>5001</v>
      </c>
    </row>
    <row r="23" spans="1:7" s="96" customFormat="1" ht="16" customHeight="1" x14ac:dyDescent="0.3">
      <c r="A23" s="293" t="s">
        <v>149</v>
      </c>
      <c r="B23" s="273" t="s">
        <v>120</v>
      </c>
      <c r="C23" s="276"/>
      <c r="D23" s="114">
        <v>221054.87999999992</v>
      </c>
      <c r="E23" s="114">
        <v>1305692.4199999997</v>
      </c>
      <c r="F23" s="114">
        <v>217142.69999999998</v>
      </c>
      <c r="G23" s="114">
        <v>1743890</v>
      </c>
    </row>
    <row r="24" spans="1:7" s="96" customFormat="1" ht="16" customHeight="1" x14ac:dyDescent="0.3">
      <c r="A24" s="294"/>
      <c r="B24" s="277" t="s">
        <v>5</v>
      </c>
      <c r="C24" s="279"/>
      <c r="D24" s="82">
        <v>1.837610592868719E-2</v>
      </c>
      <c r="E24" s="82">
        <v>5.7886736643080007E-2</v>
      </c>
      <c r="F24" s="82">
        <v>1.4530391007458336E-2</v>
      </c>
      <c r="G24" s="82">
        <v>4.2455657096669402E-2</v>
      </c>
    </row>
    <row r="25" spans="1:7" s="96" customFormat="1" ht="16" customHeight="1" x14ac:dyDescent="0.3">
      <c r="A25" s="294"/>
      <c r="B25" s="277" t="s">
        <v>6</v>
      </c>
      <c r="C25" s="129" t="s">
        <v>7</v>
      </c>
      <c r="D25" s="82">
        <v>1.0019856312967651E-2</v>
      </c>
      <c r="E25" s="82">
        <v>4.7720417507975732E-2</v>
      </c>
      <c r="F25" s="82">
        <v>9.1154547540198191E-3</v>
      </c>
      <c r="G25" s="82">
        <v>3.5573067115573863E-2</v>
      </c>
    </row>
    <row r="26" spans="1:7" s="96" customFormat="1" ht="16" customHeight="1" x14ac:dyDescent="0.3">
      <c r="A26" s="294"/>
      <c r="B26" s="277"/>
      <c r="C26" s="129" t="s">
        <v>8</v>
      </c>
      <c r="D26" s="82">
        <v>3.3465631211631604E-2</v>
      </c>
      <c r="E26" s="82">
        <v>7.0059539727334613E-2</v>
      </c>
      <c r="F26" s="82">
        <v>2.3087063992522312E-2</v>
      </c>
      <c r="G26" s="82">
        <v>5.0600008090305557E-2</v>
      </c>
    </row>
    <row r="27" spans="1:7" s="96" customFormat="1" ht="16" customHeight="1" thickBot="1" x14ac:dyDescent="0.35">
      <c r="A27" s="295"/>
      <c r="B27" s="278" t="s">
        <v>9</v>
      </c>
      <c r="C27" s="275"/>
      <c r="D27" s="118">
        <v>562</v>
      </c>
      <c r="E27" s="118">
        <v>2937</v>
      </c>
      <c r="F27" s="118">
        <v>1502</v>
      </c>
      <c r="G27" s="118">
        <v>5001</v>
      </c>
    </row>
    <row r="28" spans="1:7" s="116" customFormat="1" ht="16" customHeight="1" x14ac:dyDescent="0.3">
      <c r="A28" s="273" t="s">
        <v>414</v>
      </c>
      <c r="B28" s="273" t="s">
        <v>120</v>
      </c>
      <c r="C28" s="273"/>
      <c r="D28" s="83">
        <v>24771.01</v>
      </c>
      <c r="E28" s="83">
        <v>122409.58000000002</v>
      </c>
      <c r="F28" s="83">
        <v>14924.39</v>
      </c>
      <c r="G28" s="83">
        <v>162104.98000000004</v>
      </c>
    </row>
    <row r="29" spans="1:7" s="116" customFormat="1" ht="16" customHeight="1" x14ac:dyDescent="0.3">
      <c r="A29" s="277"/>
      <c r="B29" s="277" t="s">
        <v>5</v>
      </c>
      <c r="C29" s="277"/>
      <c r="D29" s="117">
        <v>1.6527761069428628E-2</v>
      </c>
      <c r="E29" s="117">
        <v>2.8772194215417088E-2</v>
      </c>
      <c r="F29" s="117">
        <v>1.4098400256915894E-2</v>
      </c>
      <c r="G29" s="117">
        <v>2.3797743690580721E-2</v>
      </c>
    </row>
    <row r="30" spans="1:7" s="116" customFormat="1" ht="16" customHeight="1" x14ac:dyDescent="0.3">
      <c r="A30" s="277"/>
      <c r="B30" s="277" t="s">
        <v>6</v>
      </c>
      <c r="C30" s="241" t="s">
        <v>7</v>
      </c>
      <c r="D30" s="117">
        <v>6.8995951744619333E-3</v>
      </c>
      <c r="E30" s="117">
        <v>2.1551132644824809E-2</v>
      </c>
      <c r="F30" s="117">
        <v>8.8743485119641054E-3</v>
      </c>
      <c r="G30" s="117">
        <v>1.836689188698843E-2</v>
      </c>
    </row>
    <row r="31" spans="1:7" s="116" customFormat="1" ht="16" customHeight="1" x14ac:dyDescent="0.3">
      <c r="A31" s="277"/>
      <c r="B31" s="277"/>
      <c r="C31" s="241" t="s">
        <v>8</v>
      </c>
      <c r="D31" s="117">
        <v>3.9063234450446981E-2</v>
      </c>
      <c r="E31" s="117">
        <v>3.8318037367252193E-2</v>
      </c>
      <c r="F31" s="117">
        <v>2.2328408130602582E-2</v>
      </c>
      <c r="G31" s="117">
        <v>3.0784068965669015E-2</v>
      </c>
    </row>
    <row r="32" spans="1:7" s="116" customFormat="1" ht="16" customHeight="1" thickBot="1" x14ac:dyDescent="0.35">
      <c r="A32" s="278"/>
      <c r="B32" s="278" t="s">
        <v>9</v>
      </c>
      <c r="C32" s="278"/>
      <c r="D32" s="118">
        <v>562</v>
      </c>
      <c r="E32" s="118">
        <v>2937</v>
      </c>
      <c r="F32" s="118">
        <v>1502</v>
      </c>
      <c r="G32" s="118">
        <v>5001</v>
      </c>
    </row>
    <row r="33" spans="1:7" ht="16" customHeight="1" x14ac:dyDescent="0.3">
      <c r="A33" s="273" t="s">
        <v>55</v>
      </c>
      <c r="B33" s="273" t="s">
        <v>120</v>
      </c>
      <c r="C33" s="276"/>
      <c r="D33" s="114">
        <v>83825.359999999986</v>
      </c>
      <c r="E33" s="114">
        <v>489626.41000000009</v>
      </c>
      <c r="F33" s="114">
        <v>91395.180000000008</v>
      </c>
      <c r="G33" s="114">
        <v>664846.95000000088</v>
      </c>
    </row>
    <row r="34" spans="1:7" ht="16" customHeight="1" x14ac:dyDescent="0.3">
      <c r="A34" s="274"/>
      <c r="B34" s="277" t="s">
        <v>5</v>
      </c>
      <c r="C34" s="279"/>
      <c r="D34" s="82">
        <v>5.5930118377847379E-2</v>
      </c>
      <c r="E34" s="82">
        <v>0.11508597743344481</v>
      </c>
      <c r="F34" s="82">
        <v>8.6336917568683016E-2</v>
      </c>
      <c r="G34" s="82">
        <v>9.7602537007588031E-2</v>
      </c>
    </row>
    <row r="35" spans="1:7" ht="16" customHeight="1" x14ac:dyDescent="0.3">
      <c r="A35" s="274"/>
      <c r="B35" s="277" t="s">
        <v>6</v>
      </c>
      <c r="C35" s="69" t="s">
        <v>7</v>
      </c>
      <c r="D35" s="82">
        <v>3.6938248495842825E-2</v>
      </c>
      <c r="E35" s="82">
        <v>0.10055603187505223</v>
      </c>
      <c r="F35" s="82">
        <v>7.0138235600333651E-2</v>
      </c>
      <c r="G35" s="82">
        <v>8.6905130472169426E-2</v>
      </c>
    </row>
    <row r="36" spans="1:7" ht="16" customHeight="1" x14ac:dyDescent="0.3">
      <c r="A36" s="274"/>
      <c r="B36" s="277"/>
      <c r="C36" s="69" t="s">
        <v>8</v>
      </c>
      <c r="D36" s="82">
        <v>8.3836654641127092E-2</v>
      </c>
      <c r="E36" s="82">
        <v>0.13140870256535969</v>
      </c>
      <c r="F36" s="82">
        <v>0.10585087091624593</v>
      </c>
      <c r="G36" s="82">
        <v>0.10945886783766821</v>
      </c>
    </row>
    <row r="37" spans="1:7" ht="16" customHeight="1" thickBot="1" x14ac:dyDescent="0.35">
      <c r="A37" s="275"/>
      <c r="B37" s="278" t="s">
        <v>9</v>
      </c>
      <c r="C37" s="275"/>
      <c r="D37" s="118">
        <v>562</v>
      </c>
      <c r="E37" s="118">
        <v>2937</v>
      </c>
      <c r="F37" s="118">
        <v>1502</v>
      </c>
      <c r="G37" s="118">
        <v>5001</v>
      </c>
    </row>
    <row r="38" spans="1:7" ht="16" customHeight="1" x14ac:dyDescent="0.3">
      <c r="A38" s="273" t="s">
        <v>57</v>
      </c>
      <c r="B38" s="273" t="s">
        <v>120</v>
      </c>
      <c r="C38" s="276"/>
      <c r="D38" s="114">
        <v>679287.10000000009</v>
      </c>
      <c r="E38" s="114">
        <v>1686962.0899999999</v>
      </c>
      <c r="F38" s="114">
        <v>456896.57000000018</v>
      </c>
      <c r="G38" s="114">
        <v>2823145.7599999993</v>
      </c>
    </row>
    <row r="39" spans="1:7" ht="16" customHeight="1" x14ac:dyDescent="0.3">
      <c r="A39" s="279"/>
      <c r="B39" s="277" t="s">
        <v>5</v>
      </c>
      <c r="C39" s="279"/>
      <c r="D39" s="82">
        <v>0.45323524904091866</v>
      </c>
      <c r="E39" s="82">
        <v>0.39651799219902545</v>
      </c>
      <c r="F39" s="82">
        <v>0.43160964835896187</v>
      </c>
      <c r="G39" s="82">
        <v>0.41445055665550518</v>
      </c>
    </row>
    <row r="40" spans="1:7" ht="16" customHeight="1" x14ac:dyDescent="0.3">
      <c r="A40" s="279"/>
      <c r="B40" s="277" t="s">
        <v>6</v>
      </c>
      <c r="C40" s="69" t="s">
        <v>7</v>
      </c>
      <c r="D40" s="82">
        <v>0.40576141232831375</v>
      </c>
      <c r="E40" s="82">
        <v>0.37427794449384238</v>
      </c>
      <c r="F40" s="82">
        <v>0.40037925689710346</v>
      </c>
      <c r="G40" s="82">
        <v>0.39638022866990069</v>
      </c>
    </row>
    <row r="41" spans="1:7" ht="16" customHeight="1" x14ac:dyDescent="0.3">
      <c r="A41" s="279"/>
      <c r="B41" s="277"/>
      <c r="C41" s="69" t="s">
        <v>8</v>
      </c>
      <c r="D41" s="82">
        <v>0.50157521987956133</v>
      </c>
      <c r="E41" s="82">
        <v>0.41919422849886295</v>
      </c>
      <c r="F41" s="82">
        <v>0.4633934799805442</v>
      </c>
      <c r="G41" s="82">
        <v>0.43275407549342954</v>
      </c>
    </row>
    <row r="42" spans="1:7" ht="16" customHeight="1" thickBot="1" x14ac:dyDescent="0.35">
      <c r="A42" s="275"/>
      <c r="B42" s="278" t="s">
        <v>9</v>
      </c>
      <c r="C42" s="275"/>
      <c r="D42" s="118">
        <v>562</v>
      </c>
      <c r="E42" s="118">
        <v>2937</v>
      </c>
      <c r="F42" s="118">
        <v>1502</v>
      </c>
      <c r="G42" s="118">
        <v>5001</v>
      </c>
    </row>
    <row r="43" spans="1:7" ht="16" customHeight="1" x14ac:dyDescent="0.3">
      <c r="A43" s="277" t="s">
        <v>69</v>
      </c>
      <c r="B43" s="273" t="s">
        <v>120</v>
      </c>
      <c r="C43" s="276"/>
      <c r="D43" s="114">
        <v>407912.03000000014</v>
      </c>
      <c r="E43" s="114">
        <v>1012276.8900000016</v>
      </c>
      <c r="F43" s="114">
        <v>276838.29000000021</v>
      </c>
      <c r="G43" s="114">
        <v>1697027.2100000002</v>
      </c>
    </row>
    <row r="44" spans="1:7" ht="16" customHeight="1" x14ac:dyDescent="0.3">
      <c r="A44" s="274"/>
      <c r="B44" s="277" t="s">
        <v>5</v>
      </c>
      <c r="C44" s="279"/>
      <c r="D44" s="82">
        <v>0.27216785141928468</v>
      </c>
      <c r="E44" s="82">
        <v>0.23793421461668676</v>
      </c>
      <c r="F44" s="82">
        <v>0.26151668636776232</v>
      </c>
      <c r="G44" s="82">
        <v>0.24913126407048822</v>
      </c>
    </row>
    <row r="45" spans="1:7" ht="16" customHeight="1" x14ac:dyDescent="0.3">
      <c r="A45" s="274"/>
      <c r="B45" s="277" t="s">
        <v>6</v>
      </c>
      <c r="C45" s="69" t="s">
        <v>7</v>
      </c>
      <c r="D45" s="82">
        <v>0.23252244872671052</v>
      </c>
      <c r="E45" s="82">
        <v>0.21984768268323823</v>
      </c>
      <c r="F45" s="82">
        <v>0.2357367952802906</v>
      </c>
      <c r="G45" s="82">
        <v>0.234094991024001</v>
      </c>
    </row>
    <row r="46" spans="1:7" ht="16" customHeight="1" x14ac:dyDescent="0.3">
      <c r="A46" s="274"/>
      <c r="B46" s="277"/>
      <c r="C46" s="69" t="s">
        <v>8</v>
      </c>
      <c r="D46" s="82">
        <v>0.31579150140196444</v>
      </c>
      <c r="E46" s="82">
        <v>0.25701849738856686</v>
      </c>
      <c r="F46" s="82">
        <v>0.28904957262982323</v>
      </c>
      <c r="G46" s="82">
        <v>0.26479942876503348</v>
      </c>
    </row>
    <row r="47" spans="1:7" ht="16" customHeight="1" thickBot="1" x14ac:dyDescent="0.35">
      <c r="A47" s="275"/>
      <c r="B47" s="278" t="s">
        <v>9</v>
      </c>
      <c r="C47" s="275"/>
      <c r="D47" s="118">
        <v>562</v>
      </c>
      <c r="E47" s="118">
        <v>2937</v>
      </c>
      <c r="F47" s="118">
        <v>1502</v>
      </c>
      <c r="G47" s="118">
        <v>5001</v>
      </c>
    </row>
    <row r="48" spans="1:7" ht="16" customHeight="1" x14ac:dyDescent="0.3">
      <c r="A48" s="282" t="s">
        <v>360</v>
      </c>
      <c r="B48" s="283"/>
      <c r="C48" s="283"/>
      <c r="D48" s="283"/>
      <c r="E48" s="283"/>
      <c r="F48" s="283"/>
      <c r="G48" s="283"/>
    </row>
    <row r="49" spans="1:7" ht="16" customHeight="1" x14ac:dyDescent="0.3">
      <c r="A49" s="280" t="s">
        <v>10</v>
      </c>
      <c r="B49" s="281"/>
      <c r="C49" s="281"/>
      <c r="D49" s="281"/>
      <c r="E49" s="281"/>
      <c r="F49" s="281"/>
      <c r="G49" s="281"/>
    </row>
    <row r="50" spans="1:7" s="116" customFormat="1" ht="16" customHeight="1" x14ac:dyDescent="0.3">
      <c r="A50" s="311" t="s">
        <v>413</v>
      </c>
      <c r="B50" s="311"/>
      <c r="C50" s="311"/>
      <c r="D50" s="233"/>
      <c r="E50" s="233"/>
      <c r="F50" s="233"/>
      <c r="G50" s="233"/>
    </row>
    <row r="51" spans="1:7" ht="14.25" customHeight="1" x14ac:dyDescent="0.3">
      <c r="A51" s="198" t="str">
        <f>HYPERLINK("#'Index'!A1","Back To Index")</f>
        <v>Back To Index</v>
      </c>
    </row>
    <row r="52" spans="1:7" ht="14.25" customHeight="1" x14ac:dyDescent="0.3"/>
    <row r="53" spans="1:7" ht="14.25" customHeight="1" x14ac:dyDescent="0.3"/>
    <row r="54" spans="1:7" ht="14.15" customHeight="1" x14ac:dyDescent="0.3"/>
    <row r="55" spans="1:7" ht="14.25" customHeight="1" x14ac:dyDescent="0.3"/>
    <row r="56" spans="1:7" ht="14.25" customHeight="1" x14ac:dyDescent="0.3"/>
    <row r="57" spans="1:7" ht="14.25" customHeight="1" x14ac:dyDescent="0.3"/>
    <row r="58" spans="1:7" ht="14.15" customHeight="1" x14ac:dyDescent="0.3"/>
    <row r="59" spans="1:7" ht="15" customHeight="1" x14ac:dyDescent="0.3"/>
    <row r="61" spans="1:7" ht="15" customHeight="1" x14ac:dyDescent="0.3"/>
    <row r="62" spans="1:7" ht="15" customHeight="1" x14ac:dyDescent="0.3"/>
    <row r="63" spans="1:7" ht="36.75" customHeight="1" x14ac:dyDescent="0.3"/>
    <row r="64" spans="1:7" ht="15" customHeight="1" x14ac:dyDescent="0.3"/>
    <row r="65" ht="14.25" customHeight="1" x14ac:dyDescent="0.3"/>
    <row r="66" ht="14.15" customHeight="1" x14ac:dyDescent="0.3"/>
    <row r="67" ht="14.25" customHeight="1" x14ac:dyDescent="0.3"/>
    <row r="68" ht="14.25" customHeight="1" x14ac:dyDescent="0.3"/>
    <row r="69" ht="14.25" customHeight="1" x14ac:dyDescent="0.3"/>
    <row r="70" ht="14.15" customHeight="1" x14ac:dyDescent="0.3"/>
    <row r="71" ht="14.25" customHeight="1" x14ac:dyDescent="0.3"/>
    <row r="72" ht="14.25" customHeight="1" x14ac:dyDescent="0.3"/>
    <row r="73" ht="14.25" customHeight="1" x14ac:dyDescent="0.3"/>
    <row r="74" ht="14.15" customHeight="1" x14ac:dyDescent="0.3"/>
    <row r="75" ht="14.25" customHeight="1" x14ac:dyDescent="0.3"/>
    <row r="76" ht="14.25" customHeight="1" x14ac:dyDescent="0.3"/>
    <row r="77" ht="14.25" customHeight="1" x14ac:dyDescent="0.3"/>
    <row r="78" ht="14.15" customHeight="1" x14ac:dyDescent="0.3"/>
    <row r="79" ht="14.25" customHeight="1" x14ac:dyDescent="0.3"/>
    <row r="80" ht="14.25" customHeight="1" x14ac:dyDescent="0.3"/>
    <row r="81" ht="14.25" customHeight="1" x14ac:dyDescent="0.3"/>
    <row r="82" ht="14.5" customHeight="1" x14ac:dyDescent="0.3"/>
    <row r="83" ht="14.25" customHeight="1" x14ac:dyDescent="0.3"/>
    <row r="84" ht="14.25" customHeight="1" x14ac:dyDescent="0.3"/>
    <row r="85" ht="14.25" customHeight="1" x14ac:dyDescent="0.3"/>
    <row r="86" ht="14.15" customHeight="1" x14ac:dyDescent="0.3"/>
    <row r="87" ht="15" customHeight="1" x14ac:dyDescent="0.3"/>
    <row r="89" ht="14.15" customHeight="1" x14ac:dyDescent="0.3"/>
    <row r="90" ht="14.15" customHeight="1" x14ac:dyDescent="0.3"/>
    <row r="91" ht="14.15" customHeight="1" x14ac:dyDescent="0.3"/>
    <row r="92" ht="14.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0" ht="14.5" customHeight="1" x14ac:dyDescent="0.3"/>
    <row r="121" ht="14.5" customHeight="1" x14ac:dyDescent="0.3"/>
    <row r="122" ht="14.5" customHeight="1" x14ac:dyDescent="0.3"/>
    <row r="123" ht="14.5" customHeight="1" x14ac:dyDescent="0.3"/>
    <row r="124" ht="14.5" customHeight="1" x14ac:dyDescent="0.3"/>
    <row r="125" ht="14.15" customHeight="1" x14ac:dyDescent="0.3"/>
    <row r="126" ht="14.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6" ht="14.15" customHeight="1" x14ac:dyDescent="0.3"/>
    <row r="167" ht="14.5" customHeight="1" x14ac:dyDescent="0.3"/>
    <row r="168" ht="14.5" customHeight="1" x14ac:dyDescent="0.3"/>
    <row r="169" ht="14.1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4" ht="14.5" customHeight="1" x14ac:dyDescent="0.3"/>
    <row r="205" ht="14.15" customHeight="1" x14ac:dyDescent="0.3"/>
    <row r="206" ht="14.15" customHeight="1" x14ac:dyDescent="0.3"/>
    <row r="207" ht="14.15" customHeight="1" x14ac:dyDescent="0.3"/>
    <row r="209" ht="14.5" customHeight="1" x14ac:dyDescent="0.3"/>
    <row r="210" ht="14.15" customHeight="1" x14ac:dyDescent="0.3"/>
    <row r="211" ht="14.5" customHeight="1" x14ac:dyDescent="0.3"/>
    <row r="213" ht="14.15" customHeight="1" x14ac:dyDescent="0.3"/>
    <row r="214" ht="14.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5" customHeight="1" x14ac:dyDescent="0.3"/>
    <row r="238" ht="14.15" customHeight="1" x14ac:dyDescent="0.3"/>
    <row r="239" ht="14.5" customHeight="1" x14ac:dyDescent="0.3"/>
    <row r="241" ht="14.15" customHeight="1" x14ac:dyDescent="0.3"/>
    <row r="242" ht="14.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8" ht="14.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5" customHeight="1" x14ac:dyDescent="0.3"/>
    <row r="266" ht="14.15" customHeight="1" x14ac:dyDescent="0.3"/>
    <row r="267" ht="14.5" customHeight="1" x14ac:dyDescent="0.3"/>
    <row r="268" ht="14.5" customHeight="1" x14ac:dyDescent="0.3"/>
    <row r="269" ht="14.15" customHeight="1" x14ac:dyDescent="0.3"/>
    <row r="270" ht="14.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6" ht="14.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2" ht="14.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4" ht="14.5" customHeight="1" x14ac:dyDescent="0.3"/>
    <row r="305" ht="14.15" customHeight="1" x14ac:dyDescent="0.3"/>
    <row r="306" ht="14.15" customHeight="1" x14ac:dyDescent="0.3"/>
    <row r="307" ht="14.15" customHeight="1" x14ac:dyDescent="0.3"/>
    <row r="309" ht="14.5" customHeight="1" x14ac:dyDescent="0.3"/>
    <row r="310" ht="14.15" customHeight="1" x14ac:dyDescent="0.3"/>
    <row r="311" ht="14.5" customHeight="1" x14ac:dyDescent="0.3"/>
    <row r="312" ht="14.5" customHeight="1" x14ac:dyDescent="0.3"/>
    <row r="313" ht="14.15" customHeight="1" x14ac:dyDescent="0.3"/>
    <row r="314" ht="14.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2" ht="14.5" customHeight="1" x14ac:dyDescent="0.3"/>
    <row r="333" ht="14.15" customHeight="1" x14ac:dyDescent="0.3"/>
    <row r="334" ht="14.15" customHeight="1" x14ac:dyDescent="0.3"/>
    <row r="335" ht="14.15" customHeight="1" x14ac:dyDescent="0.3"/>
    <row r="336" ht="14.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5" customHeight="1" x14ac:dyDescent="0.3"/>
    <row r="354" ht="14.15" customHeight="1" x14ac:dyDescent="0.3"/>
    <row r="355" ht="14.5" customHeight="1" x14ac:dyDescent="0.3"/>
    <row r="356" ht="14.5" customHeight="1" x14ac:dyDescent="0.3"/>
    <row r="357" ht="14.15" customHeight="1" x14ac:dyDescent="0.3"/>
    <row r="358" ht="14.5" customHeight="1" x14ac:dyDescent="0.3"/>
    <row r="359" ht="14.15" customHeight="1" x14ac:dyDescent="0.3"/>
    <row r="360" ht="14.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0" ht="14.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8" ht="14.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  <row r="398" ht="14.15" customHeight="1" x14ac:dyDescent="0.3"/>
    <row r="399" ht="14.5" customHeight="1" x14ac:dyDescent="0.3"/>
    <row r="400" ht="14.5" customHeight="1" x14ac:dyDescent="0.3"/>
    <row r="401" ht="14.15" customHeight="1" x14ac:dyDescent="0.3"/>
    <row r="402" ht="14.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15" customHeight="1" x14ac:dyDescent="0.3"/>
    <row r="414" ht="14.15" customHeight="1" x14ac:dyDescent="0.3"/>
    <row r="415" ht="14.15" customHeight="1" x14ac:dyDescent="0.3"/>
    <row r="416" ht="14.5" customHeight="1" x14ac:dyDescent="0.3"/>
    <row r="417" ht="14.15" customHeight="1" x14ac:dyDescent="0.3"/>
    <row r="418" ht="14.15" customHeight="1" x14ac:dyDescent="0.3"/>
    <row r="419" ht="14.15" customHeight="1" x14ac:dyDescent="0.3"/>
    <row r="421" ht="14.15" customHeight="1" x14ac:dyDescent="0.3"/>
    <row r="422" ht="14.1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5" customHeight="1" x14ac:dyDescent="0.3"/>
    <row r="442" ht="14.15" customHeight="1" x14ac:dyDescent="0.3"/>
    <row r="443" ht="14.5" customHeight="1" x14ac:dyDescent="0.3"/>
    <row r="444" ht="14.5" customHeight="1" x14ac:dyDescent="0.3"/>
    <row r="445" ht="14.15" customHeight="1" x14ac:dyDescent="0.3"/>
    <row r="446" ht="14.5" customHeight="1" x14ac:dyDescent="0.3"/>
    <row r="447" ht="14.15" customHeight="1" x14ac:dyDescent="0.3"/>
    <row r="449" ht="14.15" customHeight="1" x14ac:dyDescent="0.3"/>
    <row r="450" ht="14.1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15" customHeight="1" x14ac:dyDescent="0.3"/>
    <row r="458" ht="14.15" customHeight="1" x14ac:dyDescent="0.3"/>
    <row r="459" ht="14.15" customHeight="1" x14ac:dyDescent="0.3"/>
    <row r="460" ht="14.5" customHeight="1" x14ac:dyDescent="0.3"/>
    <row r="461" ht="14.15" customHeight="1" x14ac:dyDescent="0.3"/>
    <row r="462" ht="14.1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15" customHeight="1" x14ac:dyDescent="0.3"/>
    <row r="474" ht="14.15" customHeight="1" x14ac:dyDescent="0.3"/>
    <row r="475" ht="14.15" customHeight="1" x14ac:dyDescent="0.3"/>
    <row r="477" ht="14.5" customHeight="1" x14ac:dyDescent="0.3"/>
    <row r="478" ht="14.15" customHeight="1" x14ac:dyDescent="0.3"/>
    <row r="479" ht="14.5" customHeight="1" x14ac:dyDescent="0.3"/>
    <row r="480" ht="14.5" customHeight="1" x14ac:dyDescent="0.3"/>
    <row r="481" ht="14.15" customHeight="1" x14ac:dyDescent="0.3"/>
    <row r="482" ht="14.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15" customHeight="1" x14ac:dyDescent="0.3"/>
    <row r="494" ht="14.15" customHeight="1" x14ac:dyDescent="0.3"/>
    <row r="495" ht="14.15" customHeight="1" x14ac:dyDescent="0.3"/>
    <row r="497" ht="14.15" customHeight="1" x14ac:dyDescent="0.3"/>
    <row r="498" ht="14.15" customHeight="1" x14ac:dyDescent="0.3"/>
    <row r="499" ht="14.15" customHeight="1" x14ac:dyDescent="0.3"/>
    <row r="501" ht="14.15" customHeight="1" x14ac:dyDescent="0.3"/>
    <row r="502" ht="14.15" customHeight="1" x14ac:dyDescent="0.3"/>
    <row r="503" ht="14.15" customHeight="1" x14ac:dyDescent="0.3"/>
    <row r="505" ht="14.15" customHeight="1" x14ac:dyDescent="0.3"/>
    <row r="506" ht="14.15" customHeight="1" x14ac:dyDescent="0.3"/>
    <row r="507" ht="14.15" customHeight="1" x14ac:dyDescent="0.3"/>
    <row r="509" ht="14.15" customHeight="1" x14ac:dyDescent="0.3"/>
    <row r="510" ht="14.15" customHeight="1" x14ac:dyDescent="0.3"/>
    <row r="511" ht="14.15" customHeight="1" x14ac:dyDescent="0.3"/>
    <row r="513" ht="14.15" customHeight="1" x14ac:dyDescent="0.3"/>
    <row r="514" ht="14.15" customHeight="1" x14ac:dyDescent="0.3"/>
    <row r="515" ht="14.15" customHeight="1" x14ac:dyDescent="0.3"/>
    <row r="517" ht="14.15" customHeight="1" x14ac:dyDescent="0.3"/>
    <row r="518" ht="14.15" customHeight="1" x14ac:dyDescent="0.3"/>
    <row r="519" ht="14.15" customHeight="1" x14ac:dyDescent="0.3"/>
    <row r="521" ht="14.5" customHeight="1" x14ac:dyDescent="0.3"/>
    <row r="523" ht="14.5" customHeight="1" x14ac:dyDescent="0.3"/>
    <row r="524" ht="14.5" customHeight="1" x14ac:dyDescent="0.3"/>
    <row r="526" ht="14.5" customHeight="1" x14ac:dyDescent="0.3"/>
    <row r="527" ht="14.15" customHeight="1" x14ac:dyDescent="0.3"/>
    <row r="529" ht="14.15" customHeight="1" x14ac:dyDescent="0.3"/>
    <row r="530" ht="14.15" customHeight="1" x14ac:dyDescent="0.3"/>
    <row r="531" ht="14.15" customHeight="1" x14ac:dyDescent="0.3"/>
    <row r="533" ht="14.15" customHeight="1" x14ac:dyDescent="0.3"/>
    <row r="534" ht="14.15" customHeight="1" x14ac:dyDescent="0.3"/>
    <row r="535" ht="14.15" customHeight="1" x14ac:dyDescent="0.3"/>
    <row r="537" ht="14.15" customHeight="1" x14ac:dyDescent="0.3"/>
    <row r="538" ht="14.15" customHeight="1" x14ac:dyDescent="0.3"/>
    <row r="539" ht="14.15" customHeight="1" x14ac:dyDescent="0.3"/>
    <row r="541" ht="14.15" customHeight="1" x14ac:dyDescent="0.3"/>
    <row r="542" ht="14.15" customHeight="1" x14ac:dyDescent="0.3"/>
    <row r="543" ht="14.15" customHeight="1" x14ac:dyDescent="0.3"/>
    <row r="545" ht="14.15" customHeight="1" x14ac:dyDescent="0.3"/>
    <row r="546" ht="14.15" customHeight="1" x14ac:dyDescent="0.3"/>
    <row r="547" ht="14.15" customHeight="1" x14ac:dyDescent="0.3"/>
    <row r="549" ht="14.15" customHeight="1" x14ac:dyDescent="0.3"/>
    <row r="550" ht="14.15" customHeight="1" x14ac:dyDescent="0.3"/>
    <row r="551" ht="14.15" customHeight="1" x14ac:dyDescent="0.3"/>
    <row r="553" ht="14.15" customHeight="1" x14ac:dyDescent="0.3"/>
    <row r="554" ht="14.15" customHeight="1" x14ac:dyDescent="0.3"/>
    <row r="555" ht="14.15" customHeight="1" x14ac:dyDescent="0.3"/>
    <row r="557" ht="14.5" customHeight="1" x14ac:dyDescent="0.3"/>
  </sheetData>
  <mergeCells count="50">
    <mergeCell ref="B28:C28"/>
    <mergeCell ref="B29:C29"/>
    <mergeCell ref="B30:B31"/>
    <mergeCell ref="B32:C32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  <mergeCell ref="A38:A42"/>
    <mergeCell ref="B38:C38"/>
    <mergeCell ref="B39:C39"/>
    <mergeCell ref="B40:B41"/>
    <mergeCell ref="B42:C42"/>
    <mergeCell ref="B34:C34"/>
    <mergeCell ref="B35:B36"/>
    <mergeCell ref="B37:C37"/>
    <mergeCell ref="A18:A22"/>
    <mergeCell ref="B18:C18"/>
    <mergeCell ref="B19:C19"/>
    <mergeCell ref="B20:B21"/>
    <mergeCell ref="B22:C22"/>
    <mergeCell ref="A33:A37"/>
    <mergeCell ref="B33:C33"/>
    <mergeCell ref="A23:A27"/>
    <mergeCell ref="B25:B26"/>
    <mergeCell ref="B23:C23"/>
    <mergeCell ref="B24:C24"/>
    <mergeCell ref="B27:C27"/>
    <mergeCell ref="A28:A32"/>
    <mergeCell ref="A50:C50"/>
    <mergeCell ref="A49:G49"/>
    <mergeCell ref="A43:A47"/>
    <mergeCell ref="B43:C43"/>
    <mergeCell ref="B44:C44"/>
    <mergeCell ref="B45:B46"/>
    <mergeCell ref="B47:C47"/>
    <mergeCell ref="A48:G48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 enableFormatConditionsCalculation="0">
    <tabColor rgb="FF1F497D"/>
  </sheetPr>
  <dimension ref="A1:K557"/>
  <sheetViews>
    <sheetView workbookViewId="0">
      <selection activeCell="K20" sqref="K20"/>
    </sheetView>
  </sheetViews>
  <sheetFormatPr defaultColWidth="8.75" defaultRowHeight="14" x14ac:dyDescent="0.3"/>
  <cols>
    <col min="1" max="1" width="18.58203125" style="66" customWidth="1"/>
    <col min="2" max="9" width="10.58203125" style="66" customWidth="1"/>
    <col min="10" max="16384" width="8.75" style="66"/>
  </cols>
  <sheetData>
    <row r="1" spans="1:6" s="77" customFormat="1" ht="31.5" customHeight="1" thickBot="1" x14ac:dyDescent="0.35">
      <c r="A1" s="290" t="s">
        <v>332</v>
      </c>
      <c r="B1" s="290"/>
      <c r="C1" s="290"/>
      <c r="D1" s="290"/>
      <c r="E1" s="290"/>
      <c r="F1" s="290"/>
    </row>
    <row r="2" spans="1:6" ht="54" customHeight="1" thickBot="1" x14ac:dyDescent="0.35">
      <c r="A2" s="67" t="s">
        <v>0</v>
      </c>
      <c r="B2" s="271"/>
      <c r="C2" s="272"/>
      <c r="D2" s="68" t="s">
        <v>80</v>
      </c>
      <c r="E2" s="68" t="s">
        <v>79</v>
      </c>
      <c r="F2" s="68" t="s">
        <v>4</v>
      </c>
    </row>
    <row r="3" spans="1:6" ht="16" customHeight="1" x14ac:dyDescent="0.3">
      <c r="A3" s="273" t="s">
        <v>412</v>
      </c>
      <c r="B3" s="273" t="s">
        <v>120</v>
      </c>
      <c r="C3" s="276"/>
      <c r="D3" s="59">
        <v>803786.96000000043</v>
      </c>
      <c r="E3" s="83">
        <v>940103.03999999992</v>
      </c>
      <c r="F3" s="83">
        <v>1743890</v>
      </c>
    </row>
    <row r="4" spans="1:6" ht="16" customHeight="1" x14ac:dyDescent="0.3">
      <c r="A4" s="274"/>
      <c r="B4" s="277" t="s">
        <v>5</v>
      </c>
      <c r="C4" s="274"/>
      <c r="D4" s="58">
        <v>0.24387895090651415</v>
      </c>
      <c r="E4" s="117">
        <v>0.26738347466708035</v>
      </c>
      <c r="F4" s="117">
        <v>0.25601093343688025</v>
      </c>
    </row>
    <row r="5" spans="1:6" ht="16" customHeight="1" x14ac:dyDescent="0.3">
      <c r="A5" s="274"/>
      <c r="B5" s="277" t="s">
        <v>6</v>
      </c>
      <c r="C5" s="69" t="s">
        <v>7</v>
      </c>
      <c r="D5" s="58">
        <v>0.22082251804335101</v>
      </c>
      <c r="E5" s="117">
        <v>0.24514269401309677</v>
      </c>
      <c r="F5" s="117">
        <v>0.23986596614854933</v>
      </c>
    </row>
    <row r="6" spans="1:6" ht="16" customHeight="1" x14ac:dyDescent="0.3">
      <c r="A6" s="274"/>
      <c r="B6" s="277"/>
      <c r="C6" s="69" t="s">
        <v>8</v>
      </c>
      <c r="D6" s="58">
        <v>0.26851314040881485</v>
      </c>
      <c r="E6" s="117">
        <v>0.29086455728131749</v>
      </c>
      <c r="F6" s="117">
        <v>0.27285251996525323</v>
      </c>
    </row>
    <row r="7" spans="1:6" ht="16" customHeight="1" thickBot="1" x14ac:dyDescent="0.35">
      <c r="A7" s="275"/>
      <c r="B7" s="278" t="s">
        <v>9</v>
      </c>
      <c r="C7" s="275"/>
      <c r="D7" s="114">
        <v>2390</v>
      </c>
      <c r="E7" s="114">
        <v>2611</v>
      </c>
      <c r="F7" s="114">
        <v>5001</v>
      </c>
    </row>
    <row r="8" spans="1:6" ht="16" customHeight="1" x14ac:dyDescent="0.3">
      <c r="A8" s="273" t="s">
        <v>56</v>
      </c>
      <c r="B8" s="273" t="s">
        <v>120</v>
      </c>
      <c r="C8" s="276"/>
      <c r="D8" s="59">
        <v>250499.04</v>
      </c>
      <c r="E8" s="83">
        <v>277542.0799999999</v>
      </c>
      <c r="F8" s="83">
        <v>528041.12</v>
      </c>
    </row>
    <row r="9" spans="1:6" ht="16" customHeight="1" x14ac:dyDescent="0.3">
      <c r="A9" s="274"/>
      <c r="B9" s="277" t="s">
        <v>5</v>
      </c>
      <c r="C9" s="274"/>
      <c r="D9" s="58">
        <v>7.6004521245640638E-2</v>
      </c>
      <c r="E9" s="117">
        <v>7.8938331820232063E-2</v>
      </c>
      <c r="F9" s="117">
        <v>7.7518822875442484E-2</v>
      </c>
    </row>
    <row r="10" spans="1:6" ht="16" customHeight="1" x14ac:dyDescent="0.3">
      <c r="A10" s="274"/>
      <c r="B10" s="277" t="s">
        <v>6</v>
      </c>
      <c r="C10" s="69" t="s">
        <v>7</v>
      </c>
      <c r="D10" s="58">
        <v>6.2319557007539023E-2</v>
      </c>
      <c r="E10" s="117">
        <v>6.5474678583263307E-2</v>
      </c>
      <c r="F10" s="117">
        <v>6.7677976514278371E-2</v>
      </c>
    </row>
    <row r="11" spans="1:6" ht="16" customHeight="1" x14ac:dyDescent="0.3">
      <c r="A11" s="274"/>
      <c r="B11" s="277"/>
      <c r="C11" s="69" t="s">
        <v>8</v>
      </c>
      <c r="D11" s="58">
        <v>9.2398489911306184E-2</v>
      </c>
      <c r="E11" s="117">
        <v>9.4889423746025936E-2</v>
      </c>
      <c r="F11" s="117">
        <v>8.8654529521282957E-2</v>
      </c>
    </row>
    <row r="12" spans="1:6" ht="16" customHeight="1" thickBot="1" x14ac:dyDescent="0.35">
      <c r="A12" s="275"/>
      <c r="B12" s="278" t="s">
        <v>9</v>
      </c>
      <c r="C12" s="275"/>
      <c r="D12" s="114">
        <v>2390</v>
      </c>
      <c r="E12" s="114">
        <v>2611</v>
      </c>
      <c r="F12" s="114">
        <v>5001</v>
      </c>
    </row>
    <row r="13" spans="1:6" ht="16" customHeight="1" x14ac:dyDescent="0.3">
      <c r="A13" s="273" t="s">
        <v>53</v>
      </c>
      <c r="B13" s="273" t="s">
        <v>120</v>
      </c>
      <c r="C13" s="276"/>
      <c r="D13" s="59">
        <v>222012.97000000003</v>
      </c>
      <c r="E13" s="83">
        <v>296147.74000000005</v>
      </c>
      <c r="F13" s="83">
        <v>518160.71000000037</v>
      </c>
    </row>
    <row r="14" spans="1:6" ht="16" customHeight="1" x14ac:dyDescent="0.3">
      <c r="A14" s="274"/>
      <c r="B14" s="277" t="s">
        <v>5</v>
      </c>
      <c r="C14" s="274"/>
      <c r="D14" s="58">
        <v>6.7361493661503777E-2</v>
      </c>
      <c r="E14" s="117">
        <v>8.4230141130065134E-2</v>
      </c>
      <c r="F14" s="117">
        <v>7.6068334033348672E-2</v>
      </c>
    </row>
    <row r="15" spans="1:6" ht="16" customHeight="1" x14ac:dyDescent="0.3">
      <c r="A15" s="274"/>
      <c r="B15" s="277" t="s">
        <v>6</v>
      </c>
      <c r="C15" s="69" t="s">
        <v>7</v>
      </c>
      <c r="D15" s="58">
        <v>5.4446269267990781E-2</v>
      </c>
      <c r="E15" s="117">
        <v>7.00170728110103E-2</v>
      </c>
      <c r="F15" s="117">
        <v>6.617383953394014E-2</v>
      </c>
    </row>
    <row r="16" spans="1:6" ht="16" customHeight="1" x14ac:dyDescent="0.3">
      <c r="A16" s="274"/>
      <c r="B16" s="277"/>
      <c r="C16" s="69" t="s">
        <v>8</v>
      </c>
      <c r="D16" s="58">
        <v>8.3071190844365997E-2</v>
      </c>
      <c r="E16" s="117">
        <v>0.10101499346344417</v>
      </c>
      <c r="F16" s="117">
        <v>8.7303965710781542E-2</v>
      </c>
    </row>
    <row r="17" spans="1:11" ht="16" customHeight="1" thickBot="1" x14ac:dyDescent="0.35">
      <c r="A17" s="275"/>
      <c r="B17" s="278" t="s">
        <v>9</v>
      </c>
      <c r="C17" s="275"/>
      <c r="D17" s="114">
        <v>2390</v>
      </c>
      <c r="E17" s="114">
        <v>2611</v>
      </c>
      <c r="F17" s="114">
        <v>5001</v>
      </c>
    </row>
    <row r="18" spans="1:11" s="116" customFormat="1" ht="16" customHeight="1" x14ac:dyDescent="0.3">
      <c r="A18" s="273" t="s">
        <v>54</v>
      </c>
      <c r="B18" s="273" t="s">
        <v>120</v>
      </c>
      <c r="C18" s="273"/>
      <c r="D18" s="83">
        <v>479896.45000000013</v>
      </c>
      <c r="E18" s="83">
        <v>582919.35000000068</v>
      </c>
      <c r="F18" s="83">
        <v>1062815.8000000005</v>
      </c>
      <c r="H18" s="222"/>
      <c r="I18" s="222"/>
      <c r="J18" s="222"/>
      <c r="K18" s="73"/>
    </row>
    <row r="19" spans="1:11" s="116" customFormat="1" ht="16" customHeight="1" x14ac:dyDescent="0.3">
      <c r="A19" s="277"/>
      <c r="B19" s="277" t="s">
        <v>5</v>
      </c>
      <c r="C19" s="277"/>
      <c r="D19" s="117">
        <v>0.14560654575655271</v>
      </c>
      <c r="E19" s="117">
        <v>0.1657935296684887</v>
      </c>
      <c r="F19" s="117">
        <v>0.15602616279092382</v>
      </c>
      <c r="H19" s="221"/>
      <c r="I19" s="221"/>
      <c r="J19" s="221"/>
      <c r="K19" s="73"/>
    </row>
    <row r="20" spans="1:11" s="116" customFormat="1" ht="16" customHeight="1" x14ac:dyDescent="0.3">
      <c r="A20" s="277"/>
      <c r="B20" s="277" t="s">
        <v>6</v>
      </c>
      <c r="C20" s="218" t="s">
        <v>7</v>
      </c>
      <c r="D20" s="117">
        <v>0.12718048638493526</v>
      </c>
      <c r="E20" s="117">
        <v>0.14723107645289582</v>
      </c>
      <c r="F20" s="117">
        <v>0.14273832293675853</v>
      </c>
      <c r="H20" s="222"/>
      <c r="I20" s="222"/>
      <c r="J20" s="222"/>
      <c r="K20" s="73"/>
    </row>
    <row r="21" spans="1:11" s="116" customFormat="1" ht="16" customHeight="1" x14ac:dyDescent="0.3">
      <c r="A21" s="277"/>
      <c r="B21" s="277"/>
      <c r="C21" s="218" t="s">
        <v>8</v>
      </c>
      <c r="D21" s="117">
        <v>0.1661938769605408</v>
      </c>
      <c r="E21" s="117">
        <v>0.1861853232433715</v>
      </c>
      <c r="F21" s="117">
        <v>0.17030525437818206</v>
      </c>
      <c r="H21" s="223"/>
      <c r="I21" s="223"/>
      <c r="J21" s="223"/>
      <c r="K21" s="73"/>
    </row>
    <row r="22" spans="1:11" s="116" customFormat="1" ht="16" customHeight="1" thickBot="1" x14ac:dyDescent="0.35">
      <c r="A22" s="278"/>
      <c r="B22" s="278" t="s">
        <v>9</v>
      </c>
      <c r="C22" s="278"/>
      <c r="D22" s="118">
        <v>2390</v>
      </c>
      <c r="E22" s="118">
        <v>2611</v>
      </c>
      <c r="F22" s="118">
        <v>5001</v>
      </c>
      <c r="H22" s="73"/>
      <c r="I22" s="73"/>
      <c r="J22" s="73"/>
      <c r="K22" s="73"/>
    </row>
    <row r="23" spans="1:11" s="104" customFormat="1" ht="16" customHeight="1" x14ac:dyDescent="0.3">
      <c r="A23" s="293" t="s">
        <v>149</v>
      </c>
      <c r="B23" s="273" t="s">
        <v>120</v>
      </c>
      <c r="C23" s="276"/>
      <c r="D23" s="166">
        <v>114706.99</v>
      </c>
      <c r="E23" s="166">
        <v>174491.57999999996</v>
      </c>
      <c r="F23" s="166">
        <v>289198.57000000007</v>
      </c>
    </row>
    <row r="24" spans="1:11" s="104" customFormat="1" ht="16" customHeight="1" x14ac:dyDescent="0.3">
      <c r="A24" s="294"/>
      <c r="B24" s="277" t="s">
        <v>5</v>
      </c>
      <c r="C24" s="279"/>
      <c r="D24" s="82">
        <v>3.4803526027399098E-2</v>
      </c>
      <c r="E24" s="82">
        <v>4.9628777884335847E-2</v>
      </c>
      <c r="F24" s="82">
        <v>4.2455657096669402E-2</v>
      </c>
    </row>
    <row r="25" spans="1:11" s="104" customFormat="1" ht="16" customHeight="1" x14ac:dyDescent="0.3">
      <c r="A25" s="294"/>
      <c r="B25" s="277" t="s">
        <v>6</v>
      </c>
      <c r="C25" s="165" t="s">
        <v>7</v>
      </c>
      <c r="D25" s="82">
        <v>2.6680247797306621E-2</v>
      </c>
      <c r="E25" s="82">
        <v>3.9221848053270954E-2</v>
      </c>
      <c r="F25" s="82">
        <v>3.5573067115573863E-2</v>
      </c>
    </row>
    <row r="26" spans="1:11" s="104" customFormat="1" ht="16" customHeight="1" x14ac:dyDescent="0.3">
      <c r="A26" s="294"/>
      <c r="B26" s="277"/>
      <c r="C26" s="165" t="s">
        <v>8</v>
      </c>
      <c r="D26" s="82">
        <v>4.5285008936128045E-2</v>
      </c>
      <c r="E26" s="82">
        <v>6.2617066168200577E-2</v>
      </c>
      <c r="F26" s="82">
        <v>5.0600008090305557E-2</v>
      </c>
    </row>
    <row r="27" spans="1:11" s="104" customFormat="1" ht="16" customHeight="1" thickBot="1" x14ac:dyDescent="0.35">
      <c r="A27" s="295"/>
      <c r="B27" s="278" t="s">
        <v>9</v>
      </c>
      <c r="C27" s="275"/>
      <c r="D27" s="114">
        <v>2390</v>
      </c>
      <c r="E27" s="114">
        <v>2611</v>
      </c>
      <c r="F27" s="114">
        <v>5001</v>
      </c>
    </row>
    <row r="28" spans="1:11" s="116" customFormat="1" ht="16" customHeight="1" x14ac:dyDescent="0.3">
      <c r="A28" s="273" t="s">
        <v>414</v>
      </c>
      <c r="B28" s="273" t="s">
        <v>120</v>
      </c>
      <c r="C28" s="276"/>
      <c r="D28" s="83">
        <v>82974.510000000009</v>
      </c>
      <c r="E28" s="83">
        <v>79130.469999999987</v>
      </c>
      <c r="F28" s="83">
        <v>162104.98000000004</v>
      </c>
    </row>
    <row r="29" spans="1:11" s="116" customFormat="1" ht="16" customHeight="1" x14ac:dyDescent="0.3">
      <c r="A29" s="277"/>
      <c r="B29" s="277" t="s">
        <v>5</v>
      </c>
      <c r="C29" s="279"/>
      <c r="D29" s="117">
        <v>2.5175497311852459E-2</v>
      </c>
      <c r="E29" s="117">
        <v>2.2506235083166161E-2</v>
      </c>
      <c r="F29" s="117">
        <v>2.3797743690580721E-2</v>
      </c>
    </row>
    <row r="30" spans="1:11" s="116" customFormat="1" ht="16" customHeight="1" x14ac:dyDescent="0.3">
      <c r="A30" s="277"/>
      <c r="B30" s="277" t="s">
        <v>6</v>
      </c>
      <c r="C30" s="241" t="s">
        <v>7</v>
      </c>
      <c r="D30" s="117">
        <v>1.7487786309687194E-2</v>
      </c>
      <c r="E30" s="117">
        <v>1.5556789291650936E-2</v>
      </c>
      <c r="F30" s="117">
        <v>1.836689188698843E-2</v>
      </c>
    </row>
    <row r="31" spans="1:11" s="116" customFormat="1" ht="16" customHeight="1" x14ac:dyDescent="0.3">
      <c r="A31" s="277"/>
      <c r="B31" s="277"/>
      <c r="C31" s="241" t="s">
        <v>8</v>
      </c>
      <c r="D31" s="117">
        <v>3.6118524202501973E-2</v>
      </c>
      <c r="E31" s="117">
        <v>3.2457745404859462E-2</v>
      </c>
      <c r="F31" s="117">
        <v>3.0784068965669015E-2</v>
      </c>
    </row>
    <row r="32" spans="1:11" s="116" customFormat="1" ht="16" customHeight="1" thickBot="1" x14ac:dyDescent="0.35">
      <c r="A32" s="278"/>
      <c r="B32" s="278" t="s">
        <v>9</v>
      </c>
      <c r="C32" s="275"/>
      <c r="D32" s="114">
        <v>2390</v>
      </c>
      <c r="E32" s="114">
        <v>2611</v>
      </c>
      <c r="F32" s="114">
        <v>5001</v>
      </c>
    </row>
    <row r="33" spans="1:6" ht="16" customHeight="1" x14ac:dyDescent="0.3">
      <c r="A33" s="273" t="s">
        <v>55</v>
      </c>
      <c r="B33" s="273" t="s">
        <v>120</v>
      </c>
      <c r="C33" s="276"/>
      <c r="D33" s="59">
        <v>272672.48000000004</v>
      </c>
      <c r="E33" s="83">
        <v>392174.47000000032</v>
      </c>
      <c r="F33" s="83">
        <v>664846.95000000088</v>
      </c>
    </row>
    <row r="34" spans="1:6" ht="16" customHeight="1" x14ac:dyDescent="0.3">
      <c r="A34" s="274"/>
      <c r="B34" s="277" t="s">
        <v>5</v>
      </c>
      <c r="C34" s="279"/>
      <c r="D34" s="58">
        <v>8.2732218451861239E-2</v>
      </c>
      <c r="E34" s="117">
        <v>0.11154199912418211</v>
      </c>
      <c r="F34" s="117">
        <v>9.7602537007588031E-2</v>
      </c>
    </row>
    <row r="35" spans="1:6" ht="16" customHeight="1" x14ac:dyDescent="0.3">
      <c r="A35" s="274"/>
      <c r="B35" s="277" t="s">
        <v>6</v>
      </c>
      <c r="C35" s="69" t="s">
        <v>7</v>
      </c>
      <c r="D35" s="58">
        <v>6.8856293256988929E-2</v>
      </c>
      <c r="E35" s="117">
        <v>9.600222402181384E-2</v>
      </c>
      <c r="F35" s="117">
        <v>8.6905130472169426E-2</v>
      </c>
    </row>
    <row r="36" spans="1:6" ht="16" customHeight="1" x14ac:dyDescent="0.3">
      <c r="A36" s="274"/>
      <c r="B36" s="277"/>
      <c r="C36" s="69" t="s">
        <v>8</v>
      </c>
      <c r="D36" s="58">
        <v>9.9106797751343068E-2</v>
      </c>
      <c r="E36" s="117">
        <v>0.12923757243585574</v>
      </c>
      <c r="F36" s="117">
        <v>0.10945886783766821</v>
      </c>
    </row>
    <row r="37" spans="1:6" ht="16" customHeight="1" thickBot="1" x14ac:dyDescent="0.35">
      <c r="A37" s="275"/>
      <c r="B37" s="278" t="s">
        <v>9</v>
      </c>
      <c r="C37" s="275"/>
      <c r="D37" s="114">
        <v>2390</v>
      </c>
      <c r="E37" s="114">
        <v>2611</v>
      </c>
      <c r="F37" s="114">
        <v>5001</v>
      </c>
    </row>
    <row r="38" spans="1:6" ht="16" customHeight="1" x14ac:dyDescent="0.3">
      <c r="A38" s="273" t="s">
        <v>150</v>
      </c>
      <c r="B38" s="273" t="s">
        <v>120</v>
      </c>
      <c r="C38" s="276"/>
      <c r="D38" s="59">
        <v>1281782.1500000006</v>
      </c>
      <c r="E38" s="83">
        <v>1541363.6100000003</v>
      </c>
      <c r="F38" s="83">
        <v>2823145.7599999993</v>
      </c>
    </row>
    <row r="39" spans="1:6" ht="16" customHeight="1" x14ac:dyDescent="0.3">
      <c r="A39" s="279"/>
      <c r="B39" s="277" t="s">
        <v>5</v>
      </c>
      <c r="C39" s="279"/>
      <c r="D39" s="58">
        <v>0.38890863075546311</v>
      </c>
      <c r="E39" s="117">
        <v>0.43839360179836817</v>
      </c>
      <c r="F39" s="117">
        <v>0.41445055665550518</v>
      </c>
    </row>
    <row r="40" spans="1:6" ht="16" customHeight="1" x14ac:dyDescent="0.3">
      <c r="A40" s="279"/>
      <c r="B40" s="277" t="s">
        <v>6</v>
      </c>
      <c r="C40" s="69" t="s">
        <v>7</v>
      </c>
      <c r="D40" s="58">
        <v>0.3631778783420721</v>
      </c>
      <c r="E40" s="117">
        <v>0.41310863286099014</v>
      </c>
      <c r="F40" s="117">
        <v>0.39638022866990069</v>
      </c>
    </row>
    <row r="41" spans="1:6" ht="16" customHeight="1" x14ac:dyDescent="0.3">
      <c r="A41" s="279"/>
      <c r="B41" s="277"/>
      <c r="C41" s="69" t="s">
        <v>8</v>
      </c>
      <c r="D41" s="58">
        <v>0.41527359786882539</v>
      </c>
      <c r="E41" s="117">
        <v>0.46400262292745814</v>
      </c>
      <c r="F41" s="117">
        <v>0.43275407549342954</v>
      </c>
    </row>
    <row r="42" spans="1:6" ht="16" customHeight="1" thickBot="1" x14ac:dyDescent="0.35">
      <c r="A42" s="275"/>
      <c r="B42" s="278" t="s">
        <v>9</v>
      </c>
      <c r="C42" s="275"/>
      <c r="D42" s="114">
        <v>2390</v>
      </c>
      <c r="E42" s="114">
        <v>2611</v>
      </c>
      <c r="F42" s="114">
        <v>5001</v>
      </c>
    </row>
    <row r="43" spans="1:6" ht="16" customHeight="1" x14ac:dyDescent="0.3">
      <c r="A43" s="277" t="s">
        <v>151</v>
      </c>
      <c r="B43" s="273" t="s">
        <v>120</v>
      </c>
      <c r="C43" s="276"/>
      <c r="D43" s="59">
        <v>798743.52000000025</v>
      </c>
      <c r="E43" s="83">
        <v>898283.68999999971</v>
      </c>
      <c r="F43" s="83">
        <v>1697027.2100000002</v>
      </c>
    </row>
    <row r="44" spans="1:6" ht="16" customHeight="1" x14ac:dyDescent="0.3">
      <c r="A44" s="274"/>
      <c r="B44" s="277" t="s">
        <v>5</v>
      </c>
      <c r="C44" s="279"/>
      <c r="D44" s="58">
        <v>0.24234870854458287</v>
      </c>
      <c r="E44" s="117">
        <v>0.25548924325249162</v>
      </c>
      <c r="F44" s="117">
        <v>0.24913126407048822</v>
      </c>
    </row>
    <row r="45" spans="1:6" ht="16" customHeight="1" x14ac:dyDescent="0.3">
      <c r="A45" s="274"/>
      <c r="B45" s="277" t="s">
        <v>6</v>
      </c>
      <c r="C45" s="69" t="s">
        <v>7</v>
      </c>
      <c r="D45" s="58">
        <v>0.22102062451622134</v>
      </c>
      <c r="E45" s="117">
        <v>0.23459805773738812</v>
      </c>
      <c r="F45" s="117">
        <v>0.234094991024001</v>
      </c>
    </row>
    <row r="46" spans="1:6" ht="16" customHeight="1" x14ac:dyDescent="0.3">
      <c r="A46" s="274"/>
      <c r="B46" s="277"/>
      <c r="C46" s="69" t="s">
        <v>8</v>
      </c>
      <c r="D46" s="58">
        <v>0.26503467234762024</v>
      </c>
      <c r="E46" s="117">
        <v>0.27756615888854191</v>
      </c>
      <c r="F46" s="117">
        <v>0.26479942876503348</v>
      </c>
    </row>
    <row r="47" spans="1:6" ht="16" customHeight="1" thickBot="1" x14ac:dyDescent="0.35">
      <c r="A47" s="275"/>
      <c r="B47" s="278" t="s">
        <v>9</v>
      </c>
      <c r="C47" s="275"/>
      <c r="D47" s="114">
        <v>2390</v>
      </c>
      <c r="E47" s="114">
        <v>2611</v>
      </c>
      <c r="F47" s="114">
        <v>5001</v>
      </c>
    </row>
    <row r="48" spans="1:6" ht="16" customHeight="1" x14ac:dyDescent="0.3">
      <c r="A48" s="282" t="s">
        <v>360</v>
      </c>
      <c r="B48" s="283"/>
      <c r="C48" s="283"/>
      <c r="D48" s="283"/>
      <c r="E48" s="283"/>
      <c r="F48" s="283"/>
    </row>
    <row r="49" spans="1:6" ht="16" customHeight="1" x14ac:dyDescent="0.3">
      <c r="A49" s="280" t="s">
        <v>10</v>
      </c>
      <c r="B49" s="281"/>
      <c r="C49" s="281"/>
      <c r="D49" s="281"/>
      <c r="E49" s="281"/>
      <c r="F49" s="281"/>
    </row>
    <row r="50" spans="1:6" s="116" customFormat="1" ht="16" customHeight="1" x14ac:dyDescent="0.3">
      <c r="A50" s="311" t="s">
        <v>413</v>
      </c>
      <c r="B50" s="311"/>
      <c r="C50" s="311"/>
      <c r="D50" s="233"/>
      <c r="E50" s="233"/>
      <c r="F50" s="233"/>
    </row>
    <row r="51" spans="1:6" ht="14.25" customHeight="1" x14ac:dyDescent="0.3">
      <c r="A51" s="198" t="str">
        <f>HYPERLINK("#'Index'!A1","Back To Index")</f>
        <v>Back To Index</v>
      </c>
    </row>
    <row r="52" spans="1:6" ht="14.25" customHeight="1" x14ac:dyDescent="0.3"/>
    <row r="53" spans="1:6" ht="14.25" customHeight="1" x14ac:dyDescent="0.3"/>
    <row r="54" spans="1:6" ht="14.15" customHeight="1" x14ac:dyDescent="0.3"/>
    <row r="55" spans="1:6" ht="14.25" customHeight="1" x14ac:dyDescent="0.3"/>
    <row r="56" spans="1:6" ht="14.25" customHeight="1" x14ac:dyDescent="0.3"/>
    <row r="57" spans="1:6" ht="14.25" customHeight="1" x14ac:dyDescent="0.3"/>
    <row r="58" spans="1:6" ht="14.15" customHeight="1" x14ac:dyDescent="0.3"/>
    <row r="59" spans="1:6" ht="15" customHeight="1" x14ac:dyDescent="0.3"/>
    <row r="61" spans="1:6" ht="15" customHeight="1" x14ac:dyDescent="0.3"/>
    <row r="62" spans="1:6" ht="15" customHeight="1" x14ac:dyDescent="0.3"/>
    <row r="63" spans="1:6" ht="36.75" customHeight="1" x14ac:dyDescent="0.3"/>
    <row r="64" spans="1:6" ht="15" customHeight="1" x14ac:dyDescent="0.3"/>
    <row r="65" ht="14.25" customHeight="1" x14ac:dyDescent="0.3"/>
    <row r="66" ht="14.15" customHeight="1" x14ac:dyDescent="0.3"/>
    <row r="67" ht="14.25" customHeight="1" x14ac:dyDescent="0.3"/>
    <row r="68" ht="14.25" customHeight="1" x14ac:dyDescent="0.3"/>
    <row r="69" ht="14.25" customHeight="1" x14ac:dyDescent="0.3"/>
    <row r="70" ht="14.15" customHeight="1" x14ac:dyDescent="0.3"/>
    <row r="71" ht="14.25" customHeight="1" x14ac:dyDescent="0.3"/>
    <row r="72" ht="14.25" customHeight="1" x14ac:dyDescent="0.3"/>
    <row r="73" ht="14.25" customHeight="1" x14ac:dyDescent="0.3"/>
    <row r="74" ht="14.15" customHeight="1" x14ac:dyDescent="0.3"/>
    <row r="75" ht="14.25" customHeight="1" x14ac:dyDescent="0.3"/>
    <row r="76" ht="14.25" customHeight="1" x14ac:dyDescent="0.3"/>
    <row r="77" ht="14.25" customHeight="1" x14ac:dyDescent="0.3"/>
    <row r="78" ht="14.15" customHeight="1" x14ac:dyDescent="0.3"/>
    <row r="79" ht="14.25" customHeight="1" x14ac:dyDescent="0.3"/>
    <row r="80" ht="14.25" customHeight="1" x14ac:dyDescent="0.3"/>
    <row r="81" ht="14.25" customHeight="1" x14ac:dyDescent="0.3"/>
    <row r="82" ht="14.5" customHeight="1" x14ac:dyDescent="0.3"/>
    <row r="83" ht="14.25" customHeight="1" x14ac:dyDescent="0.3"/>
    <row r="84" ht="14.25" customHeight="1" x14ac:dyDescent="0.3"/>
    <row r="85" ht="14.25" customHeight="1" x14ac:dyDescent="0.3"/>
    <row r="86" ht="14.15" customHeight="1" x14ac:dyDescent="0.3"/>
    <row r="87" ht="15" customHeight="1" x14ac:dyDescent="0.3"/>
    <row r="89" ht="14.15" customHeight="1" x14ac:dyDescent="0.3"/>
    <row r="90" ht="14.15" customHeight="1" x14ac:dyDescent="0.3"/>
    <row r="91" ht="14.15" customHeight="1" x14ac:dyDescent="0.3"/>
    <row r="92" ht="14.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0" ht="14.5" customHeight="1" x14ac:dyDescent="0.3"/>
    <row r="121" ht="14.5" customHeight="1" x14ac:dyDescent="0.3"/>
    <row r="122" ht="14.5" customHeight="1" x14ac:dyDescent="0.3"/>
    <row r="123" ht="14.5" customHeight="1" x14ac:dyDescent="0.3"/>
    <row r="124" ht="14.5" customHeight="1" x14ac:dyDescent="0.3"/>
    <row r="125" ht="14.15" customHeight="1" x14ac:dyDescent="0.3"/>
    <row r="126" ht="14.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6" ht="14.15" customHeight="1" x14ac:dyDescent="0.3"/>
    <row r="167" ht="14.5" customHeight="1" x14ac:dyDescent="0.3"/>
    <row r="168" ht="14.5" customHeight="1" x14ac:dyDescent="0.3"/>
    <row r="169" ht="14.1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4" ht="14.5" customHeight="1" x14ac:dyDescent="0.3"/>
    <row r="205" ht="14.15" customHeight="1" x14ac:dyDescent="0.3"/>
    <row r="206" ht="14.15" customHeight="1" x14ac:dyDescent="0.3"/>
    <row r="207" ht="14.15" customHeight="1" x14ac:dyDescent="0.3"/>
    <row r="209" ht="14.5" customHeight="1" x14ac:dyDescent="0.3"/>
    <row r="210" ht="14.15" customHeight="1" x14ac:dyDescent="0.3"/>
    <row r="211" ht="14.5" customHeight="1" x14ac:dyDescent="0.3"/>
    <row r="213" ht="14.15" customHeight="1" x14ac:dyDescent="0.3"/>
    <row r="214" ht="14.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5" customHeight="1" x14ac:dyDescent="0.3"/>
    <row r="238" ht="14.15" customHeight="1" x14ac:dyDescent="0.3"/>
    <row r="239" ht="14.5" customHeight="1" x14ac:dyDescent="0.3"/>
    <row r="241" ht="14.15" customHeight="1" x14ac:dyDescent="0.3"/>
    <row r="242" ht="14.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8" ht="14.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5" customHeight="1" x14ac:dyDescent="0.3"/>
    <row r="266" ht="14.15" customHeight="1" x14ac:dyDescent="0.3"/>
    <row r="267" ht="14.5" customHeight="1" x14ac:dyDescent="0.3"/>
    <row r="268" ht="14.5" customHeight="1" x14ac:dyDescent="0.3"/>
    <row r="269" ht="14.15" customHeight="1" x14ac:dyDescent="0.3"/>
    <row r="270" ht="14.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6" ht="14.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2" ht="14.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4" ht="14.5" customHeight="1" x14ac:dyDescent="0.3"/>
    <row r="305" ht="14.15" customHeight="1" x14ac:dyDescent="0.3"/>
    <row r="306" ht="14.15" customHeight="1" x14ac:dyDescent="0.3"/>
    <row r="307" ht="14.15" customHeight="1" x14ac:dyDescent="0.3"/>
    <row r="309" ht="14.5" customHeight="1" x14ac:dyDescent="0.3"/>
    <row r="310" ht="14.15" customHeight="1" x14ac:dyDescent="0.3"/>
    <row r="311" ht="14.5" customHeight="1" x14ac:dyDescent="0.3"/>
    <row r="312" ht="14.5" customHeight="1" x14ac:dyDescent="0.3"/>
    <row r="313" ht="14.15" customHeight="1" x14ac:dyDescent="0.3"/>
    <row r="314" ht="14.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2" ht="14.5" customHeight="1" x14ac:dyDescent="0.3"/>
    <row r="333" ht="14.15" customHeight="1" x14ac:dyDescent="0.3"/>
    <row r="334" ht="14.15" customHeight="1" x14ac:dyDescent="0.3"/>
    <row r="335" ht="14.15" customHeight="1" x14ac:dyDescent="0.3"/>
    <row r="336" ht="14.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5" customHeight="1" x14ac:dyDescent="0.3"/>
    <row r="354" ht="14.15" customHeight="1" x14ac:dyDescent="0.3"/>
    <row r="355" ht="14.5" customHeight="1" x14ac:dyDescent="0.3"/>
    <row r="356" ht="14.5" customHeight="1" x14ac:dyDescent="0.3"/>
    <row r="357" ht="14.15" customHeight="1" x14ac:dyDescent="0.3"/>
    <row r="358" ht="14.5" customHeight="1" x14ac:dyDescent="0.3"/>
    <row r="359" ht="14.15" customHeight="1" x14ac:dyDescent="0.3"/>
    <row r="360" ht="14.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0" ht="14.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8" ht="14.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  <row r="398" ht="14.15" customHeight="1" x14ac:dyDescent="0.3"/>
    <row r="399" ht="14.5" customHeight="1" x14ac:dyDescent="0.3"/>
    <row r="400" ht="14.5" customHeight="1" x14ac:dyDescent="0.3"/>
    <row r="401" ht="14.15" customHeight="1" x14ac:dyDescent="0.3"/>
    <row r="402" ht="14.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15" customHeight="1" x14ac:dyDescent="0.3"/>
    <row r="414" ht="14.15" customHeight="1" x14ac:dyDescent="0.3"/>
    <row r="415" ht="14.15" customHeight="1" x14ac:dyDescent="0.3"/>
    <row r="416" ht="14.5" customHeight="1" x14ac:dyDescent="0.3"/>
    <row r="417" ht="14.15" customHeight="1" x14ac:dyDescent="0.3"/>
    <row r="418" ht="14.15" customHeight="1" x14ac:dyDescent="0.3"/>
    <row r="419" ht="14.15" customHeight="1" x14ac:dyDescent="0.3"/>
    <row r="421" ht="14.15" customHeight="1" x14ac:dyDescent="0.3"/>
    <row r="422" ht="14.1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5" customHeight="1" x14ac:dyDescent="0.3"/>
    <row r="442" ht="14.15" customHeight="1" x14ac:dyDescent="0.3"/>
    <row r="443" ht="14.5" customHeight="1" x14ac:dyDescent="0.3"/>
    <row r="444" ht="14.5" customHeight="1" x14ac:dyDescent="0.3"/>
    <row r="445" ht="14.15" customHeight="1" x14ac:dyDescent="0.3"/>
    <row r="446" ht="14.5" customHeight="1" x14ac:dyDescent="0.3"/>
    <row r="447" ht="14.15" customHeight="1" x14ac:dyDescent="0.3"/>
    <row r="449" ht="14.15" customHeight="1" x14ac:dyDescent="0.3"/>
    <row r="450" ht="14.1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15" customHeight="1" x14ac:dyDescent="0.3"/>
    <row r="458" ht="14.15" customHeight="1" x14ac:dyDescent="0.3"/>
    <row r="459" ht="14.15" customHeight="1" x14ac:dyDescent="0.3"/>
    <row r="460" ht="14.5" customHeight="1" x14ac:dyDescent="0.3"/>
    <row r="461" ht="14.15" customHeight="1" x14ac:dyDescent="0.3"/>
    <row r="462" ht="14.1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15" customHeight="1" x14ac:dyDescent="0.3"/>
    <row r="474" ht="14.15" customHeight="1" x14ac:dyDescent="0.3"/>
    <row r="475" ht="14.15" customHeight="1" x14ac:dyDescent="0.3"/>
    <row r="477" ht="14.5" customHeight="1" x14ac:dyDescent="0.3"/>
    <row r="478" ht="14.15" customHeight="1" x14ac:dyDescent="0.3"/>
    <row r="479" ht="14.5" customHeight="1" x14ac:dyDescent="0.3"/>
    <row r="480" ht="14.5" customHeight="1" x14ac:dyDescent="0.3"/>
    <row r="481" ht="14.15" customHeight="1" x14ac:dyDescent="0.3"/>
    <row r="482" ht="14.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15" customHeight="1" x14ac:dyDescent="0.3"/>
    <row r="494" ht="14.15" customHeight="1" x14ac:dyDescent="0.3"/>
    <row r="495" ht="14.15" customHeight="1" x14ac:dyDescent="0.3"/>
    <row r="497" ht="14.15" customHeight="1" x14ac:dyDescent="0.3"/>
    <row r="498" ht="14.15" customHeight="1" x14ac:dyDescent="0.3"/>
    <row r="499" ht="14.15" customHeight="1" x14ac:dyDescent="0.3"/>
    <row r="501" ht="14.15" customHeight="1" x14ac:dyDescent="0.3"/>
    <row r="502" ht="14.15" customHeight="1" x14ac:dyDescent="0.3"/>
    <row r="503" ht="14.15" customHeight="1" x14ac:dyDescent="0.3"/>
    <row r="505" ht="14.15" customHeight="1" x14ac:dyDescent="0.3"/>
    <row r="506" ht="14.15" customHeight="1" x14ac:dyDescent="0.3"/>
    <row r="507" ht="14.15" customHeight="1" x14ac:dyDescent="0.3"/>
    <row r="509" ht="14.15" customHeight="1" x14ac:dyDescent="0.3"/>
    <row r="510" ht="14.15" customHeight="1" x14ac:dyDescent="0.3"/>
    <row r="511" ht="14.15" customHeight="1" x14ac:dyDescent="0.3"/>
    <row r="513" ht="14.15" customHeight="1" x14ac:dyDescent="0.3"/>
    <row r="514" ht="14.15" customHeight="1" x14ac:dyDescent="0.3"/>
    <row r="515" ht="14.15" customHeight="1" x14ac:dyDescent="0.3"/>
    <row r="517" ht="14.15" customHeight="1" x14ac:dyDescent="0.3"/>
    <row r="518" ht="14.15" customHeight="1" x14ac:dyDescent="0.3"/>
    <row r="519" ht="14.15" customHeight="1" x14ac:dyDescent="0.3"/>
    <row r="521" ht="14.5" customHeight="1" x14ac:dyDescent="0.3"/>
    <row r="523" ht="14.5" customHeight="1" x14ac:dyDescent="0.3"/>
    <row r="524" ht="14.5" customHeight="1" x14ac:dyDescent="0.3"/>
    <row r="526" ht="14.5" customHeight="1" x14ac:dyDescent="0.3"/>
    <row r="527" ht="14.15" customHeight="1" x14ac:dyDescent="0.3"/>
    <row r="529" ht="14.15" customHeight="1" x14ac:dyDescent="0.3"/>
    <row r="530" ht="14.15" customHeight="1" x14ac:dyDescent="0.3"/>
    <row r="531" ht="14.15" customHeight="1" x14ac:dyDescent="0.3"/>
    <row r="533" ht="14.15" customHeight="1" x14ac:dyDescent="0.3"/>
    <row r="534" ht="14.15" customHeight="1" x14ac:dyDescent="0.3"/>
    <row r="535" ht="14.15" customHeight="1" x14ac:dyDescent="0.3"/>
    <row r="537" ht="14.15" customHeight="1" x14ac:dyDescent="0.3"/>
    <row r="538" ht="14.15" customHeight="1" x14ac:dyDescent="0.3"/>
    <row r="539" ht="14.15" customHeight="1" x14ac:dyDescent="0.3"/>
    <row r="541" ht="14.15" customHeight="1" x14ac:dyDescent="0.3"/>
    <row r="542" ht="14.15" customHeight="1" x14ac:dyDescent="0.3"/>
    <row r="543" ht="14.15" customHeight="1" x14ac:dyDescent="0.3"/>
    <row r="545" ht="14.15" customHeight="1" x14ac:dyDescent="0.3"/>
    <row r="546" ht="14.15" customHeight="1" x14ac:dyDescent="0.3"/>
    <row r="547" ht="14.15" customHeight="1" x14ac:dyDescent="0.3"/>
    <row r="549" ht="14.15" customHeight="1" x14ac:dyDescent="0.3"/>
    <row r="550" ht="14.15" customHeight="1" x14ac:dyDescent="0.3"/>
    <row r="551" ht="14.15" customHeight="1" x14ac:dyDescent="0.3"/>
    <row r="553" ht="14.15" customHeight="1" x14ac:dyDescent="0.3"/>
    <row r="554" ht="14.15" customHeight="1" x14ac:dyDescent="0.3"/>
    <row r="555" ht="14.15" customHeight="1" x14ac:dyDescent="0.3"/>
    <row r="557" ht="14.5" customHeight="1" x14ac:dyDescent="0.3"/>
  </sheetData>
  <mergeCells count="50">
    <mergeCell ref="A50:C50"/>
    <mergeCell ref="A28:A32"/>
    <mergeCell ref="B28:C28"/>
    <mergeCell ref="B29:C29"/>
    <mergeCell ref="B30:B31"/>
    <mergeCell ref="B32:C32"/>
    <mergeCell ref="A49:F49"/>
    <mergeCell ref="A48:F48"/>
    <mergeCell ref="A38:A42"/>
    <mergeCell ref="B38:C38"/>
    <mergeCell ref="B39:C39"/>
    <mergeCell ref="B40:B41"/>
    <mergeCell ref="B42:C42"/>
    <mergeCell ref="A43:A47"/>
    <mergeCell ref="B43:C43"/>
    <mergeCell ref="B44:C44"/>
    <mergeCell ref="A18:A22"/>
    <mergeCell ref="A23:A27"/>
    <mergeCell ref="B25:B26"/>
    <mergeCell ref="B23:C23"/>
    <mergeCell ref="B24:C24"/>
    <mergeCell ref="B27:C27"/>
    <mergeCell ref="B18:C18"/>
    <mergeCell ref="B19:C19"/>
    <mergeCell ref="B20:B21"/>
    <mergeCell ref="B47:C47"/>
    <mergeCell ref="B22:C22"/>
    <mergeCell ref="A1:F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A8:A12"/>
    <mergeCell ref="B8:C8"/>
    <mergeCell ref="B9:C9"/>
    <mergeCell ref="A33:A37"/>
    <mergeCell ref="B10:B11"/>
    <mergeCell ref="B12:C12"/>
    <mergeCell ref="B15:B16"/>
    <mergeCell ref="B17:C17"/>
    <mergeCell ref="B45:B46"/>
    <mergeCell ref="B33:C33"/>
    <mergeCell ref="B34:C34"/>
    <mergeCell ref="B35:B36"/>
    <mergeCell ref="B37:C3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 enableFormatConditionsCalculation="0">
    <tabColor rgb="FF1F497D"/>
  </sheetPr>
  <dimension ref="A1:H493"/>
  <sheetViews>
    <sheetView workbookViewId="0">
      <selection activeCell="P22" sqref="P22"/>
    </sheetView>
  </sheetViews>
  <sheetFormatPr defaultColWidth="8.75" defaultRowHeight="14" x14ac:dyDescent="0.3"/>
  <cols>
    <col min="1" max="1" width="18.58203125" style="66" customWidth="1"/>
    <col min="2" max="3" width="10.58203125" style="66" customWidth="1"/>
    <col min="4" max="8" width="12.58203125" style="66" customWidth="1"/>
    <col min="9" max="16384" width="8.75" style="66"/>
  </cols>
  <sheetData>
    <row r="1" spans="1:8" s="77" customFormat="1" ht="31.5" customHeight="1" thickBot="1" x14ac:dyDescent="0.35">
      <c r="A1" s="290" t="s">
        <v>333</v>
      </c>
      <c r="B1" s="290"/>
      <c r="C1" s="290"/>
      <c r="D1" s="290"/>
      <c r="E1" s="290"/>
      <c r="F1" s="290"/>
      <c r="G1" s="292"/>
      <c r="H1" s="79"/>
    </row>
    <row r="2" spans="1:8" ht="54" customHeight="1" thickBot="1" x14ac:dyDescent="0.35">
      <c r="A2" s="67" t="s">
        <v>0</v>
      </c>
      <c r="B2" s="271"/>
      <c r="C2" s="272"/>
      <c r="D2" s="25" t="s">
        <v>23</v>
      </c>
      <c r="E2" s="25" t="s">
        <v>93</v>
      </c>
      <c r="F2" s="25" t="s">
        <v>81</v>
      </c>
      <c r="G2" s="26" t="s">
        <v>25</v>
      </c>
      <c r="H2" s="26" t="s">
        <v>4</v>
      </c>
    </row>
    <row r="3" spans="1:8" ht="16" customHeight="1" x14ac:dyDescent="0.3">
      <c r="A3" s="273" t="s">
        <v>412</v>
      </c>
      <c r="B3" s="273" t="s">
        <v>120</v>
      </c>
      <c r="C3" s="276"/>
      <c r="D3" s="59">
        <v>1203909.0200000007</v>
      </c>
      <c r="E3" s="83">
        <v>140654.74000000005</v>
      </c>
      <c r="F3" s="83">
        <v>123619.09000000003</v>
      </c>
      <c r="G3" s="83">
        <v>275707.14999999997</v>
      </c>
      <c r="H3" s="83">
        <v>1743890</v>
      </c>
    </row>
    <row r="4" spans="1:8" ht="16" customHeight="1" x14ac:dyDescent="0.3">
      <c r="A4" s="274"/>
      <c r="B4" s="277" t="s">
        <v>5</v>
      </c>
      <c r="C4" s="274"/>
      <c r="D4" s="58">
        <v>0.24197589260020247</v>
      </c>
      <c r="E4" s="117">
        <v>0.32292036535583724</v>
      </c>
      <c r="F4" s="117">
        <v>0.21012563487534647</v>
      </c>
      <c r="G4" s="117">
        <v>0.33930191395405979</v>
      </c>
      <c r="H4" s="117">
        <v>0.25601093343688025</v>
      </c>
    </row>
    <row r="5" spans="1:8" ht="16" customHeight="1" x14ac:dyDescent="0.3">
      <c r="A5" s="274"/>
      <c r="B5" s="277" t="s">
        <v>6</v>
      </c>
      <c r="C5" s="69" t="s">
        <v>7</v>
      </c>
      <c r="D5" s="58">
        <v>0.22414583330851873</v>
      </c>
      <c r="E5" s="117">
        <v>0.25593266260099828</v>
      </c>
      <c r="F5" s="117">
        <v>0.15532249841518342</v>
      </c>
      <c r="G5" s="117">
        <v>0.28703779292916981</v>
      </c>
      <c r="H5" s="117">
        <v>0.23986596614854933</v>
      </c>
    </row>
    <row r="6" spans="1:8" ht="16" customHeight="1" x14ac:dyDescent="0.3">
      <c r="A6" s="274"/>
      <c r="B6" s="277"/>
      <c r="C6" s="69" t="s">
        <v>8</v>
      </c>
      <c r="D6" s="58">
        <v>0.26074760704693822</v>
      </c>
      <c r="E6" s="117">
        <v>0.39806141180925697</v>
      </c>
      <c r="F6" s="117">
        <v>0.27790341736694646</v>
      </c>
      <c r="G6" s="117">
        <v>0.39579938313107005</v>
      </c>
      <c r="H6" s="117">
        <v>0.27285251996525323</v>
      </c>
    </row>
    <row r="7" spans="1:8" ht="16" customHeight="1" thickBot="1" x14ac:dyDescent="0.35">
      <c r="A7" s="275"/>
      <c r="B7" s="278" t="s">
        <v>9</v>
      </c>
      <c r="C7" s="275"/>
      <c r="D7" s="114">
        <v>3926</v>
      </c>
      <c r="E7" s="114">
        <v>277</v>
      </c>
      <c r="F7" s="114">
        <v>263</v>
      </c>
      <c r="G7" s="114">
        <v>535</v>
      </c>
      <c r="H7" s="114">
        <v>5001</v>
      </c>
    </row>
    <row r="8" spans="1:8" ht="16" customHeight="1" x14ac:dyDescent="0.3">
      <c r="A8" s="273" t="s">
        <v>56</v>
      </c>
      <c r="B8" s="273" t="s">
        <v>120</v>
      </c>
      <c r="C8" s="276"/>
      <c r="D8" s="167">
        <v>349557.04999999993</v>
      </c>
      <c r="E8" s="167">
        <v>43066.84</v>
      </c>
      <c r="F8" s="167">
        <v>45890.03</v>
      </c>
      <c r="G8" s="167">
        <v>89527.2</v>
      </c>
      <c r="H8" s="167">
        <v>528041.12</v>
      </c>
    </row>
    <row r="9" spans="1:8" ht="16" customHeight="1" x14ac:dyDescent="0.3">
      <c r="A9" s="274"/>
      <c r="B9" s="277" t="s">
        <v>5</v>
      </c>
      <c r="C9" s="274"/>
      <c r="D9" s="58">
        <v>7.0258115674258603E-2</v>
      </c>
      <c r="E9" s="117">
        <v>9.8874447512550048E-2</v>
      </c>
      <c r="F9" s="117">
        <v>7.800309554291894E-2</v>
      </c>
      <c r="G9" s="117">
        <v>0.11017759354789285</v>
      </c>
      <c r="H9" s="117">
        <v>7.7518822875442484E-2</v>
      </c>
    </row>
    <row r="10" spans="1:8" ht="16" customHeight="1" x14ac:dyDescent="0.3">
      <c r="A10" s="274"/>
      <c r="B10" s="277" t="s">
        <v>6</v>
      </c>
      <c r="C10" s="69" t="s">
        <v>7</v>
      </c>
      <c r="D10" s="58">
        <v>5.9589489795480406E-2</v>
      </c>
      <c r="E10" s="117">
        <v>6.1641286413336813E-2</v>
      </c>
      <c r="F10" s="117">
        <v>4.4778822006692275E-2</v>
      </c>
      <c r="G10" s="117">
        <v>8.0024479468450718E-2</v>
      </c>
      <c r="H10" s="117">
        <v>6.7677976514278371E-2</v>
      </c>
    </row>
    <row r="11" spans="1:8" ht="16" customHeight="1" x14ac:dyDescent="0.3">
      <c r="A11" s="274"/>
      <c r="B11" s="277"/>
      <c r="C11" s="69" t="s">
        <v>8</v>
      </c>
      <c r="D11" s="58">
        <v>8.2668894628317044E-2</v>
      </c>
      <c r="E11" s="117">
        <v>0.15488535491904473</v>
      </c>
      <c r="F11" s="117">
        <v>0.13246020784846363</v>
      </c>
      <c r="G11" s="117">
        <v>0.14984182059842727</v>
      </c>
      <c r="H11" s="117">
        <v>8.8654529521282957E-2</v>
      </c>
    </row>
    <row r="12" spans="1:8" ht="16" customHeight="1" thickBot="1" x14ac:dyDescent="0.35">
      <c r="A12" s="275"/>
      <c r="B12" s="278" t="s">
        <v>9</v>
      </c>
      <c r="C12" s="275"/>
      <c r="D12" s="114">
        <v>3926</v>
      </c>
      <c r="E12" s="114">
        <v>277</v>
      </c>
      <c r="F12" s="114">
        <v>263</v>
      </c>
      <c r="G12" s="114">
        <v>535</v>
      </c>
      <c r="H12" s="114">
        <v>5001</v>
      </c>
    </row>
    <row r="13" spans="1:8" ht="16" customHeight="1" x14ac:dyDescent="0.3">
      <c r="A13" s="273" t="s">
        <v>53</v>
      </c>
      <c r="B13" s="273" t="s">
        <v>120</v>
      </c>
      <c r="C13" s="276"/>
      <c r="D13" s="59">
        <v>336369.44000000018</v>
      </c>
      <c r="E13" s="83">
        <v>41227.979999999996</v>
      </c>
      <c r="F13" s="83">
        <v>42945.219999999994</v>
      </c>
      <c r="G13" s="83">
        <v>97618.070000000022</v>
      </c>
      <c r="H13" s="83">
        <v>518160.71000000037</v>
      </c>
    </row>
    <row r="14" spans="1:8" ht="16" customHeight="1" x14ac:dyDescent="0.3">
      <c r="A14" s="274"/>
      <c r="B14" s="277" t="s">
        <v>5</v>
      </c>
      <c r="C14" s="274"/>
      <c r="D14" s="58">
        <v>6.7607513637060412E-2</v>
      </c>
      <c r="E14" s="117">
        <v>9.4652724568565119E-2</v>
      </c>
      <c r="F14" s="117">
        <v>7.2997557394747239E-2</v>
      </c>
      <c r="G14" s="117">
        <v>0.12013470810423818</v>
      </c>
      <c r="H14" s="117">
        <v>7.6068334033348672E-2</v>
      </c>
    </row>
    <row r="15" spans="1:8" ht="16" customHeight="1" x14ac:dyDescent="0.3">
      <c r="A15" s="274"/>
      <c r="B15" s="277" t="s">
        <v>6</v>
      </c>
      <c r="C15" s="69" t="s">
        <v>7</v>
      </c>
      <c r="D15" s="58">
        <v>5.7086942812930148E-2</v>
      </c>
      <c r="E15" s="117">
        <v>6.1923965981562384E-2</v>
      </c>
      <c r="F15" s="117">
        <v>4.075631017158439E-2</v>
      </c>
      <c r="G15" s="117">
        <v>8.5781603666551576E-2</v>
      </c>
      <c r="H15" s="117">
        <v>6.617383953394014E-2</v>
      </c>
    </row>
    <row r="16" spans="1:8" ht="16" customHeight="1" x14ac:dyDescent="0.3">
      <c r="A16" s="274"/>
      <c r="B16" s="277"/>
      <c r="C16" s="69" t="s">
        <v>8</v>
      </c>
      <c r="D16" s="58">
        <v>7.9902626197318874E-2</v>
      </c>
      <c r="E16" s="117">
        <v>0.14206006310220781</v>
      </c>
      <c r="F16" s="117">
        <v>0.12735771158367695</v>
      </c>
      <c r="G16" s="117">
        <v>0.16575098561337093</v>
      </c>
      <c r="H16" s="117">
        <v>8.7303965710781542E-2</v>
      </c>
    </row>
    <row r="17" spans="1:8" ht="16" customHeight="1" thickBot="1" x14ac:dyDescent="0.35">
      <c r="A17" s="275"/>
      <c r="B17" s="278" t="s">
        <v>9</v>
      </c>
      <c r="C17" s="275"/>
      <c r="D17" s="114">
        <v>3926</v>
      </c>
      <c r="E17" s="114">
        <v>277</v>
      </c>
      <c r="F17" s="114">
        <v>263</v>
      </c>
      <c r="G17" s="114">
        <v>535</v>
      </c>
      <c r="H17" s="114">
        <v>5001</v>
      </c>
    </row>
    <row r="18" spans="1:8" s="116" customFormat="1" ht="16" customHeight="1" x14ac:dyDescent="0.3">
      <c r="A18" s="273" t="s">
        <v>54</v>
      </c>
      <c r="B18" s="273" t="s">
        <v>120</v>
      </c>
      <c r="C18" s="276"/>
      <c r="D18" s="83">
        <v>742360.65000000061</v>
      </c>
      <c r="E18" s="83">
        <v>88030.11</v>
      </c>
      <c r="F18" s="83">
        <v>65748.31</v>
      </c>
      <c r="G18" s="83">
        <v>166676.72999999995</v>
      </c>
      <c r="H18" s="83">
        <v>1062815.8000000005</v>
      </c>
    </row>
    <row r="19" spans="1:8" s="116" customFormat="1" ht="16" customHeight="1" x14ac:dyDescent="0.3">
      <c r="A19" s="274"/>
      <c r="B19" s="277" t="s">
        <v>5</v>
      </c>
      <c r="C19" s="279"/>
      <c r="D19" s="117">
        <v>0.14920843513159829</v>
      </c>
      <c r="E19" s="117">
        <v>0.20210278930887449</v>
      </c>
      <c r="F19" s="117">
        <v>0.11175786345564501</v>
      </c>
      <c r="G19" s="117">
        <v>0.20512247687665727</v>
      </c>
      <c r="H19" s="117">
        <v>0.15602616279092382</v>
      </c>
    </row>
    <row r="20" spans="1:8" s="116" customFormat="1" ht="16" customHeight="1" x14ac:dyDescent="0.3">
      <c r="A20" s="274"/>
      <c r="B20" s="277" t="s">
        <v>6</v>
      </c>
      <c r="C20" s="226" t="s">
        <v>7</v>
      </c>
      <c r="D20" s="117">
        <v>0.13449779943596338</v>
      </c>
      <c r="E20" s="117">
        <v>0.15111470360240173</v>
      </c>
      <c r="F20" s="117">
        <v>7.3096066443722491E-2</v>
      </c>
      <c r="G20" s="117">
        <v>0.16067846838199626</v>
      </c>
      <c r="H20" s="117">
        <v>0.14273832293675853</v>
      </c>
    </row>
    <row r="21" spans="1:8" s="116" customFormat="1" ht="16" customHeight="1" x14ac:dyDescent="0.3">
      <c r="A21" s="274"/>
      <c r="B21" s="277"/>
      <c r="C21" s="226" t="s">
        <v>8</v>
      </c>
      <c r="D21" s="117">
        <v>0.16522089418329519</v>
      </c>
      <c r="E21" s="117">
        <v>0.26492577049376753</v>
      </c>
      <c r="F21" s="117">
        <v>0.16718031478336756</v>
      </c>
      <c r="G21" s="117">
        <v>0.25807977102070284</v>
      </c>
      <c r="H21" s="117">
        <v>0.17030525437818206</v>
      </c>
    </row>
    <row r="22" spans="1:8" s="116" customFormat="1" ht="16" customHeight="1" thickBot="1" x14ac:dyDescent="0.35">
      <c r="A22" s="275"/>
      <c r="B22" s="278" t="s">
        <v>9</v>
      </c>
      <c r="C22" s="275"/>
      <c r="D22" s="118">
        <v>3926</v>
      </c>
      <c r="E22" s="118">
        <v>277</v>
      </c>
      <c r="F22" s="118">
        <v>263</v>
      </c>
      <c r="G22" s="118">
        <v>535</v>
      </c>
      <c r="H22" s="118">
        <v>5001</v>
      </c>
    </row>
    <row r="23" spans="1:8" s="105" customFormat="1" ht="16" customHeight="1" x14ac:dyDescent="0.3">
      <c r="A23" s="293" t="s">
        <v>149</v>
      </c>
      <c r="B23" s="273" t="s">
        <v>120</v>
      </c>
      <c r="C23" s="276"/>
      <c r="D23" s="106">
        <v>208209.25000000003</v>
      </c>
      <c r="E23" s="114">
        <v>20610.929999999997</v>
      </c>
      <c r="F23" s="114">
        <v>21123.81</v>
      </c>
      <c r="G23" s="114">
        <v>39254.579999999994</v>
      </c>
      <c r="H23" s="114">
        <v>289198.57000000007</v>
      </c>
    </row>
    <row r="24" spans="1:8" s="105" customFormat="1" ht="16" customHeight="1" x14ac:dyDescent="0.3">
      <c r="A24" s="294"/>
      <c r="B24" s="277" t="s">
        <v>5</v>
      </c>
      <c r="C24" s="279"/>
      <c r="D24" s="82">
        <v>4.1848360863986675E-2</v>
      </c>
      <c r="E24" s="82">
        <v>4.731933702286592E-2</v>
      </c>
      <c r="F24" s="82">
        <v>3.5905894366607877E-2</v>
      </c>
      <c r="G24" s="82">
        <v>4.8309063168883226E-2</v>
      </c>
      <c r="H24" s="82">
        <v>4.2455657096669402E-2</v>
      </c>
    </row>
    <row r="25" spans="1:8" s="105" customFormat="1" ht="16" customHeight="1" x14ac:dyDescent="0.3">
      <c r="A25" s="294"/>
      <c r="B25" s="277" t="s">
        <v>6</v>
      </c>
      <c r="C25" s="165" t="s">
        <v>7</v>
      </c>
      <c r="D25" s="82">
        <v>3.409808225389116E-2</v>
      </c>
      <c r="E25" s="82">
        <v>2.4858249843113637E-2</v>
      </c>
      <c r="F25" s="82">
        <v>1.5661070547034622E-2</v>
      </c>
      <c r="G25" s="82">
        <v>3.041581671282638E-2</v>
      </c>
      <c r="H25" s="82">
        <v>3.5573067115573863E-2</v>
      </c>
    </row>
    <row r="26" spans="1:8" s="105" customFormat="1" ht="16" customHeight="1" x14ac:dyDescent="0.3">
      <c r="A26" s="294"/>
      <c r="B26" s="277"/>
      <c r="C26" s="165" t="s">
        <v>8</v>
      </c>
      <c r="D26" s="82">
        <v>5.1266729759606777E-2</v>
      </c>
      <c r="E26" s="82">
        <v>8.823904412386252E-2</v>
      </c>
      <c r="F26" s="82">
        <v>8.0188942125018092E-2</v>
      </c>
      <c r="G26" s="82">
        <v>7.5904618805618509E-2</v>
      </c>
      <c r="H26" s="82">
        <v>5.0600008090305557E-2</v>
      </c>
    </row>
    <row r="27" spans="1:8" s="105" customFormat="1" ht="16" customHeight="1" thickBot="1" x14ac:dyDescent="0.35">
      <c r="A27" s="295"/>
      <c r="B27" s="278" t="s">
        <v>9</v>
      </c>
      <c r="C27" s="275"/>
      <c r="D27" s="114">
        <v>3926</v>
      </c>
      <c r="E27" s="114">
        <v>277</v>
      </c>
      <c r="F27" s="114">
        <v>263</v>
      </c>
      <c r="G27" s="114">
        <v>535</v>
      </c>
      <c r="H27" s="114">
        <v>5001</v>
      </c>
    </row>
    <row r="28" spans="1:8" s="116" customFormat="1" ht="16" customHeight="1" x14ac:dyDescent="0.3">
      <c r="A28" s="273" t="s">
        <v>414</v>
      </c>
      <c r="B28" s="273" t="s">
        <v>120</v>
      </c>
      <c r="C28" s="276"/>
      <c r="D28" s="83">
        <v>94873.989999999991</v>
      </c>
      <c r="E28" s="83">
        <v>20993.279999999995</v>
      </c>
      <c r="F28" s="83">
        <v>10501.01</v>
      </c>
      <c r="G28" s="83">
        <v>35736.699999999997</v>
      </c>
      <c r="H28" s="83">
        <v>162104.98000000004</v>
      </c>
    </row>
    <row r="29" spans="1:8" s="116" customFormat="1" ht="16" customHeight="1" x14ac:dyDescent="0.3">
      <c r="A29" s="277"/>
      <c r="B29" s="277" t="s">
        <v>5</v>
      </c>
      <c r="C29" s="279"/>
      <c r="D29" s="117">
        <v>1.906889809230989E-2</v>
      </c>
      <c r="E29" s="117">
        <v>4.8197150324385707E-2</v>
      </c>
      <c r="F29" s="117">
        <v>1.7849438893963395E-2</v>
      </c>
      <c r="G29" s="117">
        <v>4.3979747019263188E-2</v>
      </c>
      <c r="H29" s="117">
        <v>2.3797743690580721E-2</v>
      </c>
    </row>
    <row r="30" spans="1:8" s="116" customFormat="1" ht="16" customHeight="1" x14ac:dyDescent="0.3">
      <c r="A30" s="277"/>
      <c r="B30" s="277" t="s">
        <v>6</v>
      </c>
      <c r="C30" s="241" t="s">
        <v>7</v>
      </c>
      <c r="D30" s="117">
        <v>1.3284415881016094E-2</v>
      </c>
      <c r="E30" s="117">
        <v>2.4757630247993202E-2</v>
      </c>
      <c r="F30" s="117">
        <v>7.799902387745119E-3</v>
      </c>
      <c r="G30" s="117">
        <v>2.6555463354891503E-2</v>
      </c>
      <c r="H30" s="117">
        <v>1.836689188698843E-2</v>
      </c>
    </row>
    <row r="31" spans="1:8" s="116" customFormat="1" ht="16" customHeight="1" x14ac:dyDescent="0.3">
      <c r="A31" s="277"/>
      <c r="B31" s="277"/>
      <c r="C31" s="241" t="s">
        <v>8</v>
      </c>
      <c r="D31" s="117">
        <v>2.7302444622960408E-2</v>
      </c>
      <c r="E31" s="117">
        <v>9.174070255948788E-2</v>
      </c>
      <c r="F31" s="117">
        <v>4.0320803389898616E-2</v>
      </c>
      <c r="G31" s="117">
        <v>7.1991396656581413E-2</v>
      </c>
      <c r="H31" s="117">
        <v>3.0784068965669015E-2</v>
      </c>
    </row>
    <row r="32" spans="1:8" s="116" customFormat="1" ht="16" customHeight="1" thickBot="1" x14ac:dyDescent="0.35">
      <c r="A32" s="278"/>
      <c r="B32" s="278" t="s">
        <v>9</v>
      </c>
      <c r="C32" s="275"/>
      <c r="D32" s="114">
        <v>3926</v>
      </c>
      <c r="E32" s="114">
        <v>277</v>
      </c>
      <c r="F32" s="114">
        <v>263</v>
      </c>
      <c r="G32" s="114">
        <v>535</v>
      </c>
      <c r="H32" s="114">
        <v>5001</v>
      </c>
    </row>
    <row r="33" spans="1:8" ht="16" customHeight="1" x14ac:dyDescent="0.3">
      <c r="A33" s="273" t="s">
        <v>55</v>
      </c>
      <c r="B33" s="273" t="s">
        <v>120</v>
      </c>
      <c r="C33" s="276"/>
      <c r="D33" s="59">
        <v>453086.41000000038</v>
      </c>
      <c r="E33" s="83">
        <v>52171.899999999987</v>
      </c>
      <c r="F33" s="83">
        <v>48641.829999999987</v>
      </c>
      <c r="G33" s="83">
        <v>110946.80999999997</v>
      </c>
      <c r="H33" s="83">
        <v>664846.95000000088</v>
      </c>
    </row>
    <row r="34" spans="1:8" ht="16" customHeight="1" x14ac:dyDescent="0.3">
      <c r="A34" s="274"/>
      <c r="B34" s="277" t="s">
        <v>5</v>
      </c>
      <c r="C34" s="279"/>
      <c r="D34" s="58">
        <v>9.1066672533752613E-2</v>
      </c>
      <c r="E34" s="117">
        <v>0.1197781817328601</v>
      </c>
      <c r="F34" s="117">
        <v>8.2680558562991113E-2</v>
      </c>
      <c r="G34" s="117">
        <v>0.13653786265643614</v>
      </c>
      <c r="H34" s="117">
        <v>9.7602537007588031E-2</v>
      </c>
    </row>
    <row r="35" spans="1:8" ht="16" customHeight="1" x14ac:dyDescent="0.3">
      <c r="A35" s="274"/>
      <c r="B35" s="277" t="s">
        <v>6</v>
      </c>
      <c r="C35" s="69" t="s">
        <v>7</v>
      </c>
      <c r="D35" s="58">
        <v>7.9417778424457269E-2</v>
      </c>
      <c r="E35" s="117">
        <v>8.0660207282926139E-2</v>
      </c>
      <c r="F35" s="117">
        <v>5.0140497994779529E-2</v>
      </c>
      <c r="G35" s="117">
        <v>0.10075494486338693</v>
      </c>
      <c r="H35" s="117">
        <v>8.6905130472169426E-2</v>
      </c>
    </row>
    <row r="36" spans="1:8" ht="16" customHeight="1" x14ac:dyDescent="0.3">
      <c r="A36" s="274"/>
      <c r="B36" s="277"/>
      <c r="C36" s="69" t="s">
        <v>8</v>
      </c>
      <c r="D36" s="58">
        <v>0.10423075371162721</v>
      </c>
      <c r="E36" s="117">
        <v>0.17427110356148504</v>
      </c>
      <c r="F36" s="117">
        <v>0.13337316819645745</v>
      </c>
      <c r="G36" s="117">
        <v>0.18245060003307376</v>
      </c>
      <c r="H36" s="117">
        <v>0.10945886783766821</v>
      </c>
    </row>
    <row r="37" spans="1:8" ht="16" customHeight="1" thickBot="1" x14ac:dyDescent="0.35">
      <c r="A37" s="275"/>
      <c r="B37" s="278" t="s">
        <v>9</v>
      </c>
      <c r="C37" s="275"/>
      <c r="D37" s="114">
        <v>3926</v>
      </c>
      <c r="E37" s="114">
        <v>277</v>
      </c>
      <c r="F37" s="114">
        <v>263</v>
      </c>
      <c r="G37" s="114">
        <v>535</v>
      </c>
      <c r="H37" s="114">
        <v>5001</v>
      </c>
    </row>
    <row r="38" spans="1:8" ht="16" customHeight="1" x14ac:dyDescent="0.3">
      <c r="A38" s="273" t="s">
        <v>57</v>
      </c>
      <c r="B38" s="273" t="s">
        <v>120</v>
      </c>
      <c r="C38" s="276"/>
      <c r="D38" s="59">
        <v>2313501.5700000003</v>
      </c>
      <c r="E38" s="83">
        <v>122345.35999999997</v>
      </c>
      <c r="F38" s="83">
        <v>199200.75999999998</v>
      </c>
      <c r="G38" s="83">
        <v>188098.07000000004</v>
      </c>
      <c r="H38" s="83">
        <v>2823145.7599999993</v>
      </c>
    </row>
    <row r="39" spans="1:8" ht="16" customHeight="1" x14ac:dyDescent="0.3">
      <c r="A39" s="279"/>
      <c r="B39" s="277" t="s">
        <v>5</v>
      </c>
      <c r="C39" s="279"/>
      <c r="D39" s="58">
        <v>0.46499494408034098</v>
      </c>
      <c r="E39" s="117">
        <v>0.28088501212821831</v>
      </c>
      <c r="F39" s="117">
        <v>0.33859807706602202</v>
      </c>
      <c r="G39" s="117">
        <v>0.23148487502795909</v>
      </c>
      <c r="H39" s="117">
        <v>0.41445055665550518</v>
      </c>
    </row>
    <row r="40" spans="1:8" ht="16" customHeight="1" x14ac:dyDescent="0.3">
      <c r="A40" s="279"/>
      <c r="B40" s="277" t="s">
        <v>6</v>
      </c>
      <c r="C40" s="69" t="s">
        <v>7</v>
      </c>
      <c r="D40" s="58">
        <v>0.44405795582401303</v>
      </c>
      <c r="E40" s="117">
        <v>0.21984813401379946</v>
      </c>
      <c r="F40" s="117">
        <v>0.27161023146838104</v>
      </c>
      <c r="G40" s="117">
        <v>0.18743158613098096</v>
      </c>
      <c r="H40" s="117">
        <v>0.39638022866990069</v>
      </c>
    </row>
    <row r="41" spans="1:8" ht="16" customHeight="1" x14ac:dyDescent="0.3">
      <c r="A41" s="279"/>
      <c r="B41" s="277"/>
      <c r="C41" s="69" t="s">
        <v>8</v>
      </c>
      <c r="D41" s="58">
        <v>0.48605602598154607</v>
      </c>
      <c r="E41" s="117">
        <v>0.3512383816840961</v>
      </c>
      <c r="F41" s="117">
        <v>0.41274538042446368</v>
      </c>
      <c r="G41" s="117">
        <v>0.28229516020641066</v>
      </c>
      <c r="H41" s="117">
        <v>0.43275407549342954</v>
      </c>
    </row>
    <row r="42" spans="1:8" ht="16" customHeight="1" thickBot="1" x14ac:dyDescent="0.35">
      <c r="A42" s="275"/>
      <c r="B42" s="278" t="s">
        <v>9</v>
      </c>
      <c r="C42" s="275"/>
      <c r="D42" s="114">
        <v>3926</v>
      </c>
      <c r="E42" s="114">
        <v>277</v>
      </c>
      <c r="F42" s="114">
        <v>263</v>
      </c>
      <c r="G42" s="114">
        <v>535</v>
      </c>
      <c r="H42" s="114">
        <v>5001</v>
      </c>
    </row>
    <row r="43" spans="1:8" ht="16" customHeight="1" x14ac:dyDescent="0.3">
      <c r="A43" s="273" t="s">
        <v>69</v>
      </c>
      <c r="B43" s="273" t="s">
        <v>120</v>
      </c>
      <c r="C43" s="276"/>
      <c r="D43" s="83">
        <v>1372618.3000000007</v>
      </c>
      <c r="E43" s="83">
        <v>75929.160000000018</v>
      </c>
      <c r="F43" s="83">
        <v>121570.87000000001</v>
      </c>
      <c r="G43" s="83">
        <v>126908.88000000005</v>
      </c>
      <c r="H43" s="83">
        <v>1697027.2100000002</v>
      </c>
    </row>
    <row r="44" spans="1:8" ht="16" customHeight="1" x14ac:dyDescent="0.3">
      <c r="A44" s="279"/>
      <c r="B44" s="277" t="s">
        <v>5</v>
      </c>
      <c r="C44" s="279"/>
      <c r="D44" s="117">
        <v>0.27588508169983778</v>
      </c>
      <c r="E44" s="117">
        <v>0.17432097978611888</v>
      </c>
      <c r="F44" s="117">
        <v>0.20664410521949492</v>
      </c>
      <c r="G44" s="117">
        <v>0.15618175256523503</v>
      </c>
      <c r="H44" s="117">
        <v>0.24913126407048822</v>
      </c>
    </row>
    <row r="45" spans="1:8" ht="16" customHeight="1" x14ac:dyDescent="0.3">
      <c r="A45" s="279"/>
      <c r="B45" s="277" t="s">
        <v>6</v>
      </c>
      <c r="C45" s="120" t="s">
        <v>7</v>
      </c>
      <c r="D45" s="117">
        <v>0.258326482395346</v>
      </c>
      <c r="E45" s="117">
        <v>0.12556286936577044</v>
      </c>
      <c r="F45" s="117">
        <v>0.15031071944471561</v>
      </c>
      <c r="G45" s="117">
        <v>0.12164350424940862</v>
      </c>
      <c r="H45" s="117">
        <v>0.234094991024001</v>
      </c>
    </row>
    <row r="46" spans="1:8" ht="16" customHeight="1" x14ac:dyDescent="0.3">
      <c r="A46" s="279"/>
      <c r="B46" s="277"/>
      <c r="C46" s="120" t="s">
        <v>8</v>
      </c>
      <c r="D46" s="117">
        <v>0.29416379377058738</v>
      </c>
      <c r="E46" s="117">
        <v>0.23688358683636573</v>
      </c>
      <c r="F46" s="117">
        <v>0.27720232512202192</v>
      </c>
      <c r="G46" s="117">
        <v>0.19831238131727844</v>
      </c>
      <c r="H46" s="117">
        <v>0.26479942876503348</v>
      </c>
    </row>
    <row r="47" spans="1:8" ht="16" customHeight="1" thickBot="1" x14ac:dyDescent="0.35">
      <c r="A47" s="275"/>
      <c r="B47" s="278" t="s">
        <v>9</v>
      </c>
      <c r="C47" s="275"/>
      <c r="D47" s="118">
        <v>3926</v>
      </c>
      <c r="E47" s="118">
        <v>277</v>
      </c>
      <c r="F47" s="118">
        <v>263</v>
      </c>
      <c r="G47" s="118">
        <v>535</v>
      </c>
      <c r="H47" s="118">
        <v>5001</v>
      </c>
    </row>
    <row r="48" spans="1:8" ht="16" customHeight="1" x14ac:dyDescent="0.3">
      <c r="A48" s="312" t="s">
        <v>360</v>
      </c>
      <c r="B48" s="305"/>
      <c r="C48" s="305"/>
      <c r="D48" s="305"/>
      <c r="E48" s="305"/>
      <c r="F48" s="305"/>
      <c r="G48" s="305"/>
      <c r="H48" s="72"/>
    </row>
    <row r="49" spans="1:8" ht="16" customHeight="1" x14ac:dyDescent="0.3">
      <c r="A49" s="280" t="s">
        <v>10</v>
      </c>
      <c r="B49" s="281"/>
      <c r="C49" s="281"/>
      <c r="D49" s="281"/>
      <c r="E49" s="281"/>
      <c r="F49" s="281"/>
      <c r="G49" s="281"/>
      <c r="H49" s="72"/>
    </row>
    <row r="50" spans="1:8" s="116" customFormat="1" ht="16" customHeight="1" x14ac:dyDescent="0.3">
      <c r="A50" s="311" t="s">
        <v>413</v>
      </c>
      <c r="B50" s="311"/>
      <c r="C50" s="311"/>
      <c r="D50" s="233"/>
      <c r="E50" s="233"/>
      <c r="F50" s="233"/>
      <c r="G50" s="233"/>
      <c r="H50" s="72"/>
    </row>
    <row r="51" spans="1:8" ht="14.25" customHeight="1" x14ac:dyDescent="0.3">
      <c r="A51" s="198" t="str">
        <f>HYPERLINK("#'Index'!A1","Back To Index")</f>
        <v>Back To Index</v>
      </c>
      <c r="H51" s="72"/>
    </row>
    <row r="52" spans="1:8" ht="14.25" customHeight="1" x14ac:dyDescent="0.3">
      <c r="H52" s="72"/>
    </row>
    <row r="53" spans="1:8" ht="14.25" customHeight="1" x14ac:dyDescent="0.3">
      <c r="H53" s="72"/>
    </row>
    <row r="54" spans="1:8" ht="14.15" customHeight="1" x14ac:dyDescent="0.3">
      <c r="H54" s="72"/>
    </row>
    <row r="55" spans="1:8" ht="14.25" customHeight="1" x14ac:dyDescent="0.3">
      <c r="H55" s="72"/>
    </row>
    <row r="56" spans="1:8" ht="14.25" customHeight="1" x14ac:dyDescent="0.3">
      <c r="H56" s="72"/>
    </row>
    <row r="57" spans="1:8" ht="14.25" customHeight="1" x14ac:dyDescent="0.3">
      <c r="H57" s="72"/>
    </row>
    <row r="58" spans="1:8" ht="14.15" customHeight="1" x14ac:dyDescent="0.3">
      <c r="H58" s="72"/>
    </row>
    <row r="59" spans="1:8" ht="15" customHeight="1" x14ac:dyDescent="0.3">
      <c r="H59" s="72"/>
    </row>
    <row r="60" spans="1:8" x14ac:dyDescent="0.3">
      <c r="H60" s="72"/>
    </row>
    <row r="61" spans="1:8" ht="15" customHeight="1" x14ac:dyDescent="0.3">
      <c r="H61" s="72"/>
    </row>
    <row r="62" spans="1:8" ht="15" customHeight="1" x14ac:dyDescent="0.3">
      <c r="H62" s="72"/>
    </row>
    <row r="63" spans="1:8" ht="36.75" customHeight="1" x14ac:dyDescent="0.3">
      <c r="H63" s="72"/>
    </row>
    <row r="64" spans="1:8" ht="15" customHeight="1" x14ac:dyDescent="0.3">
      <c r="H64" s="72"/>
    </row>
    <row r="65" spans="8:8" ht="14.25" customHeight="1" x14ac:dyDescent="0.3">
      <c r="H65" s="72"/>
    </row>
    <row r="66" spans="8:8" ht="14.5" customHeight="1" x14ac:dyDescent="0.3">
      <c r="H66" s="72"/>
    </row>
    <row r="67" spans="8:8" ht="14.25" customHeight="1" x14ac:dyDescent="0.3">
      <c r="H67" s="72"/>
    </row>
    <row r="68" spans="8:8" ht="14.25" customHeight="1" x14ac:dyDescent="0.3">
      <c r="H68" s="72"/>
    </row>
    <row r="69" spans="8:8" ht="14.25" customHeight="1" x14ac:dyDescent="0.3">
      <c r="H69" s="72"/>
    </row>
    <row r="70" spans="8:8" ht="14.15" customHeight="1" x14ac:dyDescent="0.3">
      <c r="H70" s="72"/>
    </row>
    <row r="71" spans="8:8" ht="14.25" customHeight="1" x14ac:dyDescent="0.3">
      <c r="H71" s="72"/>
    </row>
    <row r="72" spans="8:8" ht="14.25" customHeight="1" x14ac:dyDescent="0.3">
      <c r="H72" s="72"/>
    </row>
    <row r="73" spans="8:8" ht="14.25" customHeight="1" x14ac:dyDescent="0.3">
      <c r="H73" s="72"/>
    </row>
    <row r="74" spans="8:8" ht="14.15" customHeight="1" x14ac:dyDescent="0.3">
      <c r="H74" s="72"/>
    </row>
    <row r="75" spans="8:8" ht="14.25" customHeight="1" x14ac:dyDescent="0.3">
      <c r="H75" s="72"/>
    </row>
    <row r="76" spans="8:8" ht="14.25" customHeight="1" x14ac:dyDescent="0.3">
      <c r="H76" s="72"/>
    </row>
    <row r="77" spans="8:8" ht="14.25" customHeight="1" x14ac:dyDescent="0.3">
      <c r="H77" s="72"/>
    </row>
    <row r="78" spans="8:8" ht="14.15" customHeight="1" x14ac:dyDescent="0.3">
      <c r="H78" s="72"/>
    </row>
    <row r="79" spans="8:8" ht="14.25" customHeight="1" x14ac:dyDescent="0.3">
      <c r="H79" s="72"/>
    </row>
    <row r="80" spans="8:8" ht="14.25" customHeight="1" x14ac:dyDescent="0.3">
      <c r="H80" s="72"/>
    </row>
    <row r="81" spans="8:8" ht="14.25" customHeight="1" x14ac:dyDescent="0.3">
      <c r="H81" s="72"/>
    </row>
    <row r="82" spans="8:8" ht="14.15" customHeight="1" x14ac:dyDescent="0.3">
      <c r="H82" s="72"/>
    </row>
    <row r="83" spans="8:8" ht="14.25" customHeight="1" x14ac:dyDescent="0.3">
      <c r="H83" s="72"/>
    </row>
    <row r="84" spans="8:8" ht="14.25" customHeight="1" x14ac:dyDescent="0.3">
      <c r="H84" s="72"/>
    </row>
    <row r="85" spans="8:8" ht="14.25" customHeight="1" x14ac:dyDescent="0.3">
      <c r="H85" s="72"/>
    </row>
    <row r="86" spans="8:8" ht="14.15" customHeight="1" x14ac:dyDescent="0.3">
      <c r="H86" s="72"/>
    </row>
    <row r="87" spans="8:8" ht="15" customHeight="1" x14ac:dyDescent="0.3">
      <c r="H87" s="72"/>
    </row>
    <row r="89" spans="8:8" ht="14.5" customHeight="1" x14ac:dyDescent="0.3"/>
    <row r="91" spans="8:8" ht="14.5" customHeight="1" x14ac:dyDescent="0.3"/>
    <row r="92" spans="8:8" ht="14.5" customHeight="1" x14ac:dyDescent="0.3"/>
    <row r="94" spans="8:8" ht="14.5" customHeight="1" x14ac:dyDescent="0.3"/>
    <row r="95" spans="8:8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5" customHeight="1" x14ac:dyDescent="0.3"/>
    <row r="119" ht="14.5" customHeight="1" x14ac:dyDescent="0.3"/>
    <row r="120" ht="14.5" customHeight="1" x14ac:dyDescent="0.3"/>
    <row r="122" ht="14.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5" customHeight="1" x14ac:dyDescent="0.3"/>
    <row r="147" ht="14.5" customHeight="1" x14ac:dyDescent="0.3"/>
    <row r="148" ht="14.5" customHeight="1" x14ac:dyDescent="0.3"/>
    <row r="150" ht="14.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5" customHeight="1" x14ac:dyDescent="0.3"/>
    <row r="175" ht="14.5" customHeight="1" x14ac:dyDescent="0.3"/>
    <row r="176" ht="14.5" customHeight="1" x14ac:dyDescent="0.3"/>
    <row r="178" ht="14.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5" customHeight="1" x14ac:dyDescent="0.3"/>
    <row r="203" ht="14.5" customHeight="1" x14ac:dyDescent="0.3"/>
    <row r="204" ht="14.5" customHeight="1" x14ac:dyDescent="0.3"/>
    <row r="206" ht="14.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5" customHeight="1" x14ac:dyDescent="0.3"/>
    <row r="247" ht="14.5" customHeight="1" x14ac:dyDescent="0.3"/>
    <row r="248" ht="14.5" customHeight="1" x14ac:dyDescent="0.3"/>
    <row r="250" ht="14.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6" ht="14.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5" customHeight="1" x14ac:dyDescent="0.3"/>
    <row r="290" ht="14.15" customHeight="1" x14ac:dyDescent="0.3"/>
    <row r="291" ht="14.5" customHeight="1" x14ac:dyDescent="0.3"/>
    <row r="292" ht="14.5" customHeight="1" x14ac:dyDescent="0.3"/>
    <row r="293" ht="14.15" customHeight="1" x14ac:dyDescent="0.3"/>
    <row r="294" ht="14.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4" ht="14.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2" ht="14.5" customHeight="1" x14ac:dyDescent="0.3"/>
    <row r="333" ht="14.5" customHeight="1" x14ac:dyDescent="0.3"/>
    <row r="334" ht="14.5" customHeight="1" x14ac:dyDescent="0.3"/>
    <row r="335" ht="14.5" customHeight="1" x14ac:dyDescent="0.3"/>
    <row r="336" ht="14.5" customHeight="1" x14ac:dyDescent="0.3"/>
    <row r="337" ht="14.15" customHeight="1" x14ac:dyDescent="0.3"/>
    <row r="338" ht="14.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0" ht="14.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5" customHeight="1" x14ac:dyDescent="0.3"/>
    <row r="378" ht="14.15" customHeight="1" x14ac:dyDescent="0.3"/>
    <row r="379" ht="14.5" customHeight="1" x14ac:dyDescent="0.3"/>
    <row r="380" ht="14.5" customHeight="1" x14ac:dyDescent="0.3"/>
    <row r="381" ht="14.15" customHeight="1" x14ac:dyDescent="0.3"/>
    <row r="382" ht="14.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8" ht="14.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5" customHeight="1" x14ac:dyDescent="0.3"/>
    <row r="415" ht="14.5" customHeight="1" x14ac:dyDescent="0.3"/>
    <row r="416" ht="14.5" customHeight="1" x14ac:dyDescent="0.3"/>
    <row r="418" ht="14.5" customHeight="1" x14ac:dyDescent="0.3"/>
    <row r="419" ht="14.15" customHeight="1" x14ac:dyDescent="0.3"/>
    <row r="421" ht="14.15" customHeight="1" x14ac:dyDescent="0.3"/>
    <row r="422" ht="14.15" customHeight="1" x14ac:dyDescent="0.3"/>
    <row r="423" ht="14.15" customHeight="1" x14ac:dyDescent="0.3"/>
    <row r="425" ht="14.15" customHeight="1" x14ac:dyDescent="0.3"/>
    <row r="426" ht="14.15" customHeight="1" x14ac:dyDescent="0.3"/>
    <row r="427" ht="14.15" customHeight="1" x14ac:dyDescent="0.3"/>
    <row r="429" ht="14.15" customHeight="1" x14ac:dyDescent="0.3"/>
    <row r="430" ht="14.15" customHeight="1" x14ac:dyDescent="0.3"/>
    <row r="431" ht="14.15" customHeight="1" x14ac:dyDescent="0.3"/>
    <row r="433" ht="14.15" customHeight="1" x14ac:dyDescent="0.3"/>
    <row r="434" ht="14.15" customHeight="1" x14ac:dyDescent="0.3"/>
    <row r="435" ht="14.15" customHeight="1" x14ac:dyDescent="0.3"/>
    <row r="437" ht="14.15" customHeight="1" x14ac:dyDescent="0.3"/>
    <row r="438" ht="14.15" customHeight="1" x14ac:dyDescent="0.3"/>
    <row r="439" ht="14.15" customHeight="1" x14ac:dyDescent="0.3"/>
    <row r="441" ht="14.15" customHeight="1" x14ac:dyDescent="0.3"/>
    <row r="442" ht="14.15" customHeight="1" x14ac:dyDescent="0.3"/>
    <row r="443" ht="14.15" customHeight="1" x14ac:dyDescent="0.3"/>
    <row r="445" ht="14.15" customHeight="1" x14ac:dyDescent="0.3"/>
    <row r="446" ht="14.15" customHeight="1" x14ac:dyDescent="0.3"/>
    <row r="447" ht="14.15" customHeight="1" x14ac:dyDescent="0.3"/>
    <row r="449" ht="14.15" customHeight="1" x14ac:dyDescent="0.3"/>
    <row r="450" ht="14.15" customHeight="1" x14ac:dyDescent="0.3"/>
    <row r="451" ht="14.15" customHeight="1" x14ac:dyDescent="0.3"/>
    <row r="453" ht="14.15" customHeight="1" x14ac:dyDescent="0.3"/>
    <row r="454" ht="14.15" customHeight="1" x14ac:dyDescent="0.3"/>
    <row r="455" ht="14.15" customHeight="1" x14ac:dyDescent="0.3"/>
    <row r="457" ht="14.5" customHeight="1" x14ac:dyDescent="0.3"/>
    <row r="459" ht="14.5" customHeight="1" x14ac:dyDescent="0.3"/>
    <row r="460" ht="14.5" customHeight="1" x14ac:dyDescent="0.3"/>
    <row r="462" ht="14.5" customHeight="1" x14ac:dyDescent="0.3"/>
    <row r="463" ht="14.15" customHeight="1" x14ac:dyDescent="0.3"/>
    <row r="465" ht="14.15" customHeight="1" x14ac:dyDescent="0.3"/>
    <row r="466" ht="14.15" customHeight="1" x14ac:dyDescent="0.3"/>
    <row r="467" ht="14.15" customHeight="1" x14ac:dyDescent="0.3"/>
    <row r="469" ht="14.15" customHeight="1" x14ac:dyDescent="0.3"/>
    <row r="470" ht="14.15" customHeight="1" x14ac:dyDescent="0.3"/>
    <row r="471" ht="14.15" customHeight="1" x14ac:dyDescent="0.3"/>
    <row r="473" ht="14.15" customHeight="1" x14ac:dyDescent="0.3"/>
    <row r="474" ht="14.15" customHeight="1" x14ac:dyDescent="0.3"/>
    <row r="475" ht="14.15" customHeight="1" x14ac:dyDescent="0.3"/>
    <row r="477" ht="14.15" customHeight="1" x14ac:dyDescent="0.3"/>
    <row r="478" ht="14.15" customHeight="1" x14ac:dyDescent="0.3"/>
    <row r="479" ht="14.15" customHeight="1" x14ac:dyDescent="0.3"/>
    <row r="481" ht="14.15" customHeight="1" x14ac:dyDescent="0.3"/>
    <row r="482" ht="14.15" customHeight="1" x14ac:dyDescent="0.3"/>
    <row r="483" ht="14.15" customHeight="1" x14ac:dyDescent="0.3"/>
    <row r="485" ht="14.15" customHeight="1" x14ac:dyDescent="0.3"/>
    <row r="486" ht="14.15" customHeight="1" x14ac:dyDescent="0.3"/>
    <row r="487" ht="14.15" customHeight="1" x14ac:dyDescent="0.3"/>
    <row r="489" ht="14.15" customHeight="1" x14ac:dyDescent="0.3"/>
    <row r="490" ht="14.15" customHeight="1" x14ac:dyDescent="0.3"/>
    <row r="491" ht="14.15" customHeight="1" x14ac:dyDescent="0.3"/>
    <row r="493" ht="14.5" customHeight="1" x14ac:dyDescent="0.3"/>
  </sheetData>
  <mergeCells count="50">
    <mergeCell ref="A49:G49"/>
    <mergeCell ref="A48:G48"/>
    <mergeCell ref="A50:C50"/>
    <mergeCell ref="A28:A32"/>
    <mergeCell ref="B28:C28"/>
    <mergeCell ref="B29:C29"/>
    <mergeCell ref="B30:B31"/>
    <mergeCell ref="B32:C32"/>
    <mergeCell ref="B40:B41"/>
    <mergeCell ref="B42:C42"/>
    <mergeCell ref="A33:A37"/>
    <mergeCell ref="A13:A17"/>
    <mergeCell ref="B13:C13"/>
    <mergeCell ref="B14:C14"/>
    <mergeCell ref="B23:C23"/>
    <mergeCell ref="B24:C24"/>
    <mergeCell ref="B15:B16"/>
    <mergeCell ref="B17:C17"/>
    <mergeCell ref="A18:A22"/>
    <mergeCell ref="B18:C18"/>
    <mergeCell ref="B19:C19"/>
    <mergeCell ref="B20:B21"/>
    <mergeCell ref="B22:C22"/>
    <mergeCell ref="B25:B26"/>
    <mergeCell ref="A43:A47"/>
    <mergeCell ref="B43:C43"/>
    <mergeCell ref="B44:C44"/>
    <mergeCell ref="B45:B46"/>
    <mergeCell ref="B47:C47"/>
    <mergeCell ref="A38:A42"/>
    <mergeCell ref="B38:C38"/>
    <mergeCell ref="B39:C39"/>
    <mergeCell ref="B33:C33"/>
    <mergeCell ref="B34:C34"/>
    <mergeCell ref="A23:A27"/>
    <mergeCell ref="B27:C27"/>
    <mergeCell ref="B35:B36"/>
    <mergeCell ref="B37:C37"/>
    <mergeCell ref="A1:G1"/>
    <mergeCell ref="B2:C2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 enableFormatConditionsCalculation="0">
    <tabColor rgb="FF1F497D"/>
  </sheetPr>
  <dimension ref="A1:H413"/>
  <sheetViews>
    <sheetView topLeftCell="A22" workbookViewId="0">
      <selection activeCell="A28" sqref="A28:A32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8" s="77" customFormat="1" ht="31.5" customHeight="1" thickBot="1" x14ac:dyDescent="0.35">
      <c r="A1" s="290" t="s">
        <v>334</v>
      </c>
      <c r="B1" s="290"/>
      <c r="C1" s="290"/>
      <c r="D1" s="290"/>
      <c r="E1" s="290"/>
      <c r="F1" s="290"/>
      <c r="G1" s="292"/>
    </row>
    <row r="2" spans="1:8" ht="78" customHeight="1" thickBot="1" x14ac:dyDescent="0.35">
      <c r="A2" s="67" t="s">
        <v>0</v>
      </c>
      <c r="B2" s="271"/>
      <c r="C2" s="272"/>
      <c r="D2" s="25" t="s">
        <v>82</v>
      </c>
      <c r="E2" s="25" t="s">
        <v>83</v>
      </c>
      <c r="F2" s="26" t="s">
        <v>84</v>
      </c>
      <c r="G2" s="26" t="s">
        <v>4</v>
      </c>
    </row>
    <row r="3" spans="1:8" ht="16" customHeight="1" x14ac:dyDescent="0.3">
      <c r="A3" s="273" t="s">
        <v>412</v>
      </c>
      <c r="B3" s="273" t="s">
        <v>120</v>
      </c>
      <c r="C3" s="276"/>
      <c r="D3" s="59">
        <v>848836.94999999984</v>
      </c>
      <c r="E3" s="83">
        <v>546671.60999999987</v>
      </c>
      <c r="F3" s="83">
        <v>348381.43999999994</v>
      </c>
      <c r="G3" s="83">
        <v>1743890</v>
      </c>
      <c r="H3" s="2"/>
    </row>
    <row r="4" spans="1:8" ht="16" customHeight="1" x14ac:dyDescent="0.3">
      <c r="A4" s="274"/>
      <c r="B4" s="277" t="s">
        <v>5</v>
      </c>
      <c r="C4" s="274"/>
      <c r="D4" s="58">
        <v>0.18458569879822709</v>
      </c>
      <c r="E4" s="117">
        <v>0.38471836604193393</v>
      </c>
      <c r="F4" s="117">
        <v>0.43976039052702115</v>
      </c>
      <c r="G4" s="117">
        <v>0.25601093343688025</v>
      </c>
      <c r="H4" s="2"/>
    </row>
    <row r="5" spans="1:8" ht="16" customHeight="1" x14ac:dyDescent="0.3">
      <c r="A5" s="274"/>
      <c r="B5" s="277" t="s">
        <v>6</v>
      </c>
      <c r="C5" s="69" t="s">
        <v>7</v>
      </c>
      <c r="D5" s="58">
        <v>0.16721708293022805</v>
      </c>
      <c r="E5" s="117">
        <v>0.34518903369389453</v>
      </c>
      <c r="F5" s="117">
        <v>0.38953838282510955</v>
      </c>
      <c r="G5" s="117">
        <v>0.23986596614854933</v>
      </c>
      <c r="H5" s="2"/>
    </row>
    <row r="6" spans="1:8" ht="16" customHeight="1" x14ac:dyDescent="0.3">
      <c r="A6" s="274"/>
      <c r="B6" s="277"/>
      <c r="C6" s="69" t="s">
        <v>8</v>
      </c>
      <c r="D6" s="58">
        <v>0.20331792270502158</v>
      </c>
      <c r="E6" s="117">
        <v>0.42583063746131827</v>
      </c>
      <c r="F6" s="117">
        <v>0.49124687105049264</v>
      </c>
      <c r="G6" s="117">
        <v>0.27285251996525323</v>
      </c>
      <c r="H6" s="2"/>
    </row>
    <row r="7" spans="1:8" ht="16" customHeight="1" thickBot="1" x14ac:dyDescent="0.35">
      <c r="A7" s="275"/>
      <c r="B7" s="278" t="s">
        <v>9</v>
      </c>
      <c r="C7" s="275"/>
      <c r="D7" s="114">
        <v>3213</v>
      </c>
      <c r="E7" s="114">
        <v>1137</v>
      </c>
      <c r="F7" s="114">
        <v>651</v>
      </c>
      <c r="G7" s="114">
        <v>5001</v>
      </c>
    </row>
    <row r="8" spans="1:8" ht="16" customHeight="1" x14ac:dyDescent="0.3">
      <c r="A8" s="273" t="s">
        <v>56</v>
      </c>
      <c r="B8" s="273" t="s">
        <v>120</v>
      </c>
      <c r="C8" s="276"/>
      <c r="D8" s="59">
        <v>256990.03999999995</v>
      </c>
      <c r="E8" s="83">
        <v>183666.47</v>
      </c>
      <c r="F8" s="83">
        <v>87384.609999999957</v>
      </c>
      <c r="G8" s="83">
        <v>528041.12</v>
      </c>
      <c r="H8" s="2"/>
    </row>
    <row r="9" spans="1:8" ht="16" customHeight="1" x14ac:dyDescent="0.3">
      <c r="A9" s="274"/>
      <c r="B9" s="277" t="s">
        <v>5</v>
      </c>
      <c r="C9" s="274"/>
      <c r="D9" s="58">
        <v>5.5884332223737801E-2</v>
      </c>
      <c r="E9" s="117">
        <v>0.12925468040143845</v>
      </c>
      <c r="F9" s="117">
        <v>0.11030521666036913</v>
      </c>
      <c r="G9" s="117">
        <v>7.7518822875442484E-2</v>
      </c>
      <c r="H9" s="2"/>
    </row>
    <row r="10" spans="1:8" ht="16" customHeight="1" x14ac:dyDescent="0.3">
      <c r="A10" s="274"/>
      <c r="B10" s="277" t="s">
        <v>6</v>
      </c>
      <c r="C10" s="69" t="s">
        <v>7</v>
      </c>
      <c r="D10" s="58">
        <v>4.6027779762726713E-2</v>
      </c>
      <c r="E10" s="117">
        <v>0.10108819297532103</v>
      </c>
      <c r="F10" s="117">
        <v>8.4261784290882158E-2</v>
      </c>
      <c r="G10" s="117">
        <v>6.7677976514278371E-2</v>
      </c>
      <c r="H10" s="2"/>
    </row>
    <row r="11" spans="1:8" ht="16" customHeight="1" x14ac:dyDescent="0.3">
      <c r="A11" s="274"/>
      <c r="B11" s="277"/>
      <c r="C11" s="69" t="s">
        <v>8</v>
      </c>
      <c r="D11" s="58">
        <v>6.7701807826451424E-2</v>
      </c>
      <c r="E11" s="117">
        <v>0.16383885151104438</v>
      </c>
      <c r="F11" s="117">
        <v>0.14313987565122804</v>
      </c>
      <c r="G11" s="117">
        <v>8.8654529521282957E-2</v>
      </c>
      <c r="H11" s="2"/>
    </row>
    <row r="12" spans="1:8" ht="16" customHeight="1" thickBot="1" x14ac:dyDescent="0.35">
      <c r="A12" s="275"/>
      <c r="B12" s="278" t="s">
        <v>9</v>
      </c>
      <c r="C12" s="275"/>
      <c r="D12" s="114">
        <v>3213</v>
      </c>
      <c r="E12" s="114">
        <v>1137</v>
      </c>
      <c r="F12" s="114">
        <v>651</v>
      </c>
      <c r="G12" s="114">
        <v>5001</v>
      </c>
    </row>
    <row r="13" spans="1:8" ht="16" customHeight="1" x14ac:dyDescent="0.3">
      <c r="A13" s="273" t="s">
        <v>53</v>
      </c>
      <c r="B13" s="273" t="s">
        <v>120</v>
      </c>
      <c r="C13" s="276"/>
      <c r="D13" s="59">
        <v>221803.78</v>
      </c>
      <c r="E13" s="83">
        <v>187180.83000000005</v>
      </c>
      <c r="F13" s="83">
        <v>109176.09999999993</v>
      </c>
      <c r="G13" s="83">
        <v>518160.71000000037</v>
      </c>
      <c r="H13" s="2"/>
    </row>
    <row r="14" spans="1:8" ht="16" customHeight="1" x14ac:dyDescent="0.3">
      <c r="A14" s="274"/>
      <c r="B14" s="277" t="s">
        <v>5</v>
      </c>
      <c r="C14" s="274"/>
      <c r="D14" s="58">
        <v>4.8232826960923673E-2</v>
      </c>
      <c r="E14" s="117">
        <v>0.13172789981168576</v>
      </c>
      <c r="F14" s="117">
        <v>0.13781252058725357</v>
      </c>
      <c r="G14" s="117">
        <v>7.6068334033348672E-2</v>
      </c>
      <c r="H14" s="2"/>
    </row>
    <row r="15" spans="1:8" ht="16" customHeight="1" x14ac:dyDescent="0.3">
      <c r="A15" s="274"/>
      <c r="B15" s="277" t="s">
        <v>6</v>
      </c>
      <c r="C15" s="69" t="s">
        <v>7</v>
      </c>
      <c r="D15" s="58">
        <v>3.9168645735669708E-2</v>
      </c>
      <c r="E15" s="117">
        <v>0.10294218508631886</v>
      </c>
      <c r="F15" s="117">
        <v>0.10578286199189912</v>
      </c>
      <c r="G15" s="117">
        <v>6.617383953394014E-2</v>
      </c>
      <c r="H15" s="2"/>
    </row>
    <row r="16" spans="1:8" ht="16" customHeight="1" x14ac:dyDescent="0.3">
      <c r="A16" s="274"/>
      <c r="B16" s="277"/>
      <c r="C16" s="69" t="s">
        <v>8</v>
      </c>
      <c r="D16" s="58">
        <v>5.9265207306349967E-2</v>
      </c>
      <c r="E16" s="117">
        <v>0.16706388849834089</v>
      </c>
      <c r="F16" s="117">
        <v>0.17761403971963888</v>
      </c>
      <c r="G16" s="117">
        <v>8.7303965710781542E-2</v>
      </c>
      <c r="H16" s="2"/>
    </row>
    <row r="17" spans="1:8" ht="16" customHeight="1" thickBot="1" x14ac:dyDescent="0.35">
      <c r="A17" s="275"/>
      <c r="B17" s="278" t="s">
        <v>9</v>
      </c>
      <c r="C17" s="275"/>
      <c r="D17" s="114">
        <v>3213</v>
      </c>
      <c r="E17" s="114">
        <v>1137</v>
      </c>
      <c r="F17" s="114">
        <v>651</v>
      </c>
      <c r="G17" s="114">
        <v>5001</v>
      </c>
    </row>
    <row r="18" spans="1:8" s="116" customFormat="1" ht="16" customHeight="1" x14ac:dyDescent="0.3">
      <c r="A18" s="273" t="s">
        <v>54</v>
      </c>
      <c r="B18" s="273" t="s">
        <v>120</v>
      </c>
      <c r="C18" s="276"/>
      <c r="D18" s="83">
        <v>531694.92000000039</v>
      </c>
      <c r="E18" s="83">
        <v>320350.12</v>
      </c>
      <c r="F18" s="83">
        <v>210770.75999999998</v>
      </c>
      <c r="G18" s="83">
        <v>1062815.8000000005</v>
      </c>
    </row>
    <row r="19" spans="1:8" s="116" customFormat="1" ht="16" customHeight="1" x14ac:dyDescent="0.3">
      <c r="A19" s="274"/>
      <c r="B19" s="277" t="s">
        <v>5</v>
      </c>
      <c r="C19" s="279"/>
      <c r="D19" s="117">
        <v>0.1156208837936043</v>
      </c>
      <c r="E19" s="117">
        <v>0.22544535416378644</v>
      </c>
      <c r="F19" s="117">
        <v>0.2660550221311358</v>
      </c>
      <c r="G19" s="117">
        <v>0.15602616279092382</v>
      </c>
    </row>
    <row r="20" spans="1:8" s="116" customFormat="1" ht="16" customHeight="1" x14ac:dyDescent="0.3">
      <c r="A20" s="274"/>
      <c r="B20" s="277" t="s">
        <v>6</v>
      </c>
      <c r="C20" s="226" t="s">
        <v>7</v>
      </c>
      <c r="D20" s="117">
        <v>0.10142859031407279</v>
      </c>
      <c r="E20" s="117">
        <v>0.19164850163959915</v>
      </c>
      <c r="F20" s="117">
        <v>0.22444657974398005</v>
      </c>
      <c r="G20" s="117">
        <v>0.14273832293675853</v>
      </c>
    </row>
    <row r="21" spans="1:8" s="116" customFormat="1" ht="16" customHeight="1" x14ac:dyDescent="0.3">
      <c r="A21" s="274"/>
      <c r="B21" s="277"/>
      <c r="C21" s="226" t="s">
        <v>8</v>
      </c>
      <c r="D21" s="117">
        <v>0.13150838619195737</v>
      </c>
      <c r="E21" s="117">
        <v>0.26326118168599544</v>
      </c>
      <c r="F21" s="117">
        <v>0.31227116114363401</v>
      </c>
      <c r="G21" s="117">
        <v>0.17030525437818206</v>
      </c>
    </row>
    <row r="22" spans="1:8" s="116" customFormat="1" ht="16" customHeight="1" thickBot="1" x14ac:dyDescent="0.35">
      <c r="A22" s="275"/>
      <c r="B22" s="278" t="s">
        <v>9</v>
      </c>
      <c r="C22" s="275"/>
      <c r="D22" s="118">
        <v>3213</v>
      </c>
      <c r="E22" s="118">
        <v>1137</v>
      </c>
      <c r="F22" s="118">
        <v>651</v>
      </c>
      <c r="G22" s="118">
        <v>5001</v>
      </c>
    </row>
    <row r="23" spans="1:8" s="107" customFormat="1" ht="16" customHeight="1" x14ac:dyDescent="0.3">
      <c r="A23" s="293" t="s">
        <v>149</v>
      </c>
      <c r="B23" s="273" t="s">
        <v>120</v>
      </c>
      <c r="C23" s="276"/>
      <c r="D23" s="108">
        <v>111374.06</v>
      </c>
      <c r="E23" s="114">
        <v>107163.24000000002</v>
      </c>
      <c r="F23" s="114">
        <v>70661.26999999996</v>
      </c>
      <c r="G23" s="114">
        <v>289198.57000000007</v>
      </c>
      <c r="H23" s="2"/>
    </row>
    <row r="24" spans="1:8" s="107" customFormat="1" ht="16" customHeight="1" x14ac:dyDescent="0.3">
      <c r="A24" s="294"/>
      <c r="B24" s="277" t="s">
        <v>5</v>
      </c>
      <c r="C24" s="279"/>
      <c r="D24" s="82">
        <v>2.4219090242355339E-2</v>
      </c>
      <c r="E24" s="82">
        <v>7.5415781318074263E-2</v>
      </c>
      <c r="F24" s="82">
        <v>8.9195416639690203E-2</v>
      </c>
      <c r="G24" s="82">
        <v>4.2455657096669402E-2</v>
      </c>
      <c r="H24" s="2"/>
    </row>
    <row r="25" spans="1:8" s="107" customFormat="1" ht="16" customHeight="1" x14ac:dyDescent="0.3">
      <c r="A25" s="294"/>
      <c r="B25" s="277" t="s">
        <v>6</v>
      </c>
      <c r="C25" s="165" t="s">
        <v>7</v>
      </c>
      <c r="D25" s="82">
        <v>1.815207762465695E-2</v>
      </c>
      <c r="E25" s="82">
        <v>5.5428458628910778E-2</v>
      </c>
      <c r="F25" s="82">
        <v>6.5566710900669525E-2</v>
      </c>
      <c r="G25" s="82">
        <v>3.5573067115573863E-2</v>
      </c>
      <c r="H25" s="2"/>
    </row>
    <row r="26" spans="1:8" s="107" customFormat="1" ht="16" customHeight="1" x14ac:dyDescent="0.3">
      <c r="A26" s="294"/>
      <c r="B26" s="277"/>
      <c r="C26" s="165" t="s">
        <v>8</v>
      </c>
      <c r="D26" s="82">
        <v>3.2247295358797404E-2</v>
      </c>
      <c r="E26" s="82">
        <v>0.10183344812787669</v>
      </c>
      <c r="F26" s="82">
        <v>0.12024360739232205</v>
      </c>
      <c r="G26" s="82">
        <v>5.0600008090305557E-2</v>
      </c>
      <c r="H26" s="2"/>
    </row>
    <row r="27" spans="1:8" s="107" customFormat="1" ht="16" customHeight="1" thickBot="1" x14ac:dyDescent="0.35">
      <c r="A27" s="295"/>
      <c r="B27" s="278" t="s">
        <v>9</v>
      </c>
      <c r="C27" s="275"/>
      <c r="D27" s="114">
        <v>3213</v>
      </c>
      <c r="E27" s="114">
        <v>1137</v>
      </c>
      <c r="F27" s="114">
        <v>651</v>
      </c>
      <c r="G27" s="114">
        <v>5001</v>
      </c>
    </row>
    <row r="28" spans="1:8" s="116" customFormat="1" ht="16" customHeight="1" x14ac:dyDescent="0.3">
      <c r="A28" s="273" t="s">
        <v>414</v>
      </c>
      <c r="B28" s="273" t="s">
        <v>120</v>
      </c>
      <c r="C28" s="276"/>
      <c r="D28" s="83">
        <v>97887.049999999988</v>
      </c>
      <c r="E28" s="83">
        <v>31363.4</v>
      </c>
      <c r="F28" s="83">
        <v>32854.529999999992</v>
      </c>
      <c r="G28" s="83">
        <v>162104.98000000004</v>
      </c>
    </row>
    <row r="29" spans="1:8" s="116" customFormat="1" ht="16" customHeight="1" x14ac:dyDescent="0.3">
      <c r="A29" s="277"/>
      <c r="B29" s="277" t="s">
        <v>5</v>
      </c>
      <c r="C29" s="279"/>
      <c r="D29" s="117">
        <v>2.1286242932222726E-2</v>
      </c>
      <c r="E29" s="117">
        <v>2.2071890657573374E-2</v>
      </c>
      <c r="F29" s="117">
        <v>4.1472131647948093E-2</v>
      </c>
      <c r="G29" s="117">
        <v>2.3797743690580721E-2</v>
      </c>
    </row>
    <row r="30" spans="1:8" s="116" customFormat="1" ht="16" customHeight="1" x14ac:dyDescent="0.3">
      <c r="A30" s="277"/>
      <c r="B30" s="277" t="s">
        <v>6</v>
      </c>
      <c r="C30" s="241" t="s">
        <v>7</v>
      </c>
      <c r="D30" s="117">
        <v>1.4631690217666995E-2</v>
      </c>
      <c r="E30" s="117">
        <v>1.456334547603882E-2</v>
      </c>
      <c r="F30" s="117">
        <v>2.5559499645854033E-2</v>
      </c>
      <c r="G30" s="117">
        <v>1.836689188698843E-2</v>
      </c>
    </row>
    <row r="31" spans="1:8" s="116" customFormat="1" ht="16" customHeight="1" x14ac:dyDescent="0.3">
      <c r="A31" s="277"/>
      <c r="B31" s="277"/>
      <c r="C31" s="241" t="s">
        <v>8</v>
      </c>
      <c r="D31" s="117">
        <v>3.0872489939778546E-2</v>
      </c>
      <c r="E31" s="117">
        <v>3.3320779774228267E-2</v>
      </c>
      <c r="F31" s="117">
        <v>6.6614283016966522E-2</v>
      </c>
      <c r="G31" s="117">
        <v>3.0784068965669015E-2</v>
      </c>
    </row>
    <row r="32" spans="1:8" s="116" customFormat="1" ht="16" customHeight="1" thickBot="1" x14ac:dyDescent="0.35">
      <c r="A32" s="278"/>
      <c r="B32" s="278" t="s">
        <v>9</v>
      </c>
      <c r="C32" s="275"/>
      <c r="D32" s="114">
        <v>3213</v>
      </c>
      <c r="E32" s="114">
        <v>1137</v>
      </c>
      <c r="F32" s="114">
        <v>651</v>
      </c>
      <c r="G32" s="114">
        <v>5001</v>
      </c>
    </row>
    <row r="33" spans="1:8" ht="16" customHeight="1" x14ac:dyDescent="0.3">
      <c r="A33" s="273" t="s">
        <v>55</v>
      </c>
      <c r="B33" s="273" t="s">
        <v>120</v>
      </c>
      <c r="C33" s="276"/>
      <c r="D33" s="59">
        <v>251294.68</v>
      </c>
      <c r="E33" s="83">
        <v>221161.81999999995</v>
      </c>
      <c r="F33" s="83">
        <v>192390.44999999998</v>
      </c>
      <c r="G33" s="83">
        <v>664846.95000000088</v>
      </c>
      <c r="H33" s="2"/>
    </row>
    <row r="34" spans="1:8" ht="16" customHeight="1" x14ac:dyDescent="0.3">
      <c r="A34" s="274"/>
      <c r="B34" s="277" t="s">
        <v>5</v>
      </c>
      <c r="C34" s="279"/>
      <c r="D34" s="58">
        <v>5.4645835236174459E-2</v>
      </c>
      <c r="E34" s="117">
        <v>0.15564191091112303</v>
      </c>
      <c r="F34" s="117">
        <v>0.24285363601938514</v>
      </c>
      <c r="G34" s="117">
        <v>9.7602537007588031E-2</v>
      </c>
      <c r="H34" s="2"/>
    </row>
    <row r="35" spans="1:8" ht="16" customHeight="1" x14ac:dyDescent="0.3">
      <c r="A35" s="274"/>
      <c r="B35" s="277" t="s">
        <v>6</v>
      </c>
      <c r="C35" s="69" t="s">
        <v>7</v>
      </c>
      <c r="D35" s="58">
        <v>4.5048239619921111E-2</v>
      </c>
      <c r="E35" s="117">
        <v>0.12726472051238069</v>
      </c>
      <c r="F35" s="117">
        <v>0.20030824733688402</v>
      </c>
      <c r="G35" s="117">
        <v>8.6905130472169426E-2</v>
      </c>
      <c r="H35" s="2"/>
    </row>
    <row r="36" spans="1:8" ht="16" customHeight="1" x14ac:dyDescent="0.3">
      <c r="A36" s="274"/>
      <c r="B36" s="277"/>
      <c r="C36" s="69" t="s">
        <v>8</v>
      </c>
      <c r="D36" s="58">
        <v>6.6146577329637857E-2</v>
      </c>
      <c r="E36" s="117">
        <v>0.18897646935610177</v>
      </c>
      <c r="F36" s="117">
        <v>0.29114566299399591</v>
      </c>
      <c r="G36" s="117">
        <v>0.10945886783766821</v>
      </c>
      <c r="H36" s="2"/>
    </row>
    <row r="37" spans="1:8" ht="16" customHeight="1" thickBot="1" x14ac:dyDescent="0.35">
      <c r="A37" s="275"/>
      <c r="B37" s="278" t="s">
        <v>9</v>
      </c>
      <c r="C37" s="275"/>
      <c r="D37" s="114">
        <v>3213</v>
      </c>
      <c r="E37" s="114">
        <v>1137</v>
      </c>
      <c r="F37" s="114">
        <v>651</v>
      </c>
      <c r="G37" s="114">
        <v>5001</v>
      </c>
    </row>
    <row r="38" spans="1:8" ht="16" customHeight="1" x14ac:dyDescent="0.3">
      <c r="A38" s="273" t="s">
        <v>57</v>
      </c>
      <c r="B38" s="273" t="s">
        <v>120</v>
      </c>
      <c r="C38" s="276"/>
      <c r="D38" s="59">
        <v>1966397.0399999996</v>
      </c>
      <c r="E38" s="83">
        <v>586327.78999999969</v>
      </c>
      <c r="F38" s="83">
        <v>270420.93000000005</v>
      </c>
      <c r="G38" s="83">
        <v>2823145.7599999993</v>
      </c>
      <c r="H38" s="2"/>
    </row>
    <row r="39" spans="1:8" ht="16" customHeight="1" x14ac:dyDescent="0.3">
      <c r="A39" s="279"/>
      <c r="B39" s="277" t="s">
        <v>5</v>
      </c>
      <c r="C39" s="279"/>
      <c r="D39" s="58">
        <v>0.42760717678838694</v>
      </c>
      <c r="E39" s="117">
        <v>0.41262627363030213</v>
      </c>
      <c r="F39" s="117">
        <v>0.34135117468795173</v>
      </c>
      <c r="G39" s="117">
        <v>0.41445055665550518</v>
      </c>
      <c r="H39" s="2"/>
    </row>
    <row r="40" spans="1:8" ht="16" customHeight="1" x14ac:dyDescent="0.3">
      <c r="A40" s="279"/>
      <c r="B40" s="277" t="s">
        <v>6</v>
      </c>
      <c r="C40" s="69" t="s">
        <v>7</v>
      </c>
      <c r="D40" s="58">
        <v>0.40504710579474812</v>
      </c>
      <c r="E40" s="117">
        <v>0.3743675550267288</v>
      </c>
      <c r="F40" s="117">
        <v>0.29466992717510865</v>
      </c>
      <c r="G40" s="117">
        <v>0.39638022866990069</v>
      </c>
      <c r="H40" s="2"/>
    </row>
    <row r="41" spans="1:8" ht="16" customHeight="1" x14ac:dyDescent="0.3">
      <c r="A41" s="279"/>
      <c r="B41" s="277"/>
      <c r="C41" s="69" t="s">
        <v>8</v>
      </c>
      <c r="D41" s="58">
        <v>0.45047238983104099</v>
      </c>
      <c r="E41" s="117">
        <v>0.45197028913339482</v>
      </c>
      <c r="F41" s="117">
        <v>0.39132467971606572</v>
      </c>
      <c r="G41" s="117">
        <v>0.43275407549342954</v>
      </c>
      <c r="H41" s="2"/>
    </row>
    <row r="42" spans="1:8" ht="16" customHeight="1" thickBot="1" x14ac:dyDescent="0.35">
      <c r="A42" s="275"/>
      <c r="B42" s="278" t="s">
        <v>9</v>
      </c>
      <c r="C42" s="275"/>
      <c r="D42" s="114">
        <v>3213</v>
      </c>
      <c r="E42" s="114">
        <v>1137</v>
      </c>
      <c r="F42" s="114">
        <v>651</v>
      </c>
      <c r="G42" s="114">
        <v>5001</v>
      </c>
    </row>
    <row r="43" spans="1:8" ht="16" customHeight="1" x14ac:dyDescent="0.3">
      <c r="A43" s="277" t="s">
        <v>69</v>
      </c>
      <c r="B43" s="273" t="s">
        <v>120</v>
      </c>
      <c r="C43" s="276"/>
      <c r="D43" s="59">
        <v>1175739.9500000007</v>
      </c>
      <c r="E43" s="83">
        <v>352943.08999999991</v>
      </c>
      <c r="F43" s="83">
        <v>168344.16999999998</v>
      </c>
      <c r="G43" s="83">
        <v>1697027.2100000002</v>
      </c>
      <c r="H43" s="2"/>
    </row>
    <row r="44" spans="1:8" ht="16" customHeight="1" x14ac:dyDescent="0.3">
      <c r="A44" s="274"/>
      <c r="B44" s="277" t="s">
        <v>5</v>
      </c>
      <c r="C44" s="279"/>
      <c r="D44" s="58">
        <v>0.2556731069208788</v>
      </c>
      <c r="E44" s="117">
        <v>0.24838255070643062</v>
      </c>
      <c r="F44" s="117">
        <v>0.2125001203914513</v>
      </c>
      <c r="G44" s="117">
        <v>0.24913126407048822</v>
      </c>
      <c r="H44" s="2"/>
    </row>
    <row r="45" spans="1:8" ht="16" customHeight="1" x14ac:dyDescent="0.3">
      <c r="A45" s="274"/>
      <c r="B45" s="277" t="s">
        <v>6</v>
      </c>
      <c r="C45" s="69" t="s">
        <v>7</v>
      </c>
      <c r="D45" s="58">
        <v>0.23675058246331657</v>
      </c>
      <c r="E45" s="117">
        <v>0.21789789338864035</v>
      </c>
      <c r="F45" s="117">
        <v>0.17626687567575416</v>
      </c>
      <c r="G45" s="117">
        <v>0.234094991024001</v>
      </c>
      <c r="H45" s="2"/>
    </row>
    <row r="46" spans="1:8" ht="16" customHeight="1" x14ac:dyDescent="0.3">
      <c r="A46" s="274"/>
      <c r="B46" s="277"/>
      <c r="C46" s="69" t="s">
        <v>8</v>
      </c>
      <c r="D46" s="58">
        <v>0.27556199854286512</v>
      </c>
      <c r="E46" s="117">
        <v>0.28159653185202421</v>
      </c>
      <c r="F46" s="117">
        <v>0.25388583783655899</v>
      </c>
      <c r="G46" s="117">
        <v>0.26479942876503348</v>
      </c>
      <c r="H46" s="2"/>
    </row>
    <row r="47" spans="1:8" ht="16" customHeight="1" thickBot="1" x14ac:dyDescent="0.35">
      <c r="A47" s="275"/>
      <c r="B47" s="278" t="s">
        <v>9</v>
      </c>
      <c r="C47" s="275"/>
      <c r="D47" s="114">
        <v>3213</v>
      </c>
      <c r="E47" s="114">
        <v>1137</v>
      </c>
      <c r="F47" s="114">
        <v>651</v>
      </c>
      <c r="G47" s="114">
        <v>5001</v>
      </c>
    </row>
    <row r="48" spans="1:8" ht="16" customHeight="1" x14ac:dyDescent="0.3">
      <c r="A48" s="282" t="s">
        <v>360</v>
      </c>
      <c r="B48" s="283"/>
      <c r="C48" s="283"/>
      <c r="D48" s="283"/>
      <c r="E48" s="283"/>
      <c r="F48" s="283"/>
      <c r="G48" s="283"/>
    </row>
    <row r="49" spans="1:7" ht="16" customHeight="1" x14ac:dyDescent="0.3">
      <c r="A49" s="280" t="s">
        <v>10</v>
      </c>
      <c r="B49" s="281"/>
      <c r="C49" s="281"/>
      <c r="D49" s="281"/>
      <c r="E49" s="281"/>
      <c r="F49" s="281"/>
      <c r="G49" s="281"/>
    </row>
    <row r="50" spans="1:7" s="116" customFormat="1" ht="16" customHeight="1" x14ac:dyDescent="0.3">
      <c r="A50" s="311" t="s">
        <v>413</v>
      </c>
      <c r="B50" s="311"/>
      <c r="C50" s="311"/>
      <c r="D50" s="233"/>
      <c r="E50" s="233"/>
      <c r="F50" s="233"/>
      <c r="G50" s="233"/>
    </row>
    <row r="51" spans="1:7" ht="14.25" customHeight="1" x14ac:dyDescent="0.3">
      <c r="A51" s="198" t="str">
        <f>HYPERLINK("#'Index'!A1","Back To Index")</f>
        <v>Back To Index</v>
      </c>
    </row>
    <row r="52" spans="1:7" ht="14.25" customHeight="1" x14ac:dyDescent="0.3"/>
    <row r="53" spans="1:7" ht="14.25" customHeight="1" x14ac:dyDescent="0.3"/>
    <row r="54" spans="1:7" ht="14.15" customHeight="1" x14ac:dyDescent="0.3"/>
    <row r="55" spans="1:7" ht="14.25" customHeight="1" x14ac:dyDescent="0.3"/>
    <row r="56" spans="1:7" ht="14.25" customHeight="1" x14ac:dyDescent="0.3"/>
    <row r="57" spans="1:7" ht="14.25" customHeight="1" x14ac:dyDescent="0.3"/>
    <row r="58" spans="1:7" ht="14.15" customHeight="1" x14ac:dyDescent="0.3"/>
    <row r="59" spans="1:7" ht="15" customHeight="1" x14ac:dyDescent="0.3"/>
    <row r="61" spans="1:7" ht="15" customHeight="1" x14ac:dyDescent="0.3"/>
    <row r="62" spans="1:7" ht="15" customHeight="1" x14ac:dyDescent="0.3"/>
    <row r="63" spans="1:7" ht="36.75" customHeight="1" x14ac:dyDescent="0.3"/>
    <row r="64" spans="1:7" ht="15" customHeight="1" x14ac:dyDescent="0.3"/>
    <row r="65" ht="14.25" customHeight="1" x14ac:dyDescent="0.3"/>
    <row r="66" ht="14.5" customHeight="1" x14ac:dyDescent="0.3"/>
    <row r="67" ht="14.25" customHeight="1" x14ac:dyDescent="0.3"/>
    <row r="68" ht="14.25" customHeight="1" x14ac:dyDescent="0.3"/>
    <row r="69" ht="14.25" customHeight="1" x14ac:dyDescent="0.3"/>
    <row r="70" ht="14.15" customHeight="1" x14ac:dyDescent="0.3"/>
    <row r="71" ht="14.25" customHeight="1" x14ac:dyDescent="0.3"/>
    <row r="72" ht="14.25" customHeight="1" x14ac:dyDescent="0.3"/>
    <row r="73" ht="14.25" customHeight="1" x14ac:dyDescent="0.3"/>
    <row r="74" ht="14.15" customHeight="1" x14ac:dyDescent="0.3"/>
    <row r="75" ht="14.25" customHeight="1" x14ac:dyDescent="0.3"/>
    <row r="76" ht="14.25" customHeight="1" x14ac:dyDescent="0.3"/>
    <row r="77" ht="14.25" customHeight="1" x14ac:dyDescent="0.3"/>
    <row r="78" ht="14.15" customHeight="1" x14ac:dyDescent="0.3"/>
    <row r="79" ht="14.25" customHeight="1" x14ac:dyDescent="0.3"/>
    <row r="80" ht="14.25" customHeight="1" x14ac:dyDescent="0.3"/>
    <row r="81" ht="14.25" customHeight="1" x14ac:dyDescent="0.3"/>
    <row r="82" ht="14.15" customHeight="1" x14ac:dyDescent="0.3"/>
    <row r="83" ht="14.25" customHeight="1" x14ac:dyDescent="0.3"/>
    <row r="84" ht="14.25" customHeight="1" x14ac:dyDescent="0.3"/>
    <row r="85" ht="14.25" customHeight="1" x14ac:dyDescent="0.3"/>
    <row r="86" ht="14.15" customHeight="1" x14ac:dyDescent="0.3"/>
    <row r="87" ht="15" customHeight="1" x14ac:dyDescent="0.3"/>
    <row r="89" ht="14.5" customHeight="1" x14ac:dyDescent="0.3"/>
    <row r="91" ht="14.5" customHeight="1" x14ac:dyDescent="0.3"/>
    <row r="92" ht="14.5" customHeight="1" x14ac:dyDescent="0.3"/>
    <row r="94" ht="14.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5" customHeight="1" x14ac:dyDescent="0.3"/>
    <row r="119" ht="14.5" customHeight="1" x14ac:dyDescent="0.3"/>
    <row r="120" ht="14.5" customHeight="1" x14ac:dyDescent="0.3"/>
    <row r="122" ht="14.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5" customHeight="1" x14ac:dyDescent="0.3"/>
    <row r="147" ht="14.5" customHeight="1" x14ac:dyDescent="0.3"/>
    <row r="148" ht="14.5" customHeight="1" x14ac:dyDescent="0.3"/>
    <row r="150" ht="14.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5" customHeight="1" x14ac:dyDescent="0.3"/>
    <row r="175" ht="14.5" customHeight="1" x14ac:dyDescent="0.3"/>
    <row r="176" ht="14.5" customHeight="1" x14ac:dyDescent="0.3"/>
    <row r="178" ht="14.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5" customHeight="1" x14ac:dyDescent="0.3"/>
    <row r="203" ht="14.5" customHeight="1" x14ac:dyDescent="0.3"/>
    <row r="204" ht="14.5" customHeight="1" x14ac:dyDescent="0.3"/>
    <row r="206" ht="14.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5" customHeight="1" x14ac:dyDescent="0.3"/>
    <row r="247" ht="14.5" customHeight="1" x14ac:dyDescent="0.3"/>
    <row r="248" ht="14.5" customHeight="1" x14ac:dyDescent="0.3"/>
    <row r="250" ht="14.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5" customHeight="1" x14ac:dyDescent="0.3"/>
    <row r="275" ht="14.5" customHeight="1" x14ac:dyDescent="0.3"/>
    <row r="276" ht="14.5" customHeight="1" x14ac:dyDescent="0.3"/>
    <row r="278" ht="14.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5" customHeight="1" x14ac:dyDescent="0.3"/>
    <row r="303" ht="14.5" customHeight="1" x14ac:dyDescent="0.3"/>
    <row r="304" ht="14.5" customHeight="1" x14ac:dyDescent="0.3"/>
    <row r="306" ht="14.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5" customHeight="1" x14ac:dyDescent="0.3"/>
    <row r="331" ht="14.5" customHeight="1" x14ac:dyDescent="0.3"/>
    <row r="332" ht="14.5" customHeight="1" x14ac:dyDescent="0.3"/>
    <row r="334" ht="14.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5" customHeight="1" x14ac:dyDescent="0.3"/>
    <row r="359" ht="14.5" customHeight="1" x14ac:dyDescent="0.3"/>
    <row r="360" ht="14.5" customHeight="1" x14ac:dyDescent="0.3"/>
    <row r="362" ht="14.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5" customHeight="1" x14ac:dyDescent="0.3"/>
    <row r="387" ht="14.5" customHeight="1" x14ac:dyDescent="0.3"/>
    <row r="388" ht="14.5" customHeight="1" x14ac:dyDescent="0.3"/>
    <row r="390" ht="14.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5" customHeight="1" x14ac:dyDescent="0.3"/>
  </sheetData>
  <mergeCells count="50">
    <mergeCell ref="A18:A22"/>
    <mergeCell ref="B18:C18"/>
    <mergeCell ref="B19:C19"/>
    <mergeCell ref="A50:C50"/>
    <mergeCell ref="A28:A32"/>
    <mergeCell ref="B28:C28"/>
    <mergeCell ref="B29:C29"/>
    <mergeCell ref="B30:B31"/>
    <mergeCell ref="B32:C32"/>
    <mergeCell ref="A49:G49"/>
    <mergeCell ref="A48:G48"/>
    <mergeCell ref="A43:A47"/>
    <mergeCell ref="B43:C43"/>
    <mergeCell ref="B44:C44"/>
    <mergeCell ref="B45:B46"/>
    <mergeCell ref="B47:C4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  <mergeCell ref="B20:B21"/>
    <mergeCell ref="B22:C22"/>
    <mergeCell ref="B25:B26"/>
    <mergeCell ref="B23:C23"/>
    <mergeCell ref="B24:C24"/>
    <mergeCell ref="B27:C27"/>
    <mergeCell ref="A38:A42"/>
    <mergeCell ref="B38:C38"/>
    <mergeCell ref="B39:C39"/>
    <mergeCell ref="B40:B41"/>
    <mergeCell ref="B42:C42"/>
    <mergeCell ref="B35:B36"/>
    <mergeCell ref="B37:C37"/>
    <mergeCell ref="A23:A27"/>
    <mergeCell ref="A33:A37"/>
    <mergeCell ref="B33:C33"/>
    <mergeCell ref="B34:C34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 enableFormatConditionsCalculation="0">
    <tabColor rgb="FF1F497D"/>
  </sheetPr>
  <dimension ref="A1:J413"/>
  <sheetViews>
    <sheetView topLeftCell="A25" workbookViewId="0">
      <selection activeCell="A28" sqref="A28:A32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10" s="77" customFormat="1" ht="31.5" customHeight="1" thickBot="1" x14ac:dyDescent="0.35">
      <c r="A1" s="290" t="s">
        <v>335</v>
      </c>
      <c r="B1" s="290"/>
      <c r="C1" s="290"/>
      <c r="D1" s="290"/>
      <c r="E1" s="290"/>
      <c r="F1" s="290"/>
      <c r="G1" s="292"/>
      <c r="H1" s="79"/>
    </row>
    <row r="2" spans="1:10" ht="81" customHeight="1" thickBot="1" x14ac:dyDescent="0.35">
      <c r="A2" s="67" t="s">
        <v>0</v>
      </c>
      <c r="B2" s="271"/>
      <c r="C2" s="272"/>
      <c r="D2" s="25" t="s">
        <v>100</v>
      </c>
      <c r="E2" s="25" t="s">
        <v>101</v>
      </c>
      <c r="F2" s="25" t="s">
        <v>102</v>
      </c>
      <c r="G2" s="26" t="s">
        <v>103</v>
      </c>
      <c r="H2" s="26" t="s">
        <v>4</v>
      </c>
    </row>
    <row r="3" spans="1:10" ht="16" customHeight="1" x14ac:dyDescent="0.3">
      <c r="A3" s="273" t="s">
        <v>412</v>
      </c>
      <c r="B3" s="273" t="s">
        <v>120</v>
      </c>
      <c r="C3" s="276"/>
      <c r="D3" s="83">
        <v>594855.61999999988</v>
      </c>
      <c r="E3" s="83">
        <v>466329.13999999996</v>
      </c>
      <c r="F3" s="83">
        <v>165436.81999999995</v>
      </c>
      <c r="G3" s="83">
        <v>517268.41999999952</v>
      </c>
      <c r="H3" s="83">
        <v>1743890</v>
      </c>
      <c r="I3" s="2"/>
      <c r="J3" s="2"/>
    </row>
    <row r="4" spans="1:10" ht="16" customHeight="1" x14ac:dyDescent="0.3">
      <c r="A4" s="274"/>
      <c r="B4" s="277" t="s">
        <v>5</v>
      </c>
      <c r="C4" s="274"/>
      <c r="D4" s="58">
        <v>0.30439094929733918</v>
      </c>
      <c r="E4" s="117">
        <v>0.33158989195417132</v>
      </c>
      <c r="F4" s="117">
        <v>0.26203477301854755</v>
      </c>
      <c r="G4" s="117">
        <v>0.18343936927502935</v>
      </c>
      <c r="H4" s="117">
        <v>0.25601093343688025</v>
      </c>
      <c r="I4" s="2"/>
      <c r="J4" s="2"/>
    </row>
    <row r="5" spans="1:10" ht="16" customHeight="1" x14ac:dyDescent="0.3">
      <c r="A5" s="274"/>
      <c r="B5" s="277" t="s">
        <v>6</v>
      </c>
      <c r="C5" s="69" t="s">
        <v>7</v>
      </c>
      <c r="D5" s="58">
        <v>0.27120061315771504</v>
      </c>
      <c r="E5" s="117">
        <v>0.29306446313545031</v>
      </c>
      <c r="F5" s="117">
        <v>0.21245500857761057</v>
      </c>
      <c r="G5" s="117">
        <v>0.16282247754897999</v>
      </c>
      <c r="H5" s="117">
        <v>0.23986596614854933</v>
      </c>
      <c r="I5" s="2"/>
      <c r="J5" s="2"/>
    </row>
    <row r="6" spans="1:10" ht="16" customHeight="1" x14ac:dyDescent="0.3">
      <c r="A6" s="274"/>
      <c r="B6" s="277"/>
      <c r="C6" s="69" t="s">
        <v>8</v>
      </c>
      <c r="D6" s="58">
        <v>0.33974963739204389</v>
      </c>
      <c r="E6" s="117">
        <v>0.37251111752383959</v>
      </c>
      <c r="F6" s="117">
        <v>0.31850543888209715</v>
      </c>
      <c r="G6" s="117">
        <v>0.20602437031973653</v>
      </c>
      <c r="H6" s="117">
        <v>0.27285251996525323</v>
      </c>
      <c r="I6" s="2"/>
      <c r="J6" s="2"/>
    </row>
    <row r="7" spans="1:10" ht="16" customHeight="1" thickBot="1" x14ac:dyDescent="0.35">
      <c r="A7" s="275"/>
      <c r="B7" s="278" t="s">
        <v>9</v>
      </c>
      <c r="C7" s="275"/>
      <c r="D7" s="118">
        <v>1211</v>
      </c>
      <c r="E7" s="118">
        <v>994</v>
      </c>
      <c r="F7" s="118">
        <v>489</v>
      </c>
      <c r="G7" s="118">
        <v>2307</v>
      </c>
      <c r="H7" s="118">
        <v>5001</v>
      </c>
    </row>
    <row r="8" spans="1:10" ht="16" customHeight="1" x14ac:dyDescent="0.3">
      <c r="A8" s="273" t="s">
        <v>56</v>
      </c>
      <c r="B8" s="273" t="s">
        <v>120</v>
      </c>
      <c r="C8" s="276"/>
      <c r="D8" s="59">
        <v>166921.68000000005</v>
      </c>
      <c r="E8" s="83">
        <v>136763.82</v>
      </c>
      <c r="F8" s="83">
        <v>49399.139999999992</v>
      </c>
      <c r="G8" s="83">
        <v>174956.47999999998</v>
      </c>
      <c r="H8" s="83">
        <v>528041.12</v>
      </c>
      <c r="I8" s="2"/>
      <c r="J8" s="2"/>
    </row>
    <row r="9" spans="1:10" ht="16" customHeight="1" x14ac:dyDescent="0.3">
      <c r="A9" s="274"/>
      <c r="B9" s="277" t="s">
        <v>5</v>
      </c>
      <c r="C9" s="274"/>
      <c r="D9" s="58">
        <v>8.5414757674318886E-2</v>
      </c>
      <c r="E9" s="117">
        <v>9.724783721866434E-2</v>
      </c>
      <c r="F9" s="117">
        <v>7.8243116841894389E-2</v>
      </c>
      <c r="G9" s="117">
        <v>6.2044975298858024E-2</v>
      </c>
      <c r="H9" s="117">
        <v>7.7518822875442484E-2</v>
      </c>
      <c r="I9" s="2"/>
      <c r="J9" s="2"/>
    </row>
    <row r="10" spans="1:10" ht="16" customHeight="1" x14ac:dyDescent="0.3">
      <c r="A10" s="274"/>
      <c r="B10" s="277" t="s">
        <v>6</v>
      </c>
      <c r="C10" s="69" t="s">
        <v>7</v>
      </c>
      <c r="D10" s="58">
        <v>6.6491962194474535E-2</v>
      </c>
      <c r="E10" s="117">
        <v>7.4409392097625357E-2</v>
      </c>
      <c r="F10" s="117">
        <v>5.1151605676909503E-2</v>
      </c>
      <c r="G10" s="117">
        <v>4.9135456912972178E-2</v>
      </c>
      <c r="H10" s="117">
        <v>6.7677976514278371E-2</v>
      </c>
      <c r="I10" s="2"/>
      <c r="J10" s="2"/>
    </row>
    <row r="11" spans="1:10" ht="16" customHeight="1" x14ac:dyDescent="0.3">
      <c r="A11" s="274"/>
      <c r="B11" s="277"/>
      <c r="C11" s="69" t="s">
        <v>8</v>
      </c>
      <c r="D11" s="58">
        <v>0.10909341321545661</v>
      </c>
      <c r="E11" s="117">
        <v>0.12614077264242962</v>
      </c>
      <c r="F11" s="117">
        <v>0.11790025840127791</v>
      </c>
      <c r="G11" s="117">
        <v>7.8067783520586478E-2</v>
      </c>
      <c r="H11" s="117">
        <v>8.8654529521282957E-2</v>
      </c>
      <c r="I11" s="2"/>
      <c r="J11" s="2"/>
    </row>
    <row r="12" spans="1:10" ht="16" customHeight="1" thickBot="1" x14ac:dyDescent="0.35">
      <c r="A12" s="275"/>
      <c r="B12" s="278" t="s">
        <v>9</v>
      </c>
      <c r="C12" s="275"/>
      <c r="D12" s="118">
        <v>1211</v>
      </c>
      <c r="E12" s="118">
        <v>994</v>
      </c>
      <c r="F12" s="118">
        <v>489</v>
      </c>
      <c r="G12" s="118">
        <v>2307</v>
      </c>
      <c r="H12" s="118">
        <v>5001</v>
      </c>
    </row>
    <row r="13" spans="1:10" ht="16" customHeight="1" x14ac:dyDescent="0.3">
      <c r="A13" s="273" t="s">
        <v>53</v>
      </c>
      <c r="B13" s="273" t="s">
        <v>120</v>
      </c>
      <c r="C13" s="276"/>
      <c r="D13" s="59">
        <v>140893.63000000003</v>
      </c>
      <c r="E13" s="83">
        <v>147532.24</v>
      </c>
      <c r="F13" s="83">
        <v>42572.409999999989</v>
      </c>
      <c r="G13" s="83">
        <v>187162.43000000002</v>
      </c>
      <c r="H13" s="83">
        <v>518160.71000000037</v>
      </c>
      <c r="I13" s="2"/>
      <c r="J13" s="2"/>
    </row>
    <row r="14" spans="1:10" ht="16" customHeight="1" x14ac:dyDescent="0.3">
      <c r="A14" s="274"/>
      <c r="B14" s="277" t="s">
        <v>5</v>
      </c>
      <c r="C14" s="274"/>
      <c r="D14" s="58">
        <v>7.209605884810856E-2</v>
      </c>
      <c r="E14" s="117">
        <v>0.10490487367218111</v>
      </c>
      <c r="F14" s="117">
        <v>6.743028420881482E-2</v>
      </c>
      <c r="G14" s="117">
        <v>6.6373582425893848E-2</v>
      </c>
      <c r="H14" s="117">
        <v>7.6068334033348672E-2</v>
      </c>
      <c r="I14" s="2"/>
      <c r="J14" s="2"/>
    </row>
    <row r="15" spans="1:10" ht="16" customHeight="1" x14ac:dyDescent="0.3">
      <c r="A15" s="274"/>
      <c r="B15" s="277" t="s">
        <v>6</v>
      </c>
      <c r="C15" s="69" t="s">
        <v>7</v>
      </c>
      <c r="D15" s="58">
        <v>5.4608501926982272E-2</v>
      </c>
      <c r="E15" s="117">
        <v>8.0558430416556012E-2</v>
      </c>
      <c r="F15" s="117">
        <v>4.2911921931722191E-2</v>
      </c>
      <c r="G15" s="117">
        <v>5.2813117955891581E-2</v>
      </c>
      <c r="H15" s="117">
        <v>6.617383953394014E-2</v>
      </c>
      <c r="I15" s="2"/>
      <c r="J15" s="2"/>
    </row>
    <row r="16" spans="1:10" ht="16" customHeight="1" x14ac:dyDescent="0.3">
      <c r="A16" s="274"/>
      <c r="B16" s="277"/>
      <c r="C16" s="69" t="s">
        <v>8</v>
      </c>
      <c r="D16" s="58">
        <v>9.4623233654025196E-2</v>
      </c>
      <c r="E16" s="117">
        <v>0.13552475905355638</v>
      </c>
      <c r="F16" s="117">
        <v>0.10442904463798346</v>
      </c>
      <c r="G16" s="117">
        <v>8.3110363981307139E-2</v>
      </c>
      <c r="H16" s="117">
        <v>8.7303965710781542E-2</v>
      </c>
      <c r="I16" s="2"/>
      <c r="J16" s="2"/>
    </row>
    <row r="17" spans="1:10" ht="16" customHeight="1" thickBot="1" x14ac:dyDescent="0.35">
      <c r="A17" s="275"/>
      <c r="B17" s="278" t="s">
        <v>9</v>
      </c>
      <c r="C17" s="275"/>
      <c r="D17" s="118">
        <v>1211</v>
      </c>
      <c r="E17" s="118">
        <v>994</v>
      </c>
      <c r="F17" s="118">
        <v>489</v>
      </c>
      <c r="G17" s="118">
        <v>2307</v>
      </c>
      <c r="H17" s="118">
        <v>5001</v>
      </c>
    </row>
    <row r="18" spans="1:10" s="116" customFormat="1" ht="16" customHeight="1" x14ac:dyDescent="0.3">
      <c r="A18" s="273" t="s">
        <v>54</v>
      </c>
      <c r="B18" s="273" t="s">
        <v>120</v>
      </c>
      <c r="C18" s="276"/>
      <c r="D18" s="83">
        <v>336245.67000000022</v>
      </c>
      <c r="E18" s="83">
        <v>292488.21999999997</v>
      </c>
      <c r="F18" s="83">
        <v>120573.25999999997</v>
      </c>
      <c r="G18" s="83">
        <v>313508.64999999979</v>
      </c>
      <c r="H18" s="83">
        <v>1062815.8000000005</v>
      </c>
    </row>
    <row r="19" spans="1:10" s="116" customFormat="1" ht="16" customHeight="1" x14ac:dyDescent="0.3">
      <c r="A19" s="274"/>
      <c r="B19" s="277" t="s">
        <v>5</v>
      </c>
      <c r="C19" s="279"/>
      <c r="D19" s="117">
        <v>0.17205879081787942</v>
      </c>
      <c r="E19" s="117">
        <v>0.20797786144710553</v>
      </c>
      <c r="F19" s="117">
        <v>0.1909755447197686</v>
      </c>
      <c r="G19" s="117">
        <v>0.11117985710062478</v>
      </c>
      <c r="H19" s="117">
        <v>0.15602616279092382</v>
      </c>
    </row>
    <row r="20" spans="1:10" s="116" customFormat="1" ht="16" customHeight="1" x14ac:dyDescent="0.3">
      <c r="A20" s="274"/>
      <c r="B20" s="277" t="s">
        <v>6</v>
      </c>
      <c r="C20" s="226" t="s">
        <v>7</v>
      </c>
      <c r="D20" s="117">
        <v>0.14632851517071305</v>
      </c>
      <c r="E20" s="117">
        <v>0.17607395968441264</v>
      </c>
      <c r="F20" s="117">
        <v>0.14718138862177754</v>
      </c>
      <c r="G20" s="117">
        <v>9.4070962271431746E-2</v>
      </c>
      <c r="H20" s="117">
        <v>0.14273832293675853</v>
      </c>
    </row>
    <row r="21" spans="1:10" s="116" customFormat="1" ht="16" customHeight="1" x14ac:dyDescent="0.3">
      <c r="A21" s="274"/>
      <c r="B21" s="277"/>
      <c r="C21" s="226" t="s">
        <v>8</v>
      </c>
      <c r="D21" s="117">
        <v>0.20124686335397832</v>
      </c>
      <c r="E21" s="117">
        <v>0.24395100539722378</v>
      </c>
      <c r="F21" s="117">
        <v>0.24407134626711596</v>
      </c>
      <c r="G21" s="117">
        <v>0.13095060306635015</v>
      </c>
      <c r="H21" s="117">
        <v>0.17030525437818206</v>
      </c>
    </row>
    <row r="22" spans="1:10" s="116" customFormat="1" ht="16" customHeight="1" thickBot="1" x14ac:dyDescent="0.35">
      <c r="A22" s="275"/>
      <c r="B22" s="278" t="s">
        <v>9</v>
      </c>
      <c r="C22" s="275"/>
      <c r="D22" s="118">
        <v>1211</v>
      </c>
      <c r="E22" s="118">
        <v>994</v>
      </c>
      <c r="F22" s="118">
        <v>489</v>
      </c>
      <c r="G22" s="118">
        <v>2307</v>
      </c>
      <c r="H22" s="118">
        <v>5001</v>
      </c>
    </row>
    <row r="23" spans="1:10" s="109" customFormat="1" ht="16" customHeight="1" x14ac:dyDescent="0.3">
      <c r="A23" s="293" t="s">
        <v>149</v>
      </c>
      <c r="B23" s="273" t="s">
        <v>120</v>
      </c>
      <c r="C23" s="276"/>
      <c r="D23" s="110">
        <v>89774.52</v>
      </c>
      <c r="E23" s="114">
        <v>71850.77</v>
      </c>
      <c r="F23" s="114">
        <v>27072.48</v>
      </c>
      <c r="G23" s="114">
        <v>100500.80000000002</v>
      </c>
      <c r="H23" s="114">
        <v>289198.57000000007</v>
      </c>
      <c r="I23" s="2"/>
      <c r="J23" s="2"/>
    </row>
    <row r="24" spans="1:10" s="109" customFormat="1" ht="16" customHeight="1" x14ac:dyDescent="0.3">
      <c r="A24" s="294"/>
      <c r="B24" s="277" t="s">
        <v>5</v>
      </c>
      <c r="C24" s="279"/>
      <c r="D24" s="82">
        <v>4.593812422166068E-2</v>
      </c>
      <c r="E24" s="82">
        <v>5.109050028725208E-2</v>
      </c>
      <c r="F24" s="82">
        <v>4.288000187533323E-2</v>
      </c>
      <c r="G24" s="82">
        <v>3.5640689921947862E-2</v>
      </c>
      <c r="H24" s="82">
        <v>4.2455657096669402E-2</v>
      </c>
      <c r="I24" s="2"/>
      <c r="J24" s="2"/>
    </row>
    <row r="25" spans="1:10" s="109" customFormat="1" ht="16" customHeight="1" x14ac:dyDescent="0.3">
      <c r="A25" s="294"/>
      <c r="B25" s="277" t="s">
        <v>6</v>
      </c>
      <c r="C25" s="130" t="s">
        <v>7</v>
      </c>
      <c r="D25" s="82">
        <v>3.3386826773866202E-2</v>
      </c>
      <c r="E25" s="82">
        <v>3.6468848589194414E-2</v>
      </c>
      <c r="F25" s="82">
        <v>2.5622715365804474E-2</v>
      </c>
      <c r="G25" s="82">
        <v>2.5876796973599143E-2</v>
      </c>
      <c r="H25" s="82">
        <v>3.5573067115573863E-2</v>
      </c>
      <c r="I25" s="2"/>
      <c r="J25" s="2"/>
    </row>
    <row r="26" spans="1:10" s="109" customFormat="1" ht="16" customHeight="1" x14ac:dyDescent="0.3">
      <c r="A26" s="294"/>
      <c r="B26" s="277"/>
      <c r="C26" s="130" t="s">
        <v>8</v>
      </c>
      <c r="D26" s="82">
        <v>6.2900853708845419E-2</v>
      </c>
      <c r="E26" s="82">
        <v>7.1141647893557314E-2</v>
      </c>
      <c r="F26" s="82">
        <v>7.0914415964650479E-2</v>
      </c>
      <c r="G26" s="82">
        <v>4.8903763493853926E-2</v>
      </c>
      <c r="H26" s="82">
        <v>5.0600008090305557E-2</v>
      </c>
      <c r="I26" s="2"/>
      <c r="J26" s="2"/>
    </row>
    <row r="27" spans="1:10" s="109" customFormat="1" ht="16" customHeight="1" thickBot="1" x14ac:dyDescent="0.35">
      <c r="A27" s="295"/>
      <c r="B27" s="278" t="s">
        <v>9</v>
      </c>
      <c r="C27" s="275"/>
      <c r="D27" s="118">
        <v>1211</v>
      </c>
      <c r="E27" s="118">
        <v>994</v>
      </c>
      <c r="F27" s="118">
        <v>489</v>
      </c>
      <c r="G27" s="118">
        <v>2307</v>
      </c>
      <c r="H27" s="118">
        <v>5001</v>
      </c>
    </row>
    <row r="28" spans="1:10" s="116" customFormat="1" ht="16" customHeight="1" x14ac:dyDescent="0.3">
      <c r="A28" s="273" t="s">
        <v>414</v>
      </c>
      <c r="B28" s="273" t="s">
        <v>120</v>
      </c>
      <c r="C28" s="276"/>
      <c r="D28" s="114">
        <v>86999.8</v>
      </c>
      <c r="E28" s="114">
        <v>30134.580000000005</v>
      </c>
      <c r="F28" s="114">
        <v>16832.07</v>
      </c>
      <c r="G28" s="114">
        <v>28138.53</v>
      </c>
      <c r="H28" s="114">
        <v>162104.98000000004</v>
      </c>
    </row>
    <row r="29" spans="1:10" s="116" customFormat="1" ht="16" customHeight="1" x14ac:dyDescent="0.3">
      <c r="A29" s="277"/>
      <c r="B29" s="277" t="s">
        <v>5</v>
      </c>
      <c r="C29" s="279"/>
      <c r="D29" s="82">
        <v>4.4518284471580932E-2</v>
      </c>
      <c r="E29" s="82">
        <v>2.1427616825069815E-2</v>
      </c>
      <c r="F29" s="82">
        <v>2.6660253998368112E-2</v>
      </c>
      <c r="G29" s="82">
        <v>9.9787924333878657E-3</v>
      </c>
      <c r="H29" s="82">
        <v>2.3797743690580721E-2</v>
      </c>
    </row>
    <row r="30" spans="1:10" s="116" customFormat="1" ht="16" customHeight="1" x14ac:dyDescent="0.3">
      <c r="A30" s="277"/>
      <c r="B30" s="277" t="s">
        <v>6</v>
      </c>
      <c r="C30" s="241" t="s">
        <v>7</v>
      </c>
      <c r="D30" s="82">
        <v>3.0254896091960838E-2</v>
      </c>
      <c r="E30" s="82">
        <v>1.3987221017794892E-2</v>
      </c>
      <c r="F30" s="82">
        <v>1.0859283012370456E-2</v>
      </c>
      <c r="G30" s="82">
        <v>5.8029410639684233E-3</v>
      </c>
      <c r="H30" s="82">
        <v>1.836689188698843E-2</v>
      </c>
    </row>
    <row r="31" spans="1:10" s="116" customFormat="1" ht="16" customHeight="1" x14ac:dyDescent="0.3">
      <c r="A31" s="277"/>
      <c r="B31" s="277"/>
      <c r="C31" s="241" t="s">
        <v>8</v>
      </c>
      <c r="D31" s="82">
        <v>6.5054914758275684E-2</v>
      </c>
      <c r="E31" s="82">
        <v>3.2694638078639607E-2</v>
      </c>
      <c r="F31" s="82">
        <v>6.396586317676442E-2</v>
      </c>
      <c r="G31" s="82">
        <v>1.7107916961534641E-2</v>
      </c>
      <c r="H31" s="82">
        <v>3.0784068965669015E-2</v>
      </c>
    </row>
    <row r="32" spans="1:10" s="116" customFormat="1" ht="16" customHeight="1" thickBot="1" x14ac:dyDescent="0.35">
      <c r="A32" s="278"/>
      <c r="B32" s="278" t="s">
        <v>9</v>
      </c>
      <c r="C32" s="275"/>
      <c r="D32" s="118">
        <v>1211</v>
      </c>
      <c r="E32" s="118">
        <v>994</v>
      </c>
      <c r="F32" s="118">
        <v>489</v>
      </c>
      <c r="G32" s="118">
        <v>2307</v>
      </c>
      <c r="H32" s="118">
        <v>5001</v>
      </c>
    </row>
    <row r="33" spans="1:10" ht="16" customHeight="1" x14ac:dyDescent="0.3">
      <c r="A33" s="273" t="s">
        <v>55</v>
      </c>
      <c r="B33" s="273" t="s">
        <v>120</v>
      </c>
      <c r="C33" s="276"/>
      <c r="D33" s="59">
        <v>267666.76000000018</v>
      </c>
      <c r="E33" s="83">
        <v>174724.51999999996</v>
      </c>
      <c r="F33" s="83">
        <v>43669.749999999993</v>
      </c>
      <c r="G33" s="83">
        <v>178785.91999999993</v>
      </c>
      <c r="H33" s="83">
        <v>664846.95000000088</v>
      </c>
      <c r="I33" s="2"/>
      <c r="J33" s="2"/>
    </row>
    <row r="34" spans="1:10" ht="16" customHeight="1" x14ac:dyDescent="0.3">
      <c r="A34" s="274"/>
      <c r="B34" s="277" t="s">
        <v>5</v>
      </c>
      <c r="C34" s="279"/>
      <c r="D34" s="58">
        <v>0.13696657883427774</v>
      </c>
      <c r="E34" s="117">
        <v>0.12424032671118181</v>
      </c>
      <c r="F34" s="117">
        <v>6.9168357014035411E-2</v>
      </c>
      <c r="G34" s="117">
        <v>6.340301308178814E-2</v>
      </c>
      <c r="H34" s="117">
        <v>9.7602537007588031E-2</v>
      </c>
      <c r="I34" s="2"/>
      <c r="J34" s="2"/>
    </row>
    <row r="35" spans="1:10" ht="16" customHeight="1" x14ac:dyDescent="0.3">
      <c r="A35" s="274"/>
      <c r="B35" s="277" t="s">
        <v>6</v>
      </c>
      <c r="C35" s="69" t="s">
        <v>7</v>
      </c>
      <c r="D35" s="58">
        <v>0.11298286014647653</v>
      </c>
      <c r="E35" s="117">
        <v>9.9742014472209123E-2</v>
      </c>
      <c r="F35" s="117">
        <v>4.5252434864289336E-2</v>
      </c>
      <c r="G35" s="117">
        <v>5.1077317664102818E-2</v>
      </c>
      <c r="H35" s="117">
        <v>8.6905130472169426E-2</v>
      </c>
      <c r="I35" s="2"/>
      <c r="J35" s="2"/>
    </row>
    <row r="36" spans="1:10" ht="16" customHeight="1" x14ac:dyDescent="0.3">
      <c r="A36" s="274"/>
      <c r="B36" s="277"/>
      <c r="C36" s="69" t="s">
        <v>8</v>
      </c>
      <c r="D36" s="58">
        <v>0.16509391333090984</v>
      </c>
      <c r="E36" s="117">
        <v>0.15372833709907183</v>
      </c>
      <c r="F36" s="117">
        <v>0.10434249553811605</v>
      </c>
      <c r="G36" s="117">
        <v>7.8457155547072166E-2</v>
      </c>
      <c r="H36" s="117">
        <v>0.10945886783766821</v>
      </c>
      <c r="I36" s="2"/>
      <c r="J36" s="2"/>
    </row>
    <row r="37" spans="1:10" ht="16" customHeight="1" thickBot="1" x14ac:dyDescent="0.35">
      <c r="A37" s="275"/>
      <c r="B37" s="278" t="s">
        <v>9</v>
      </c>
      <c r="C37" s="275"/>
      <c r="D37" s="118">
        <v>1211</v>
      </c>
      <c r="E37" s="118">
        <v>994</v>
      </c>
      <c r="F37" s="118">
        <v>489</v>
      </c>
      <c r="G37" s="118">
        <v>2307</v>
      </c>
      <c r="H37" s="118">
        <v>5001</v>
      </c>
    </row>
    <row r="38" spans="1:10" ht="16" customHeight="1" x14ac:dyDescent="0.3">
      <c r="A38" s="273" t="s">
        <v>57</v>
      </c>
      <c r="B38" s="273" t="s">
        <v>120</v>
      </c>
      <c r="C38" s="276"/>
      <c r="D38" s="59">
        <v>382167.33999999997</v>
      </c>
      <c r="E38" s="83">
        <v>530872.17999999993</v>
      </c>
      <c r="F38" s="83">
        <v>288831.05999999982</v>
      </c>
      <c r="G38" s="83">
        <v>1621275.1800000018</v>
      </c>
      <c r="H38" s="83">
        <v>2823145.7599999993</v>
      </c>
      <c r="I38" s="2"/>
      <c r="J38" s="2"/>
    </row>
    <row r="39" spans="1:10" ht="16" customHeight="1" x14ac:dyDescent="0.3">
      <c r="A39" s="279"/>
      <c r="B39" s="277" t="s">
        <v>5</v>
      </c>
      <c r="C39" s="279"/>
      <c r="D39" s="58">
        <v>0.19555716631380071</v>
      </c>
      <c r="E39" s="117">
        <v>0.3774841280724498</v>
      </c>
      <c r="F39" s="117">
        <v>0.45747845762392214</v>
      </c>
      <c r="G39" s="117">
        <v>0.57495428860795394</v>
      </c>
      <c r="H39" s="117">
        <v>0.41445055665550518</v>
      </c>
      <c r="I39" s="2"/>
      <c r="J39" s="2"/>
    </row>
    <row r="40" spans="1:10" ht="16" customHeight="1" x14ac:dyDescent="0.3">
      <c r="A40" s="279"/>
      <c r="B40" s="277" t="s">
        <v>6</v>
      </c>
      <c r="C40" s="69" t="s">
        <v>7</v>
      </c>
      <c r="D40" s="58">
        <v>0.16684004852257872</v>
      </c>
      <c r="E40" s="117">
        <v>0.33876901699408069</v>
      </c>
      <c r="F40" s="117">
        <v>0.3981427146323186</v>
      </c>
      <c r="G40" s="117">
        <v>0.54733116125561987</v>
      </c>
      <c r="H40" s="117">
        <v>0.39638022866990069</v>
      </c>
      <c r="I40" s="2"/>
      <c r="J40" s="2"/>
    </row>
    <row r="41" spans="1:10" ht="16" customHeight="1" x14ac:dyDescent="0.3">
      <c r="A41" s="279"/>
      <c r="B41" s="277"/>
      <c r="C41" s="69" t="s">
        <v>8</v>
      </c>
      <c r="D41" s="58">
        <v>0.22786532066952475</v>
      </c>
      <c r="E41" s="117">
        <v>0.41782789835570405</v>
      </c>
      <c r="F41" s="117">
        <v>0.51804561709141284</v>
      </c>
      <c r="G41" s="117">
        <v>0.6021171530930941</v>
      </c>
      <c r="H41" s="117">
        <v>0.43275407549342954</v>
      </c>
      <c r="I41" s="2"/>
      <c r="J41" s="2"/>
    </row>
    <row r="42" spans="1:10" ht="16" customHeight="1" thickBot="1" x14ac:dyDescent="0.35">
      <c r="A42" s="275"/>
      <c r="B42" s="278" t="s">
        <v>9</v>
      </c>
      <c r="C42" s="275"/>
      <c r="D42" s="118">
        <v>1211</v>
      </c>
      <c r="E42" s="118">
        <v>994</v>
      </c>
      <c r="F42" s="118">
        <v>489</v>
      </c>
      <c r="G42" s="118">
        <v>2307</v>
      </c>
      <c r="H42" s="118">
        <v>5001</v>
      </c>
    </row>
    <row r="43" spans="1:10" ht="16" customHeight="1" x14ac:dyDescent="0.3">
      <c r="A43" s="273" t="s">
        <v>69</v>
      </c>
      <c r="B43" s="273" t="s">
        <v>120</v>
      </c>
      <c r="C43" s="276"/>
      <c r="D43" s="83">
        <v>258855.09000000014</v>
      </c>
      <c r="E43" s="83">
        <v>275643.48000000016</v>
      </c>
      <c r="F43" s="83">
        <v>158923.29999999999</v>
      </c>
      <c r="G43" s="83">
        <v>1003605.3400000012</v>
      </c>
      <c r="H43" s="83">
        <v>1697027.2100000002</v>
      </c>
      <c r="I43" s="2"/>
      <c r="J43" s="2"/>
    </row>
    <row r="44" spans="1:10" ht="16" customHeight="1" x14ac:dyDescent="0.3">
      <c r="A44" s="279"/>
      <c r="B44" s="277" t="s">
        <v>5</v>
      </c>
      <c r="C44" s="279"/>
      <c r="D44" s="117">
        <v>0.13245759798915283</v>
      </c>
      <c r="E44" s="117">
        <v>0.19600017221971552</v>
      </c>
      <c r="F44" s="117">
        <v>0.25171803255683067</v>
      </c>
      <c r="G44" s="117">
        <v>0.3559094726305771</v>
      </c>
      <c r="H44" s="117">
        <v>0.24913126407048822</v>
      </c>
      <c r="I44" s="2"/>
      <c r="J44" s="2"/>
    </row>
    <row r="45" spans="1:10" ht="16" customHeight="1" x14ac:dyDescent="0.3">
      <c r="A45" s="279"/>
      <c r="B45" s="277" t="s">
        <v>6</v>
      </c>
      <c r="C45" s="120" t="s">
        <v>7</v>
      </c>
      <c r="D45" s="117">
        <v>0.1097866886438268</v>
      </c>
      <c r="E45" s="117">
        <v>0.16811149570994149</v>
      </c>
      <c r="F45" s="117">
        <v>0.205373962125909</v>
      </c>
      <c r="G45" s="117">
        <v>0.33043014696149148</v>
      </c>
      <c r="H45" s="117">
        <v>0.234094991024001</v>
      </c>
      <c r="I45" s="2"/>
      <c r="J45" s="2"/>
    </row>
    <row r="46" spans="1:10" ht="16" customHeight="1" x14ac:dyDescent="0.3">
      <c r="A46" s="279"/>
      <c r="B46" s="277"/>
      <c r="C46" s="120" t="s">
        <v>8</v>
      </c>
      <c r="D46" s="117">
        <v>0.15897401456930185</v>
      </c>
      <c r="E46" s="117">
        <v>0.22725154748587462</v>
      </c>
      <c r="F46" s="117">
        <v>0.30451235971919571</v>
      </c>
      <c r="G46" s="117">
        <v>0.38223192580820819</v>
      </c>
      <c r="H46" s="117">
        <v>0.26479942876503348</v>
      </c>
      <c r="I46" s="2"/>
      <c r="J46" s="2"/>
    </row>
    <row r="47" spans="1:10" ht="16" customHeight="1" thickBot="1" x14ac:dyDescent="0.35">
      <c r="A47" s="275"/>
      <c r="B47" s="278" t="s">
        <v>9</v>
      </c>
      <c r="C47" s="275"/>
      <c r="D47" s="118">
        <v>1211</v>
      </c>
      <c r="E47" s="118">
        <v>994</v>
      </c>
      <c r="F47" s="118">
        <v>489</v>
      </c>
      <c r="G47" s="118">
        <v>2307</v>
      </c>
      <c r="H47" s="118">
        <v>5001</v>
      </c>
    </row>
    <row r="48" spans="1:10" ht="16" customHeight="1" x14ac:dyDescent="0.3">
      <c r="A48" s="312" t="s">
        <v>360</v>
      </c>
      <c r="B48" s="305"/>
      <c r="C48" s="305"/>
      <c r="D48" s="305"/>
      <c r="E48" s="305"/>
      <c r="F48" s="305"/>
      <c r="G48" s="305"/>
      <c r="H48" s="72"/>
    </row>
    <row r="49" spans="1:8" ht="16" customHeight="1" x14ac:dyDescent="0.3">
      <c r="A49" s="280" t="s">
        <v>10</v>
      </c>
      <c r="B49" s="281"/>
      <c r="C49" s="281"/>
      <c r="D49" s="281"/>
      <c r="E49" s="281"/>
      <c r="F49" s="281"/>
      <c r="G49" s="281"/>
      <c r="H49" s="72"/>
    </row>
    <row r="50" spans="1:8" s="116" customFormat="1" ht="16" customHeight="1" x14ac:dyDescent="0.3">
      <c r="A50" s="311" t="s">
        <v>413</v>
      </c>
      <c r="B50" s="311"/>
      <c r="C50" s="311"/>
      <c r="D50" s="233"/>
      <c r="E50" s="233"/>
      <c r="F50" s="233"/>
      <c r="G50" s="233"/>
      <c r="H50" s="72"/>
    </row>
    <row r="51" spans="1:8" ht="14.25" customHeight="1" x14ac:dyDescent="0.3">
      <c r="A51" s="198" t="str">
        <f>HYPERLINK("#'Index'!A1","Back To Index")</f>
        <v>Back To Index</v>
      </c>
      <c r="H51" s="72"/>
    </row>
    <row r="52" spans="1:8" ht="14.25" customHeight="1" x14ac:dyDescent="0.3">
      <c r="H52" s="72"/>
    </row>
    <row r="53" spans="1:8" ht="14.25" customHeight="1" x14ac:dyDescent="0.3">
      <c r="H53" s="72"/>
    </row>
    <row r="54" spans="1:8" ht="14.15" customHeight="1" x14ac:dyDescent="0.3">
      <c r="H54" s="72"/>
    </row>
    <row r="55" spans="1:8" ht="14.25" customHeight="1" x14ac:dyDescent="0.3">
      <c r="H55" s="72"/>
    </row>
    <row r="56" spans="1:8" ht="14.25" customHeight="1" x14ac:dyDescent="0.3">
      <c r="H56" s="72"/>
    </row>
    <row r="57" spans="1:8" ht="14.25" customHeight="1" x14ac:dyDescent="0.3">
      <c r="H57" s="72"/>
    </row>
    <row r="58" spans="1:8" ht="14.15" customHeight="1" x14ac:dyDescent="0.3">
      <c r="H58" s="72"/>
    </row>
    <row r="59" spans="1:8" ht="15" customHeight="1" x14ac:dyDescent="0.3">
      <c r="H59" s="72"/>
    </row>
    <row r="60" spans="1:8" x14ac:dyDescent="0.3">
      <c r="H60" s="72"/>
    </row>
    <row r="61" spans="1:8" ht="15" customHeight="1" x14ac:dyDescent="0.3">
      <c r="H61" s="72"/>
    </row>
    <row r="62" spans="1:8" ht="15" customHeight="1" x14ac:dyDescent="0.3">
      <c r="H62" s="72"/>
    </row>
    <row r="63" spans="1:8" ht="36.75" customHeight="1" x14ac:dyDescent="0.3">
      <c r="H63" s="72"/>
    </row>
    <row r="64" spans="1:8" ht="15" customHeight="1" x14ac:dyDescent="0.3">
      <c r="H64" s="72"/>
    </row>
    <row r="65" spans="8:8" ht="14.25" customHeight="1" x14ac:dyDescent="0.3">
      <c r="H65" s="72"/>
    </row>
    <row r="66" spans="8:8" ht="14.5" customHeight="1" x14ac:dyDescent="0.3">
      <c r="H66" s="72"/>
    </row>
    <row r="67" spans="8:8" ht="14.25" customHeight="1" x14ac:dyDescent="0.3">
      <c r="H67" s="72"/>
    </row>
    <row r="68" spans="8:8" ht="14.25" customHeight="1" x14ac:dyDescent="0.3">
      <c r="H68" s="72"/>
    </row>
    <row r="69" spans="8:8" ht="14.25" customHeight="1" x14ac:dyDescent="0.3">
      <c r="H69" s="72"/>
    </row>
    <row r="70" spans="8:8" ht="14.15" customHeight="1" x14ac:dyDescent="0.3">
      <c r="H70" s="72"/>
    </row>
    <row r="71" spans="8:8" ht="14.25" customHeight="1" x14ac:dyDescent="0.3">
      <c r="H71" s="72"/>
    </row>
    <row r="72" spans="8:8" ht="14.25" customHeight="1" x14ac:dyDescent="0.3">
      <c r="H72" s="72"/>
    </row>
    <row r="73" spans="8:8" ht="14.25" customHeight="1" x14ac:dyDescent="0.3">
      <c r="H73" s="72"/>
    </row>
    <row r="74" spans="8:8" ht="14.15" customHeight="1" x14ac:dyDescent="0.3">
      <c r="H74" s="72"/>
    </row>
    <row r="75" spans="8:8" ht="14.25" customHeight="1" x14ac:dyDescent="0.3">
      <c r="H75" s="72"/>
    </row>
    <row r="76" spans="8:8" ht="14.25" customHeight="1" x14ac:dyDescent="0.3">
      <c r="H76" s="72"/>
    </row>
    <row r="77" spans="8:8" ht="14.25" customHeight="1" x14ac:dyDescent="0.3">
      <c r="H77" s="72"/>
    </row>
    <row r="78" spans="8:8" ht="14.15" customHeight="1" x14ac:dyDescent="0.3">
      <c r="H78" s="72"/>
    </row>
    <row r="79" spans="8:8" ht="14.25" customHeight="1" x14ac:dyDescent="0.3">
      <c r="H79" s="72"/>
    </row>
    <row r="80" spans="8:8" ht="14.25" customHeight="1" x14ac:dyDescent="0.3">
      <c r="H80" s="72"/>
    </row>
    <row r="81" spans="8:8" ht="14.25" customHeight="1" x14ac:dyDescent="0.3">
      <c r="H81" s="72"/>
    </row>
    <row r="82" spans="8:8" ht="14.15" customHeight="1" x14ac:dyDescent="0.3">
      <c r="H82" s="72"/>
    </row>
    <row r="83" spans="8:8" ht="14.25" customHeight="1" x14ac:dyDescent="0.3">
      <c r="H83" s="72"/>
    </row>
    <row r="84" spans="8:8" ht="14.25" customHeight="1" x14ac:dyDescent="0.3">
      <c r="H84" s="72"/>
    </row>
    <row r="85" spans="8:8" ht="14.25" customHeight="1" x14ac:dyDescent="0.3">
      <c r="H85" s="72"/>
    </row>
    <row r="86" spans="8:8" ht="14.15" customHeight="1" x14ac:dyDescent="0.3">
      <c r="H86" s="72"/>
    </row>
    <row r="87" spans="8:8" ht="15" customHeight="1" x14ac:dyDescent="0.3">
      <c r="H87" s="72"/>
    </row>
    <row r="89" spans="8:8" ht="14.5" customHeight="1" x14ac:dyDescent="0.3"/>
    <row r="91" spans="8:8" ht="14.5" customHeight="1" x14ac:dyDescent="0.3"/>
    <row r="92" spans="8:8" ht="14.5" customHeight="1" x14ac:dyDescent="0.3"/>
    <row r="94" spans="8:8" ht="14.5" customHeight="1" x14ac:dyDescent="0.3"/>
    <row r="95" spans="8:8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5" customHeight="1" x14ac:dyDescent="0.3"/>
    <row r="119" ht="14.5" customHeight="1" x14ac:dyDescent="0.3"/>
    <row r="120" ht="14.5" customHeight="1" x14ac:dyDescent="0.3"/>
    <row r="122" ht="14.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5" customHeight="1" x14ac:dyDescent="0.3"/>
    <row r="147" ht="14.5" customHeight="1" x14ac:dyDescent="0.3"/>
    <row r="148" ht="14.5" customHeight="1" x14ac:dyDescent="0.3"/>
    <row r="150" ht="14.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5" customHeight="1" x14ac:dyDescent="0.3"/>
    <row r="175" ht="14.5" customHeight="1" x14ac:dyDescent="0.3"/>
    <row r="176" ht="14.5" customHeight="1" x14ac:dyDescent="0.3"/>
    <row r="178" ht="14.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5" customHeight="1" x14ac:dyDescent="0.3"/>
    <row r="203" ht="14.5" customHeight="1" x14ac:dyDescent="0.3"/>
    <row r="204" ht="14.5" customHeight="1" x14ac:dyDescent="0.3"/>
    <row r="206" ht="14.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5" customHeight="1" x14ac:dyDescent="0.3"/>
    <row r="247" ht="14.5" customHeight="1" x14ac:dyDescent="0.3"/>
    <row r="248" ht="14.5" customHeight="1" x14ac:dyDescent="0.3"/>
    <row r="250" ht="14.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5" customHeight="1" x14ac:dyDescent="0.3"/>
    <row r="275" ht="14.5" customHeight="1" x14ac:dyDescent="0.3"/>
    <row r="276" ht="14.5" customHeight="1" x14ac:dyDescent="0.3"/>
    <row r="278" ht="14.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5" customHeight="1" x14ac:dyDescent="0.3"/>
    <row r="303" ht="14.5" customHeight="1" x14ac:dyDescent="0.3"/>
    <row r="304" ht="14.5" customHeight="1" x14ac:dyDescent="0.3"/>
    <row r="306" ht="14.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5" customHeight="1" x14ac:dyDescent="0.3"/>
    <row r="331" ht="14.5" customHeight="1" x14ac:dyDescent="0.3"/>
    <row r="332" ht="14.5" customHeight="1" x14ac:dyDescent="0.3"/>
    <row r="334" ht="14.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5" customHeight="1" x14ac:dyDescent="0.3"/>
    <row r="359" ht="14.5" customHeight="1" x14ac:dyDescent="0.3"/>
    <row r="360" ht="14.5" customHeight="1" x14ac:dyDescent="0.3"/>
    <row r="362" ht="14.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5" customHeight="1" x14ac:dyDescent="0.3"/>
    <row r="387" ht="14.5" customHeight="1" x14ac:dyDescent="0.3"/>
    <row r="388" ht="14.5" customHeight="1" x14ac:dyDescent="0.3"/>
    <row r="390" ht="14.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5" customHeight="1" x14ac:dyDescent="0.3"/>
  </sheetData>
  <mergeCells count="50">
    <mergeCell ref="A18:A22"/>
    <mergeCell ref="B18:C18"/>
    <mergeCell ref="B19:C19"/>
    <mergeCell ref="A50:C50"/>
    <mergeCell ref="A28:A32"/>
    <mergeCell ref="B28:C28"/>
    <mergeCell ref="B29:C29"/>
    <mergeCell ref="B30:B31"/>
    <mergeCell ref="B32:C32"/>
    <mergeCell ref="A49:G49"/>
    <mergeCell ref="A48:G48"/>
    <mergeCell ref="A43:A47"/>
    <mergeCell ref="B43:C43"/>
    <mergeCell ref="B44:C44"/>
    <mergeCell ref="B45:B46"/>
    <mergeCell ref="B47:C4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  <mergeCell ref="B20:B21"/>
    <mergeCell ref="B22:C22"/>
    <mergeCell ref="B25:B26"/>
    <mergeCell ref="B23:C23"/>
    <mergeCell ref="B24:C24"/>
    <mergeCell ref="B27:C27"/>
    <mergeCell ref="A38:A42"/>
    <mergeCell ref="B38:C38"/>
    <mergeCell ref="B39:C39"/>
    <mergeCell ref="B40:B41"/>
    <mergeCell ref="B42:C42"/>
    <mergeCell ref="B35:B36"/>
    <mergeCell ref="B37:C37"/>
    <mergeCell ref="A23:A27"/>
    <mergeCell ref="A33:A37"/>
    <mergeCell ref="B33:C33"/>
    <mergeCell ref="B34:C34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 enableFormatConditionsCalculation="0">
    <tabColor rgb="FF1F497D"/>
  </sheetPr>
  <dimension ref="A1:L413"/>
  <sheetViews>
    <sheetView topLeftCell="A10" workbookViewId="0">
      <selection activeCell="A50" sqref="A50:C50"/>
    </sheetView>
  </sheetViews>
  <sheetFormatPr defaultColWidth="8.75" defaultRowHeight="14" x14ac:dyDescent="0.3"/>
  <cols>
    <col min="1" max="1" width="18.58203125" style="66" customWidth="1"/>
    <col min="2" max="12" width="10.58203125" style="66" customWidth="1"/>
    <col min="13" max="16384" width="8.75" style="66"/>
  </cols>
  <sheetData>
    <row r="1" spans="1:12" s="77" customFormat="1" ht="31.5" customHeight="1" thickBot="1" x14ac:dyDescent="0.35">
      <c r="A1" s="290" t="s">
        <v>336</v>
      </c>
      <c r="B1" s="290"/>
      <c r="C1" s="290"/>
      <c r="D1" s="290"/>
      <c r="E1" s="290"/>
      <c r="F1" s="290"/>
      <c r="G1" s="292"/>
      <c r="H1" s="79"/>
    </row>
    <row r="2" spans="1:12" ht="54" customHeight="1" thickBot="1" x14ac:dyDescent="0.35">
      <c r="A2" s="67" t="s">
        <v>0</v>
      </c>
      <c r="B2" s="271"/>
      <c r="C2" s="272"/>
      <c r="D2" s="24" t="s">
        <v>107</v>
      </c>
      <c r="E2" s="24" t="s">
        <v>108</v>
      </c>
      <c r="F2" s="24" t="s">
        <v>109</v>
      </c>
      <c r="G2" s="24" t="s">
        <v>110</v>
      </c>
      <c r="H2" s="24" t="s">
        <v>111</v>
      </c>
      <c r="I2" s="24" t="s">
        <v>112</v>
      </c>
      <c r="J2" s="24" t="s">
        <v>113</v>
      </c>
      <c r="K2" s="24" t="s">
        <v>114</v>
      </c>
      <c r="L2" s="24" t="s">
        <v>4</v>
      </c>
    </row>
    <row r="3" spans="1:12" ht="16" customHeight="1" x14ac:dyDescent="0.3">
      <c r="A3" s="273" t="s">
        <v>412</v>
      </c>
      <c r="B3" s="273" t="s">
        <v>120</v>
      </c>
      <c r="C3" s="276"/>
      <c r="D3" s="59">
        <v>196638.68000000002</v>
      </c>
      <c r="E3" s="83">
        <v>229289.27000000002</v>
      </c>
      <c r="F3" s="83">
        <v>392806.81000000023</v>
      </c>
      <c r="G3" s="83">
        <v>132003.59999999998</v>
      </c>
      <c r="H3" s="83">
        <v>392909.1799999997</v>
      </c>
      <c r="I3" s="83">
        <v>236549.74999999994</v>
      </c>
      <c r="J3" s="83">
        <v>108769.08000000002</v>
      </c>
      <c r="K3" s="83">
        <v>54923.62999999999</v>
      </c>
      <c r="L3" s="83">
        <v>1743890</v>
      </c>
    </row>
    <row r="4" spans="1:12" ht="16" customHeight="1" x14ac:dyDescent="0.3">
      <c r="A4" s="274"/>
      <c r="B4" s="277" t="s">
        <v>5</v>
      </c>
      <c r="C4" s="274"/>
      <c r="D4" s="58">
        <v>0.24197980582270012</v>
      </c>
      <c r="E4" s="117">
        <v>0.29658742798250531</v>
      </c>
      <c r="F4" s="117">
        <v>0.2621405910760759</v>
      </c>
      <c r="G4" s="117">
        <v>0.19780598683951711</v>
      </c>
      <c r="H4" s="117">
        <v>0.2391346340354821</v>
      </c>
      <c r="I4" s="117">
        <v>0.28625997038600864</v>
      </c>
      <c r="J4" s="117">
        <v>0.31242298149694675</v>
      </c>
      <c r="K4" s="117">
        <v>0.22627698072689981</v>
      </c>
      <c r="L4" s="117">
        <v>0.25601093343688025</v>
      </c>
    </row>
    <row r="5" spans="1:12" ht="16" customHeight="1" x14ac:dyDescent="0.3">
      <c r="A5" s="274"/>
      <c r="B5" s="277" t="s">
        <v>6</v>
      </c>
      <c r="C5" s="69" t="s">
        <v>7</v>
      </c>
      <c r="D5" s="58">
        <v>0.20108528547017773</v>
      </c>
      <c r="E5" s="117">
        <v>0.24800332204740411</v>
      </c>
      <c r="F5" s="117">
        <v>0.22694614181351602</v>
      </c>
      <c r="G5" s="117">
        <v>0.15652245019576649</v>
      </c>
      <c r="H5" s="117">
        <v>0.20637285156662377</v>
      </c>
      <c r="I5" s="117">
        <v>0.23936440724212876</v>
      </c>
      <c r="J5" s="117">
        <v>0.24375570013873438</v>
      </c>
      <c r="K5" s="117">
        <v>0.16954727156475866</v>
      </c>
      <c r="L5" s="117">
        <v>0.23986596614854933</v>
      </c>
    </row>
    <row r="6" spans="1:12" ht="16" customHeight="1" x14ac:dyDescent="0.3">
      <c r="A6" s="274"/>
      <c r="B6" s="277"/>
      <c r="C6" s="69" t="s">
        <v>8</v>
      </c>
      <c r="D6" s="58">
        <v>0.2881909458660516</v>
      </c>
      <c r="E6" s="117">
        <v>0.35025617877621884</v>
      </c>
      <c r="F6" s="117">
        <v>0.30067015445142742</v>
      </c>
      <c r="G6" s="117">
        <v>0.24679232852226859</v>
      </c>
      <c r="H6" s="117">
        <v>0.27529326023114165</v>
      </c>
      <c r="I6" s="117">
        <v>0.3382573964536803</v>
      </c>
      <c r="J6" s="117">
        <v>0.39044697643852666</v>
      </c>
      <c r="K6" s="117">
        <v>0.29523994053522679</v>
      </c>
      <c r="L6" s="117">
        <v>0.27285251996525323</v>
      </c>
    </row>
    <row r="7" spans="1:12" ht="16" customHeight="1" thickBot="1" x14ac:dyDescent="0.35">
      <c r="A7" s="275"/>
      <c r="B7" s="278" t="s">
        <v>9</v>
      </c>
      <c r="C7" s="275"/>
      <c r="D7" s="114">
        <v>608</v>
      </c>
      <c r="E7" s="114">
        <v>565</v>
      </c>
      <c r="F7" s="114">
        <v>1130</v>
      </c>
      <c r="G7" s="114">
        <v>524</v>
      </c>
      <c r="H7" s="118">
        <v>1040</v>
      </c>
      <c r="I7" s="118">
        <v>583</v>
      </c>
      <c r="J7" s="118">
        <v>257</v>
      </c>
      <c r="K7" s="118">
        <v>294</v>
      </c>
      <c r="L7" s="118">
        <v>5001</v>
      </c>
    </row>
    <row r="8" spans="1:12" ht="16" customHeight="1" x14ac:dyDescent="0.3">
      <c r="A8" s="273" t="s">
        <v>56</v>
      </c>
      <c r="B8" s="273" t="s">
        <v>120</v>
      </c>
      <c r="C8" s="276"/>
      <c r="D8" s="59">
        <v>62103.449999999983</v>
      </c>
      <c r="E8" s="83">
        <v>85252.150000000009</v>
      </c>
      <c r="F8" s="83">
        <v>88827.499999999971</v>
      </c>
      <c r="G8" s="83">
        <v>48927.989999999991</v>
      </c>
      <c r="H8" s="83">
        <v>127437.00000000001</v>
      </c>
      <c r="I8" s="83">
        <v>71615.829999999987</v>
      </c>
      <c r="J8" s="83">
        <v>26945.229999999996</v>
      </c>
      <c r="K8" s="83">
        <v>16931.97</v>
      </c>
      <c r="L8" s="83">
        <v>528041.12</v>
      </c>
    </row>
    <row r="9" spans="1:12" ht="16" customHeight="1" x14ac:dyDescent="0.3">
      <c r="A9" s="274"/>
      <c r="B9" s="277" t="s">
        <v>5</v>
      </c>
      <c r="C9" s="274"/>
      <c r="D9" s="58">
        <v>7.6423320030015271E-2</v>
      </c>
      <c r="E9" s="117">
        <v>0.11027430938429328</v>
      </c>
      <c r="F9" s="117">
        <v>5.9279250667294031E-2</v>
      </c>
      <c r="G9" s="117">
        <v>7.3318071219451844E-2</v>
      </c>
      <c r="H9" s="117">
        <v>7.7561436354273469E-2</v>
      </c>
      <c r="I9" s="117">
        <v>8.6665681849037779E-2</v>
      </c>
      <c r="J9" s="117">
        <v>7.7396159770046505E-2</v>
      </c>
      <c r="K9" s="117">
        <v>6.9757134576837812E-2</v>
      </c>
      <c r="L9" s="117">
        <v>7.7518822875442484E-2</v>
      </c>
    </row>
    <row r="10" spans="1:12" ht="16" customHeight="1" x14ac:dyDescent="0.3">
      <c r="A10" s="274"/>
      <c r="B10" s="277" t="s">
        <v>6</v>
      </c>
      <c r="C10" s="69" t="s">
        <v>7</v>
      </c>
      <c r="D10" s="58">
        <v>5.5201725795664729E-2</v>
      </c>
      <c r="E10" s="117">
        <v>7.5790866286817873E-2</v>
      </c>
      <c r="F10" s="117">
        <v>4.2184574147779347E-2</v>
      </c>
      <c r="G10" s="117">
        <v>4.7079063893833831E-2</v>
      </c>
      <c r="H10" s="117">
        <v>5.7623421828767923E-2</v>
      </c>
      <c r="I10" s="117">
        <v>6.0868911617523169E-2</v>
      </c>
      <c r="J10" s="117">
        <v>4.3974618229431932E-2</v>
      </c>
      <c r="K10" s="117">
        <v>4.0338794469479862E-2</v>
      </c>
      <c r="L10" s="117">
        <v>6.7677976514278371E-2</v>
      </c>
    </row>
    <row r="11" spans="1:12" ht="16" customHeight="1" x14ac:dyDescent="0.3">
      <c r="A11" s="274"/>
      <c r="B11" s="277"/>
      <c r="C11" s="69" t="s">
        <v>8</v>
      </c>
      <c r="D11" s="58">
        <v>0.104897489670273</v>
      </c>
      <c r="E11" s="117">
        <v>0.15776880608059587</v>
      </c>
      <c r="F11" s="117">
        <v>8.2703145211143192E-2</v>
      </c>
      <c r="G11" s="117">
        <v>0.11245530719548549</v>
      </c>
      <c r="H11" s="117">
        <v>0.10363941979073395</v>
      </c>
      <c r="I11" s="117">
        <v>0.1219753698256632</v>
      </c>
      <c r="J11" s="117">
        <v>0.13269313049234996</v>
      </c>
      <c r="K11" s="117">
        <v>0.11799189337189091</v>
      </c>
      <c r="L11" s="117">
        <v>8.8654529521282957E-2</v>
      </c>
    </row>
    <row r="12" spans="1:12" ht="16" customHeight="1" thickBot="1" x14ac:dyDescent="0.35">
      <c r="A12" s="275"/>
      <c r="B12" s="278" t="s">
        <v>9</v>
      </c>
      <c r="C12" s="275"/>
      <c r="D12" s="114">
        <v>608</v>
      </c>
      <c r="E12" s="114">
        <v>565</v>
      </c>
      <c r="F12" s="114">
        <v>1130</v>
      </c>
      <c r="G12" s="114">
        <v>524</v>
      </c>
      <c r="H12" s="118">
        <v>1040</v>
      </c>
      <c r="I12" s="118">
        <v>583</v>
      </c>
      <c r="J12" s="118">
        <v>257</v>
      </c>
      <c r="K12" s="118">
        <v>294</v>
      </c>
      <c r="L12" s="118">
        <v>5001</v>
      </c>
    </row>
    <row r="13" spans="1:12" ht="16" customHeight="1" x14ac:dyDescent="0.3">
      <c r="A13" s="273" t="s">
        <v>53</v>
      </c>
      <c r="B13" s="273" t="s">
        <v>120</v>
      </c>
      <c r="C13" s="276"/>
      <c r="D13" s="59">
        <v>53019.62999999999</v>
      </c>
      <c r="E13" s="83">
        <v>84761.88</v>
      </c>
      <c r="F13" s="83">
        <v>126453.86999999992</v>
      </c>
      <c r="G13" s="83">
        <v>34438.380000000012</v>
      </c>
      <c r="H13" s="83">
        <v>120946.21999999999</v>
      </c>
      <c r="I13" s="83">
        <v>56936.379999999983</v>
      </c>
      <c r="J13" s="83">
        <v>27809.959999999995</v>
      </c>
      <c r="K13" s="83">
        <v>13794.390000000001</v>
      </c>
      <c r="L13" s="83">
        <v>518160.71000000037</v>
      </c>
    </row>
    <row r="14" spans="1:12" ht="16" customHeight="1" x14ac:dyDescent="0.3">
      <c r="A14" s="274"/>
      <c r="B14" s="277" t="s">
        <v>5</v>
      </c>
      <c r="C14" s="274"/>
      <c r="D14" s="58">
        <v>6.5244944545963218E-2</v>
      </c>
      <c r="E14" s="117">
        <v>0.10964014138193984</v>
      </c>
      <c r="F14" s="117">
        <v>8.4389301258950333E-2</v>
      </c>
      <c r="G14" s="117">
        <v>5.1605545159785791E-2</v>
      </c>
      <c r="H14" s="117">
        <v>7.3610980679237228E-2</v>
      </c>
      <c r="I14" s="117">
        <v>6.8901389465372623E-2</v>
      </c>
      <c r="J14" s="117">
        <v>7.9879967896306789E-2</v>
      </c>
      <c r="K14" s="117">
        <v>5.6830783401776976E-2</v>
      </c>
      <c r="L14" s="117">
        <v>7.6068334033348672E-2</v>
      </c>
    </row>
    <row r="15" spans="1:12" ht="16" customHeight="1" x14ac:dyDescent="0.3">
      <c r="A15" s="274"/>
      <c r="B15" s="277" t="s">
        <v>6</v>
      </c>
      <c r="C15" s="69" t="s">
        <v>7</v>
      </c>
      <c r="D15" s="58">
        <v>4.5705144591699422E-2</v>
      </c>
      <c r="E15" s="117">
        <v>7.5216166041125659E-2</v>
      </c>
      <c r="F15" s="117">
        <v>6.2492960496290564E-2</v>
      </c>
      <c r="G15" s="117">
        <v>3.0988507832784458E-2</v>
      </c>
      <c r="H15" s="117">
        <v>5.4260883881726875E-2</v>
      </c>
      <c r="I15" s="117">
        <v>4.6708525636743131E-2</v>
      </c>
      <c r="J15" s="117">
        <v>4.694776320299663E-2</v>
      </c>
      <c r="K15" s="117">
        <v>3.2589624131128363E-2</v>
      </c>
      <c r="L15" s="117">
        <v>6.617383953394014E-2</v>
      </c>
    </row>
    <row r="16" spans="1:12" ht="16" customHeight="1" x14ac:dyDescent="0.3">
      <c r="A16" s="274"/>
      <c r="B16" s="277"/>
      <c r="C16" s="69" t="s">
        <v>8</v>
      </c>
      <c r="D16" s="58">
        <v>9.2330140622820356E-2</v>
      </c>
      <c r="E16" s="117">
        <v>0.15714175719908899</v>
      </c>
      <c r="F16" s="117">
        <v>0.11303270232918577</v>
      </c>
      <c r="G16" s="117">
        <v>8.4739824029905875E-2</v>
      </c>
      <c r="H16" s="117">
        <v>9.9138208278911538E-2</v>
      </c>
      <c r="I16" s="117">
        <v>0.10052690882819144</v>
      </c>
      <c r="J16" s="117">
        <v>0.13269655882301828</v>
      </c>
      <c r="K16" s="117">
        <v>9.7289896797620234E-2</v>
      </c>
      <c r="L16" s="117">
        <v>8.7303965710781542E-2</v>
      </c>
    </row>
    <row r="17" spans="1:12" ht="16" customHeight="1" thickBot="1" x14ac:dyDescent="0.35">
      <c r="A17" s="275"/>
      <c r="B17" s="278" t="s">
        <v>9</v>
      </c>
      <c r="C17" s="275"/>
      <c r="D17" s="114">
        <v>608</v>
      </c>
      <c r="E17" s="114">
        <v>565</v>
      </c>
      <c r="F17" s="114">
        <v>1130</v>
      </c>
      <c r="G17" s="114">
        <v>524</v>
      </c>
      <c r="H17" s="118">
        <v>1040</v>
      </c>
      <c r="I17" s="118">
        <v>583</v>
      </c>
      <c r="J17" s="118">
        <v>257</v>
      </c>
      <c r="K17" s="118">
        <v>294</v>
      </c>
      <c r="L17" s="118">
        <v>5001</v>
      </c>
    </row>
    <row r="18" spans="1:12" s="116" customFormat="1" ht="16" customHeight="1" x14ac:dyDescent="0.3">
      <c r="A18" s="273" t="s">
        <v>54</v>
      </c>
      <c r="B18" s="273" t="s">
        <v>120</v>
      </c>
      <c r="C18" s="276"/>
      <c r="D18" s="83">
        <v>94818.620000000024</v>
      </c>
      <c r="E18" s="83">
        <v>152139.54</v>
      </c>
      <c r="F18" s="83">
        <v>246429.5</v>
      </c>
      <c r="G18" s="83">
        <v>78597.100000000006</v>
      </c>
      <c r="H18" s="83">
        <v>252051.88000000006</v>
      </c>
      <c r="I18" s="83">
        <v>133438.48999999993</v>
      </c>
      <c r="J18" s="83">
        <v>67548.600000000006</v>
      </c>
      <c r="K18" s="83">
        <v>37792.069999999992</v>
      </c>
      <c r="L18" s="83">
        <v>1062815.8000000005</v>
      </c>
    </row>
    <row r="19" spans="1:12" s="116" customFormat="1" ht="16" customHeight="1" x14ac:dyDescent="0.3">
      <c r="A19" s="274"/>
      <c r="B19" s="277" t="s">
        <v>5</v>
      </c>
      <c r="C19" s="279"/>
      <c r="D19" s="117">
        <v>0.11668198370725637</v>
      </c>
      <c r="E19" s="117">
        <v>0.19679366096390605</v>
      </c>
      <c r="F19" s="117">
        <v>0.16445533311548721</v>
      </c>
      <c r="G19" s="117">
        <v>0.11777691614640987</v>
      </c>
      <c r="H19" s="117">
        <v>0.1534052578811097</v>
      </c>
      <c r="I19" s="117">
        <v>0.1614801883990733</v>
      </c>
      <c r="J19" s="117">
        <v>0.19402329235426696</v>
      </c>
      <c r="K19" s="117">
        <v>0.15569756578397401</v>
      </c>
      <c r="L19" s="117">
        <v>0.15602616279092382</v>
      </c>
    </row>
    <row r="20" spans="1:12" s="116" customFormat="1" ht="16" customHeight="1" x14ac:dyDescent="0.3">
      <c r="A20" s="274"/>
      <c r="B20" s="277" t="s">
        <v>6</v>
      </c>
      <c r="C20" s="226" t="s">
        <v>7</v>
      </c>
      <c r="D20" s="117">
        <v>8.9008467776635861E-2</v>
      </c>
      <c r="E20" s="117">
        <v>0.15497441350357744</v>
      </c>
      <c r="F20" s="117">
        <v>0.134984908281954</v>
      </c>
      <c r="G20" s="117">
        <v>8.4410681136279045E-2</v>
      </c>
      <c r="H20" s="117">
        <v>0.12682057343918474</v>
      </c>
      <c r="I20" s="117">
        <v>0.12570891009170052</v>
      </c>
      <c r="J20" s="117">
        <v>0.1405062020085967</v>
      </c>
      <c r="K20" s="117">
        <v>0.10787049966969912</v>
      </c>
      <c r="L20" s="117">
        <v>0.14273832293675853</v>
      </c>
    </row>
    <row r="21" spans="1:12" s="116" customFormat="1" ht="16" customHeight="1" x14ac:dyDescent="0.3">
      <c r="A21" s="274"/>
      <c r="B21" s="277"/>
      <c r="C21" s="226" t="s">
        <v>8</v>
      </c>
      <c r="D21" s="117">
        <v>0.15152831676237732</v>
      </c>
      <c r="E21" s="117">
        <v>0.24660443052676884</v>
      </c>
      <c r="F21" s="117">
        <v>0.19888055469535526</v>
      </c>
      <c r="G21" s="117">
        <v>0.16199869960772909</v>
      </c>
      <c r="H21" s="117">
        <v>0.18438595397627516</v>
      </c>
      <c r="I21" s="117">
        <v>0.20504319537145618</v>
      </c>
      <c r="J21" s="117">
        <v>0.26171742038834328</v>
      </c>
      <c r="K21" s="117">
        <v>0.21951229047451645</v>
      </c>
      <c r="L21" s="117">
        <v>0.17030525437818206</v>
      </c>
    </row>
    <row r="22" spans="1:12" s="116" customFormat="1" ht="16" customHeight="1" thickBot="1" x14ac:dyDescent="0.35">
      <c r="A22" s="275"/>
      <c r="B22" s="278" t="s">
        <v>9</v>
      </c>
      <c r="C22" s="275"/>
      <c r="D22" s="118">
        <v>608</v>
      </c>
      <c r="E22" s="118">
        <v>565</v>
      </c>
      <c r="F22" s="118">
        <v>1130</v>
      </c>
      <c r="G22" s="118">
        <v>524</v>
      </c>
      <c r="H22" s="118">
        <v>1040</v>
      </c>
      <c r="I22" s="118">
        <v>583</v>
      </c>
      <c r="J22" s="118">
        <v>257</v>
      </c>
      <c r="K22" s="118">
        <v>294</v>
      </c>
      <c r="L22" s="118">
        <v>5001</v>
      </c>
    </row>
    <row r="23" spans="1:12" s="111" customFormat="1" ht="16" customHeight="1" x14ac:dyDescent="0.3">
      <c r="A23" s="293" t="s">
        <v>149</v>
      </c>
      <c r="B23" s="273" t="s">
        <v>120</v>
      </c>
      <c r="C23" s="276"/>
      <c r="D23" s="112">
        <v>31437.169999999991</v>
      </c>
      <c r="E23" s="114">
        <v>28435.299999999996</v>
      </c>
      <c r="F23" s="114">
        <v>57601.649999999994</v>
      </c>
      <c r="G23" s="114">
        <v>28566.45</v>
      </c>
      <c r="H23" s="114">
        <v>84305.61</v>
      </c>
      <c r="I23" s="114">
        <v>32257.230000000007</v>
      </c>
      <c r="J23" s="114">
        <v>16789.38</v>
      </c>
      <c r="K23" s="114">
        <v>9805.7800000000007</v>
      </c>
      <c r="L23" s="114">
        <v>289198.57000000007</v>
      </c>
    </row>
    <row r="24" spans="1:12" s="111" customFormat="1" ht="16" customHeight="1" x14ac:dyDescent="0.3">
      <c r="A24" s="294"/>
      <c r="B24" s="277" t="s">
        <v>5</v>
      </c>
      <c r="C24" s="279"/>
      <c r="D24" s="82">
        <v>3.8685981273954916E-2</v>
      </c>
      <c r="E24" s="82">
        <v>3.6781278473741651E-2</v>
      </c>
      <c r="F24" s="82">
        <v>3.8440602844836774E-2</v>
      </c>
      <c r="G24" s="82">
        <v>4.2806520676343149E-2</v>
      </c>
      <c r="H24" s="82">
        <v>5.1310562900281707E-2</v>
      </c>
      <c r="I24" s="82">
        <v>3.9035990122731776E-2</v>
      </c>
      <c r="J24" s="82">
        <v>4.8224993326092355E-2</v>
      </c>
      <c r="K24" s="82">
        <v>4.0398318393598892E-2</v>
      </c>
      <c r="L24" s="82">
        <v>4.2455657096669402E-2</v>
      </c>
    </row>
    <row r="25" spans="1:12" s="111" customFormat="1" ht="16" customHeight="1" x14ac:dyDescent="0.3">
      <c r="A25" s="294"/>
      <c r="B25" s="277" t="s">
        <v>6</v>
      </c>
      <c r="C25" s="129" t="s">
        <v>7</v>
      </c>
      <c r="D25" s="82">
        <v>2.4382203578552582E-2</v>
      </c>
      <c r="E25" s="82">
        <v>2.1453881519559393E-2</v>
      </c>
      <c r="F25" s="82">
        <v>2.5522153330055853E-2</v>
      </c>
      <c r="G25" s="82">
        <v>2.319766523349975E-2</v>
      </c>
      <c r="H25" s="82">
        <v>3.5595952506826865E-2</v>
      </c>
      <c r="I25" s="82">
        <v>2.4126465634907591E-2</v>
      </c>
      <c r="J25" s="82">
        <v>2.7078630094067781E-2</v>
      </c>
      <c r="K25" s="82">
        <v>2.0150255566655565E-2</v>
      </c>
      <c r="L25" s="82">
        <v>3.5573067115573863E-2</v>
      </c>
    </row>
    <row r="26" spans="1:12" s="111" customFormat="1" ht="16" customHeight="1" x14ac:dyDescent="0.3">
      <c r="A26" s="294"/>
      <c r="B26" s="277"/>
      <c r="C26" s="129" t="s">
        <v>8</v>
      </c>
      <c r="D26" s="82">
        <v>6.085760933092467E-2</v>
      </c>
      <c r="E26" s="82">
        <v>6.2361245601775937E-2</v>
      </c>
      <c r="F26" s="82">
        <v>5.7512020286815041E-2</v>
      </c>
      <c r="G26" s="82">
        <v>7.7672612617743872E-2</v>
      </c>
      <c r="H26" s="82">
        <v>7.3434471341699947E-2</v>
      </c>
      <c r="I26" s="82">
        <v>6.2568471305607873E-2</v>
      </c>
      <c r="J26" s="82">
        <v>8.4451642560544868E-2</v>
      </c>
      <c r="K26" s="82">
        <v>7.9345143194124348E-2</v>
      </c>
      <c r="L26" s="82">
        <v>5.0600008090305557E-2</v>
      </c>
    </row>
    <row r="27" spans="1:12" s="111" customFormat="1" ht="16" customHeight="1" thickBot="1" x14ac:dyDescent="0.35">
      <c r="A27" s="295"/>
      <c r="B27" s="278" t="s">
        <v>9</v>
      </c>
      <c r="C27" s="275"/>
      <c r="D27" s="114">
        <v>608</v>
      </c>
      <c r="E27" s="114">
        <v>565</v>
      </c>
      <c r="F27" s="114">
        <v>1130</v>
      </c>
      <c r="G27" s="114">
        <v>524</v>
      </c>
      <c r="H27" s="118">
        <v>1040</v>
      </c>
      <c r="I27" s="118">
        <v>583</v>
      </c>
      <c r="J27" s="118">
        <v>257</v>
      </c>
      <c r="K27" s="118">
        <v>294</v>
      </c>
      <c r="L27" s="118">
        <v>5001</v>
      </c>
    </row>
    <row r="28" spans="1:12" s="116" customFormat="1" ht="16" customHeight="1" x14ac:dyDescent="0.3">
      <c r="A28" s="273" t="s">
        <v>414</v>
      </c>
      <c r="B28" s="273" t="s">
        <v>120</v>
      </c>
      <c r="C28" s="276"/>
      <c r="D28" s="83"/>
      <c r="E28" s="83"/>
      <c r="F28" s="83"/>
      <c r="G28" s="83"/>
      <c r="H28" s="83"/>
      <c r="I28" s="83"/>
      <c r="J28" s="83"/>
      <c r="K28" s="83"/>
      <c r="L28" s="83"/>
    </row>
    <row r="29" spans="1:12" s="116" customFormat="1" ht="16" customHeight="1" x14ac:dyDescent="0.3">
      <c r="A29" s="274"/>
      <c r="B29" s="277" t="s">
        <v>5</v>
      </c>
      <c r="C29" s="279"/>
      <c r="D29" s="117">
        <v>0.24197980582270012</v>
      </c>
      <c r="E29" s="117">
        <v>0.29658742798250531</v>
      </c>
      <c r="F29" s="117">
        <v>0.2621405910760759</v>
      </c>
      <c r="G29" s="117">
        <v>0.19780598683951711</v>
      </c>
      <c r="H29" s="117">
        <v>0.2391346340354821</v>
      </c>
      <c r="I29" s="117">
        <v>0.28625997038600864</v>
      </c>
      <c r="J29" s="117">
        <v>0.31242298149694675</v>
      </c>
      <c r="K29" s="117">
        <v>0.22627698072689981</v>
      </c>
      <c r="L29" s="117">
        <v>0.25601093343688025</v>
      </c>
    </row>
    <row r="30" spans="1:12" s="116" customFormat="1" ht="16" customHeight="1" x14ac:dyDescent="0.3">
      <c r="A30" s="274"/>
      <c r="B30" s="277" t="s">
        <v>6</v>
      </c>
      <c r="C30" s="241" t="s">
        <v>7</v>
      </c>
      <c r="D30" s="117">
        <v>0.20108528547017773</v>
      </c>
      <c r="E30" s="117">
        <v>0.24800332204740411</v>
      </c>
      <c r="F30" s="117">
        <v>0.22694614181351602</v>
      </c>
      <c r="G30" s="117">
        <v>0.15652245019576649</v>
      </c>
      <c r="H30" s="117">
        <v>0.20637285156662377</v>
      </c>
      <c r="I30" s="117">
        <v>0.23936440724212876</v>
      </c>
      <c r="J30" s="117">
        <v>0.24375570013873438</v>
      </c>
      <c r="K30" s="117">
        <v>0.16954727156475866</v>
      </c>
      <c r="L30" s="117">
        <v>0.23986596614854933</v>
      </c>
    </row>
    <row r="31" spans="1:12" s="116" customFormat="1" ht="16" customHeight="1" x14ac:dyDescent="0.3">
      <c r="A31" s="274"/>
      <c r="B31" s="277"/>
      <c r="C31" s="241" t="s">
        <v>8</v>
      </c>
      <c r="D31" s="117">
        <v>0.2881909458660516</v>
      </c>
      <c r="E31" s="117">
        <v>0.35025617877621884</v>
      </c>
      <c r="F31" s="117">
        <v>0.30067015445142742</v>
      </c>
      <c r="G31" s="117">
        <v>0.24679232852226859</v>
      </c>
      <c r="H31" s="117">
        <v>0.27529326023114165</v>
      </c>
      <c r="I31" s="117">
        <v>0.3382573964536803</v>
      </c>
      <c r="J31" s="117">
        <v>0.39044697643852666</v>
      </c>
      <c r="K31" s="117">
        <v>0.29523994053522679</v>
      </c>
      <c r="L31" s="117">
        <v>0.27285251996525323</v>
      </c>
    </row>
    <row r="32" spans="1:12" s="116" customFormat="1" ht="16" customHeight="1" thickBot="1" x14ac:dyDescent="0.35">
      <c r="A32" s="275"/>
      <c r="B32" s="278" t="s">
        <v>9</v>
      </c>
      <c r="C32" s="275"/>
      <c r="D32" s="114">
        <v>608</v>
      </c>
      <c r="E32" s="114">
        <v>565</v>
      </c>
      <c r="F32" s="114">
        <v>1130</v>
      </c>
      <c r="G32" s="114">
        <v>524</v>
      </c>
      <c r="H32" s="118">
        <v>1040</v>
      </c>
      <c r="I32" s="118">
        <v>583</v>
      </c>
      <c r="J32" s="118">
        <v>257</v>
      </c>
      <c r="K32" s="118">
        <v>294</v>
      </c>
      <c r="L32" s="118">
        <v>5001</v>
      </c>
    </row>
    <row r="33" spans="1:12" ht="16" customHeight="1" x14ac:dyDescent="0.3">
      <c r="A33" s="273" t="s">
        <v>55</v>
      </c>
      <c r="B33" s="273" t="s">
        <v>120</v>
      </c>
      <c r="C33" s="276"/>
      <c r="D33" s="59">
        <v>92467.320000000022</v>
      </c>
      <c r="E33" s="83">
        <v>86418.340000000011</v>
      </c>
      <c r="F33" s="83">
        <v>153645.12999999995</v>
      </c>
      <c r="G33" s="83">
        <v>50766.890000000007</v>
      </c>
      <c r="H33" s="83">
        <v>119782.65000000001</v>
      </c>
      <c r="I33" s="83">
        <v>108407.72</v>
      </c>
      <c r="J33" s="83">
        <v>36167.499999999993</v>
      </c>
      <c r="K33" s="83">
        <v>17191.400000000001</v>
      </c>
      <c r="L33" s="83">
        <v>664846.95000000088</v>
      </c>
    </row>
    <row r="34" spans="1:12" ht="16" customHeight="1" x14ac:dyDescent="0.3">
      <c r="A34" s="274"/>
      <c r="B34" s="277" t="s">
        <v>5</v>
      </c>
      <c r="C34" s="279"/>
      <c r="D34" s="58">
        <v>0.11378851881301015</v>
      </c>
      <c r="E34" s="117">
        <v>0.1117827850867931</v>
      </c>
      <c r="F34" s="117">
        <v>0.10253545551860604</v>
      </c>
      <c r="G34" s="117">
        <v>7.6073643258390125E-2</v>
      </c>
      <c r="H34" s="117">
        <v>7.2902802045883175E-2</v>
      </c>
      <c r="I34" s="117">
        <v>0.13118927716818435</v>
      </c>
      <c r="J34" s="117">
        <v>0.10388575671772544</v>
      </c>
      <c r="K34" s="117">
        <v>7.0825946618394059E-2</v>
      </c>
      <c r="L34" s="117">
        <v>9.7602537007588031E-2</v>
      </c>
    </row>
    <row r="35" spans="1:12" ht="16" customHeight="1" x14ac:dyDescent="0.3">
      <c r="A35" s="274"/>
      <c r="B35" s="277" t="s">
        <v>6</v>
      </c>
      <c r="C35" s="69" t="s">
        <v>7</v>
      </c>
      <c r="D35" s="58">
        <v>8.5590236986579152E-2</v>
      </c>
      <c r="E35" s="117">
        <v>8.2021864251918361E-2</v>
      </c>
      <c r="F35" s="117">
        <v>7.7886456530143575E-2</v>
      </c>
      <c r="G35" s="117">
        <v>5.0747639997903334E-2</v>
      </c>
      <c r="H35" s="117">
        <v>5.5033016473424873E-2</v>
      </c>
      <c r="I35" s="117">
        <v>9.7973416433133356E-2</v>
      </c>
      <c r="J35" s="117">
        <v>7.0600355879612983E-2</v>
      </c>
      <c r="K35" s="117">
        <v>4.1545441238017705E-2</v>
      </c>
      <c r="L35" s="117">
        <v>8.6905130472169426E-2</v>
      </c>
    </row>
    <row r="36" spans="1:12" ht="16" customHeight="1" x14ac:dyDescent="0.3">
      <c r="A36" s="274"/>
      <c r="B36" s="277"/>
      <c r="C36" s="69" t="s">
        <v>8</v>
      </c>
      <c r="D36" s="58">
        <v>0.14975544704104649</v>
      </c>
      <c r="E36" s="117">
        <v>0.15057097942490183</v>
      </c>
      <c r="F36" s="117">
        <v>0.13385286140554462</v>
      </c>
      <c r="G36" s="117">
        <v>0.11254032895150956</v>
      </c>
      <c r="H36" s="117">
        <v>9.5985697115941709E-2</v>
      </c>
      <c r="I36" s="117">
        <v>0.17350026305120569</v>
      </c>
      <c r="J36" s="117">
        <v>0.15032573347072364</v>
      </c>
      <c r="K36" s="117">
        <v>0.11819793539861005</v>
      </c>
      <c r="L36" s="117">
        <v>0.10945886783766821</v>
      </c>
    </row>
    <row r="37" spans="1:12" ht="16" customHeight="1" thickBot="1" x14ac:dyDescent="0.35">
      <c r="A37" s="275"/>
      <c r="B37" s="278" t="s">
        <v>9</v>
      </c>
      <c r="C37" s="275"/>
      <c r="D37" s="114">
        <v>608</v>
      </c>
      <c r="E37" s="114">
        <v>565</v>
      </c>
      <c r="F37" s="114">
        <v>1130</v>
      </c>
      <c r="G37" s="114">
        <v>524</v>
      </c>
      <c r="H37" s="118">
        <v>1040</v>
      </c>
      <c r="I37" s="118">
        <v>583</v>
      </c>
      <c r="J37" s="118">
        <v>257</v>
      </c>
      <c r="K37" s="118">
        <v>294</v>
      </c>
      <c r="L37" s="118">
        <v>5001</v>
      </c>
    </row>
    <row r="38" spans="1:12" ht="16" customHeight="1" x14ac:dyDescent="0.3">
      <c r="A38" s="273" t="s">
        <v>57</v>
      </c>
      <c r="B38" s="273" t="s">
        <v>120</v>
      </c>
      <c r="C38" s="276"/>
      <c r="D38" s="59">
        <v>301910.40999999997</v>
      </c>
      <c r="E38" s="83">
        <v>318072.82</v>
      </c>
      <c r="F38" s="83">
        <v>671140.77000000025</v>
      </c>
      <c r="G38" s="83">
        <v>311106.98</v>
      </c>
      <c r="H38" s="83">
        <v>652207.58000000007</v>
      </c>
      <c r="I38" s="83">
        <v>333241.01000000013</v>
      </c>
      <c r="J38" s="83">
        <v>135414.66</v>
      </c>
      <c r="K38" s="83">
        <v>100051.52999999997</v>
      </c>
      <c r="L38" s="83">
        <v>2823145.7599999993</v>
      </c>
    </row>
    <row r="39" spans="1:12" ht="16" customHeight="1" x14ac:dyDescent="0.3">
      <c r="A39" s="279"/>
      <c r="B39" s="277" t="s">
        <v>5</v>
      </c>
      <c r="C39" s="279"/>
      <c r="D39" s="58">
        <v>0.3715251871485904</v>
      </c>
      <c r="E39" s="117">
        <v>0.41142963033090224</v>
      </c>
      <c r="F39" s="117">
        <v>0.4478874440671049</v>
      </c>
      <c r="G39" s="117">
        <v>0.46619049171054416</v>
      </c>
      <c r="H39" s="117">
        <v>0.39695031039607587</v>
      </c>
      <c r="I39" s="117">
        <v>0.40327060863096931</v>
      </c>
      <c r="J39" s="117">
        <v>0.38895844127389251</v>
      </c>
      <c r="K39" s="117">
        <v>0.41219704752775504</v>
      </c>
      <c r="L39" s="117">
        <v>0.41445055665550518</v>
      </c>
    </row>
    <row r="40" spans="1:12" ht="16" customHeight="1" x14ac:dyDescent="0.3">
      <c r="A40" s="279"/>
      <c r="B40" s="277" t="s">
        <v>6</v>
      </c>
      <c r="C40" s="69" t="s">
        <v>7</v>
      </c>
      <c r="D40" s="58">
        <v>0.3224444374328761</v>
      </c>
      <c r="E40" s="117">
        <v>0.35906686257545478</v>
      </c>
      <c r="F40" s="117">
        <v>0.40893364238958507</v>
      </c>
      <c r="G40" s="117">
        <v>0.41131788689788068</v>
      </c>
      <c r="H40" s="117">
        <v>0.3583162319444384</v>
      </c>
      <c r="I40" s="117">
        <v>0.35123423911033613</v>
      </c>
      <c r="J40" s="117">
        <v>0.31297732572184878</v>
      </c>
      <c r="K40" s="117">
        <v>0.33959679899711731</v>
      </c>
      <c r="L40" s="117">
        <v>0.39638022866990069</v>
      </c>
    </row>
    <row r="41" spans="1:12" ht="16" customHeight="1" x14ac:dyDescent="0.3">
      <c r="A41" s="279"/>
      <c r="B41" s="277"/>
      <c r="C41" s="69" t="s">
        <v>8</v>
      </c>
      <c r="D41" s="58">
        <v>0.42340819531084944</v>
      </c>
      <c r="E41" s="117">
        <v>0.46587800274954899</v>
      </c>
      <c r="F41" s="117">
        <v>0.48749147285782679</v>
      </c>
      <c r="G41" s="117">
        <v>0.5218936246256104</v>
      </c>
      <c r="H41" s="117">
        <v>0.43691367994427649</v>
      </c>
      <c r="I41" s="117">
        <v>0.45757886828669198</v>
      </c>
      <c r="J41" s="117">
        <v>0.47074635009700327</v>
      </c>
      <c r="K41" s="117">
        <v>0.48882960601662512</v>
      </c>
      <c r="L41" s="117">
        <v>0.43275407549342954</v>
      </c>
    </row>
    <row r="42" spans="1:12" ht="16" customHeight="1" thickBot="1" x14ac:dyDescent="0.35">
      <c r="A42" s="275"/>
      <c r="B42" s="278" t="s">
        <v>9</v>
      </c>
      <c r="C42" s="275"/>
      <c r="D42" s="114">
        <v>608</v>
      </c>
      <c r="E42" s="114">
        <v>565</v>
      </c>
      <c r="F42" s="114">
        <v>1130</v>
      </c>
      <c r="G42" s="114">
        <v>524</v>
      </c>
      <c r="H42" s="118">
        <v>1040</v>
      </c>
      <c r="I42" s="118">
        <v>583</v>
      </c>
      <c r="J42" s="118">
        <v>257</v>
      </c>
      <c r="K42" s="118">
        <v>294</v>
      </c>
      <c r="L42" s="118">
        <v>5001</v>
      </c>
    </row>
    <row r="43" spans="1:12" ht="16" customHeight="1" x14ac:dyDescent="0.3">
      <c r="A43" s="273" t="s">
        <v>69</v>
      </c>
      <c r="B43" s="273" t="s">
        <v>120</v>
      </c>
      <c r="C43" s="276"/>
      <c r="D43" s="83">
        <v>186000.11999999997</v>
      </c>
      <c r="E43" s="83">
        <v>190668.84000000003</v>
      </c>
      <c r="F43" s="83">
        <v>411519.80000000028</v>
      </c>
      <c r="G43" s="83">
        <v>198900.13</v>
      </c>
      <c r="H43" s="83">
        <v>385766.58000000025</v>
      </c>
      <c r="I43" s="83">
        <v>177019.07999999996</v>
      </c>
      <c r="J43" s="83">
        <v>78990.760000000024</v>
      </c>
      <c r="K43" s="83">
        <v>68161.89999999998</v>
      </c>
      <c r="L43" s="83">
        <v>1697027.2100000002</v>
      </c>
    </row>
    <row r="44" spans="1:12" ht="16" customHeight="1" x14ac:dyDescent="0.3">
      <c r="A44" s="279"/>
      <c r="B44" s="277" t="s">
        <v>5</v>
      </c>
      <c r="C44" s="279"/>
      <c r="D44" s="117">
        <v>0.22888819697426224</v>
      </c>
      <c r="E44" s="117">
        <v>0.24663160579650267</v>
      </c>
      <c r="F44" s="117">
        <v>0.27462875099214468</v>
      </c>
      <c r="G44" s="117">
        <v>0.29804972362237309</v>
      </c>
      <c r="H44" s="117">
        <v>0.23478746394120831</v>
      </c>
      <c r="I44" s="117">
        <v>0.21421910865920796</v>
      </c>
      <c r="J44" s="117">
        <v>0.22688919268150251</v>
      </c>
      <c r="K44" s="117">
        <v>0.28081663452704908</v>
      </c>
      <c r="L44" s="117">
        <v>0.24913126407048822</v>
      </c>
    </row>
    <row r="45" spans="1:12" ht="16" customHeight="1" x14ac:dyDescent="0.3">
      <c r="A45" s="279"/>
      <c r="B45" s="277" t="s">
        <v>6</v>
      </c>
      <c r="C45" s="120" t="s">
        <v>7</v>
      </c>
      <c r="D45" s="117">
        <v>0.19012436707104163</v>
      </c>
      <c r="E45" s="117">
        <v>0.20437200014413723</v>
      </c>
      <c r="F45" s="117">
        <v>0.24177312388435737</v>
      </c>
      <c r="G45" s="117">
        <v>0.25226175985044708</v>
      </c>
      <c r="H45" s="117">
        <v>0.20306338491344314</v>
      </c>
      <c r="I45" s="117">
        <v>0.17598334300264096</v>
      </c>
      <c r="J45" s="117">
        <v>0.16685309881573424</v>
      </c>
      <c r="K45" s="117">
        <v>0.21982762676749026</v>
      </c>
      <c r="L45" s="117">
        <v>0.234094991024001</v>
      </c>
    </row>
    <row r="46" spans="1:12" ht="16" customHeight="1" x14ac:dyDescent="0.3">
      <c r="A46" s="279"/>
      <c r="B46" s="277"/>
      <c r="C46" s="120" t="s">
        <v>8</v>
      </c>
      <c r="D46" s="117">
        <v>0.27289234932725237</v>
      </c>
      <c r="E46" s="117">
        <v>0.29439622034468815</v>
      </c>
      <c r="F46" s="117">
        <v>0.31012308373734393</v>
      </c>
      <c r="G46" s="117">
        <v>0.34827761233917248</v>
      </c>
      <c r="H46" s="117">
        <v>0.26978988424373856</v>
      </c>
      <c r="I46" s="117">
        <v>0.25815965200314767</v>
      </c>
      <c r="J46" s="117">
        <v>0.3007297965278195</v>
      </c>
      <c r="K46" s="117">
        <v>0.35111134902529167</v>
      </c>
      <c r="L46" s="117">
        <v>0.26479942876503348</v>
      </c>
    </row>
    <row r="47" spans="1:12" ht="16" customHeight="1" thickBot="1" x14ac:dyDescent="0.35">
      <c r="A47" s="275"/>
      <c r="B47" s="278" t="s">
        <v>9</v>
      </c>
      <c r="C47" s="275"/>
      <c r="D47" s="118">
        <v>608</v>
      </c>
      <c r="E47" s="118">
        <v>565</v>
      </c>
      <c r="F47" s="118">
        <v>1130</v>
      </c>
      <c r="G47" s="118">
        <v>524</v>
      </c>
      <c r="H47" s="118">
        <v>1040</v>
      </c>
      <c r="I47" s="118">
        <v>583</v>
      </c>
      <c r="J47" s="118">
        <v>257</v>
      </c>
      <c r="K47" s="118">
        <v>294</v>
      </c>
      <c r="L47" s="118">
        <v>5001</v>
      </c>
    </row>
    <row r="48" spans="1:12" ht="16" customHeight="1" x14ac:dyDescent="0.3">
      <c r="A48" s="312" t="s">
        <v>360</v>
      </c>
      <c r="B48" s="305"/>
      <c r="C48" s="305"/>
      <c r="D48" s="305"/>
      <c r="E48" s="305"/>
      <c r="F48" s="305"/>
      <c r="G48" s="305"/>
      <c r="H48" s="72"/>
    </row>
    <row r="49" spans="1:8" ht="16" customHeight="1" x14ac:dyDescent="0.3">
      <c r="A49" s="280" t="s">
        <v>10</v>
      </c>
      <c r="B49" s="281"/>
      <c r="C49" s="281"/>
      <c r="D49" s="281"/>
      <c r="E49" s="281"/>
      <c r="F49" s="281"/>
      <c r="G49" s="281"/>
      <c r="H49" s="72"/>
    </row>
    <row r="50" spans="1:8" s="116" customFormat="1" ht="16" customHeight="1" x14ac:dyDescent="0.3">
      <c r="A50" s="311" t="s">
        <v>413</v>
      </c>
      <c r="B50" s="311"/>
      <c r="C50" s="311"/>
      <c r="D50" s="233"/>
      <c r="E50" s="233"/>
      <c r="F50" s="233"/>
      <c r="G50" s="233"/>
      <c r="H50" s="72"/>
    </row>
    <row r="51" spans="1:8" ht="14.25" customHeight="1" x14ac:dyDescent="0.3">
      <c r="A51" s="198" t="str">
        <f>HYPERLINK("#'Index'!A1","Back To Index")</f>
        <v>Back To Index</v>
      </c>
      <c r="H51" s="72"/>
    </row>
    <row r="52" spans="1:8" ht="14.25" customHeight="1" x14ac:dyDescent="0.3">
      <c r="H52" s="72"/>
    </row>
    <row r="53" spans="1:8" ht="14.25" customHeight="1" x14ac:dyDescent="0.3">
      <c r="H53" s="72"/>
    </row>
    <row r="54" spans="1:8" ht="14.15" customHeight="1" x14ac:dyDescent="0.3">
      <c r="H54" s="72"/>
    </row>
    <row r="55" spans="1:8" ht="14.25" customHeight="1" x14ac:dyDescent="0.3">
      <c r="H55" s="72"/>
    </row>
    <row r="56" spans="1:8" ht="14.25" customHeight="1" x14ac:dyDescent="0.3">
      <c r="H56" s="72"/>
    </row>
    <row r="57" spans="1:8" ht="14.25" customHeight="1" x14ac:dyDescent="0.3">
      <c r="H57" s="72"/>
    </row>
    <row r="58" spans="1:8" ht="14.15" customHeight="1" x14ac:dyDescent="0.3">
      <c r="H58" s="72"/>
    </row>
    <row r="59" spans="1:8" ht="15" customHeight="1" x14ac:dyDescent="0.3">
      <c r="H59" s="72"/>
    </row>
    <row r="60" spans="1:8" x14ac:dyDescent="0.3">
      <c r="H60" s="72"/>
    </row>
    <row r="61" spans="1:8" ht="15" customHeight="1" x14ac:dyDescent="0.3">
      <c r="H61" s="72"/>
    </row>
    <row r="62" spans="1:8" ht="15" customHeight="1" x14ac:dyDescent="0.3">
      <c r="H62" s="72"/>
    </row>
    <row r="63" spans="1:8" ht="36.75" customHeight="1" x14ac:dyDescent="0.3">
      <c r="H63" s="72"/>
    </row>
    <row r="64" spans="1:8" ht="15" customHeight="1" x14ac:dyDescent="0.3">
      <c r="H64" s="72"/>
    </row>
    <row r="65" spans="8:8" ht="14.25" customHeight="1" x14ac:dyDescent="0.3">
      <c r="H65" s="72"/>
    </row>
    <row r="66" spans="8:8" ht="14.5" customHeight="1" x14ac:dyDescent="0.3">
      <c r="H66" s="72"/>
    </row>
    <row r="67" spans="8:8" ht="14.25" customHeight="1" x14ac:dyDescent="0.3">
      <c r="H67" s="72"/>
    </row>
    <row r="68" spans="8:8" ht="14.25" customHeight="1" x14ac:dyDescent="0.3">
      <c r="H68" s="72"/>
    </row>
    <row r="69" spans="8:8" ht="14.25" customHeight="1" x14ac:dyDescent="0.3">
      <c r="H69" s="72"/>
    </row>
    <row r="70" spans="8:8" ht="14.15" customHeight="1" x14ac:dyDescent="0.3">
      <c r="H70" s="72"/>
    </row>
    <row r="71" spans="8:8" ht="14.25" customHeight="1" x14ac:dyDescent="0.3">
      <c r="H71" s="72"/>
    </row>
    <row r="72" spans="8:8" ht="14.25" customHeight="1" x14ac:dyDescent="0.3">
      <c r="H72" s="72"/>
    </row>
    <row r="73" spans="8:8" ht="14.25" customHeight="1" x14ac:dyDescent="0.3">
      <c r="H73" s="72"/>
    </row>
    <row r="74" spans="8:8" ht="14.15" customHeight="1" x14ac:dyDescent="0.3">
      <c r="H74" s="72"/>
    </row>
    <row r="75" spans="8:8" ht="14.25" customHeight="1" x14ac:dyDescent="0.3">
      <c r="H75" s="72"/>
    </row>
    <row r="76" spans="8:8" ht="14.25" customHeight="1" x14ac:dyDescent="0.3">
      <c r="H76" s="72"/>
    </row>
    <row r="77" spans="8:8" ht="14.25" customHeight="1" x14ac:dyDescent="0.3">
      <c r="H77" s="72"/>
    </row>
    <row r="78" spans="8:8" ht="14.15" customHeight="1" x14ac:dyDescent="0.3">
      <c r="H78" s="72"/>
    </row>
    <row r="79" spans="8:8" ht="14.25" customHeight="1" x14ac:dyDescent="0.3">
      <c r="H79" s="72"/>
    </row>
    <row r="80" spans="8:8" ht="14.25" customHeight="1" x14ac:dyDescent="0.3">
      <c r="H80" s="72"/>
    </row>
    <row r="81" spans="8:8" ht="14.25" customHeight="1" x14ac:dyDescent="0.3">
      <c r="H81" s="72"/>
    </row>
    <row r="82" spans="8:8" ht="14.15" customHeight="1" x14ac:dyDescent="0.3">
      <c r="H82" s="72"/>
    </row>
    <row r="83" spans="8:8" ht="14.25" customHeight="1" x14ac:dyDescent="0.3">
      <c r="H83" s="72"/>
    </row>
    <row r="84" spans="8:8" ht="14.25" customHeight="1" x14ac:dyDescent="0.3">
      <c r="H84" s="72"/>
    </row>
    <row r="85" spans="8:8" ht="14.25" customHeight="1" x14ac:dyDescent="0.3">
      <c r="H85" s="72"/>
    </row>
    <row r="86" spans="8:8" ht="14.15" customHeight="1" x14ac:dyDescent="0.3">
      <c r="H86" s="72"/>
    </row>
    <row r="87" spans="8:8" ht="15" customHeight="1" x14ac:dyDescent="0.3">
      <c r="H87" s="72"/>
    </row>
    <row r="89" spans="8:8" ht="14.5" customHeight="1" x14ac:dyDescent="0.3"/>
    <row r="91" spans="8:8" ht="14.5" customHeight="1" x14ac:dyDescent="0.3"/>
    <row r="92" spans="8:8" ht="14.5" customHeight="1" x14ac:dyDescent="0.3"/>
    <row r="94" spans="8:8" ht="14.5" customHeight="1" x14ac:dyDescent="0.3"/>
    <row r="95" spans="8:8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5" customHeight="1" x14ac:dyDescent="0.3"/>
    <row r="119" ht="14.5" customHeight="1" x14ac:dyDescent="0.3"/>
    <row r="120" ht="14.5" customHeight="1" x14ac:dyDescent="0.3"/>
    <row r="122" ht="14.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5" customHeight="1" x14ac:dyDescent="0.3"/>
    <row r="147" ht="14.5" customHeight="1" x14ac:dyDescent="0.3"/>
    <row r="150" ht="14.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5" customHeight="1" x14ac:dyDescent="0.3"/>
    <row r="175" ht="14.5" customHeight="1" x14ac:dyDescent="0.3"/>
    <row r="178" ht="14.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5" customHeight="1" x14ac:dyDescent="0.3"/>
    <row r="203" ht="14.5" customHeight="1" x14ac:dyDescent="0.3"/>
    <row r="204" ht="14.5" customHeight="1" x14ac:dyDescent="0.3"/>
    <row r="206" ht="14.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5" customHeight="1" x14ac:dyDescent="0.3"/>
    <row r="247" ht="14.5" customHeight="1" x14ac:dyDescent="0.3"/>
    <row r="248" ht="14.5" customHeight="1" x14ac:dyDescent="0.3"/>
    <row r="250" ht="14.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5" customHeight="1" x14ac:dyDescent="0.3"/>
    <row r="275" ht="14.5" customHeight="1" x14ac:dyDescent="0.3"/>
    <row r="276" ht="14.5" customHeight="1" x14ac:dyDescent="0.3"/>
    <row r="278" ht="14.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5" customHeight="1" x14ac:dyDescent="0.3"/>
    <row r="303" ht="14.5" customHeight="1" x14ac:dyDescent="0.3"/>
    <row r="304" ht="14.5" customHeight="1" x14ac:dyDescent="0.3"/>
    <row r="306" ht="14.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5" customHeight="1" x14ac:dyDescent="0.3"/>
    <row r="331" ht="14.5" customHeight="1" x14ac:dyDescent="0.3"/>
    <row r="332" ht="14.5" customHeight="1" x14ac:dyDescent="0.3"/>
    <row r="334" ht="14.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5" customHeight="1" x14ac:dyDescent="0.3"/>
    <row r="359" ht="14.5" customHeight="1" x14ac:dyDescent="0.3"/>
    <row r="360" ht="14.5" customHeight="1" x14ac:dyDescent="0.3"/>
    <row r="362" ht="14.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5" customHeight="1" x14ac:dyDescent="0.3"/>
    <row r="387" ht="14.5" customHeight="1" x14ac:dyDescent="0.3"/>
    <row r="388" ht="14.5" customHeight="1" x14ac:dyDescent="0.3"/>
    <row r="390" ht="14.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15" customHeight="1" x14ac:dyDescent="0.3"/>
    <row r="406" ht="14.15" customHeight="1" x14ac:dyDescent="0.3"/>
    <row r="407" ht="14.15" customHeight="1" x14ac:dyDescent="0.3"/>
    <row r="409" ht="14.15" customHeight="1" x14ac:dyDescent="0.3"/>
    <row r="410" ht="14.15" customHeight="1" x14ac:dyDescent="0.3"/>
    <row r="411" ht="14.15" customHeight="1" x14ac:dyDescent="0.3"/>
    <row r="413" ht="14.5" customHeight="1" x14ac:dyDescent="0.3"/>
  </sheetData>
  <mergeCells count="50">
    <mergeCell ref="A18:A22"/>
    <mergeCell ref="B18:C18"/>
    <mergeCell ref="B19:C19"/>
    <mergeCell ref="A50:C50"/>
    <mergeCell ref="A28:A32"/>
    <mergeCell ref="B28:C28"/>
    <mergeCell ref="B29:C29"/>
    <mergeCell ref="B30:B31"/>
    <mergeCell ref="B32:C32"/>
    <mergeCell ref="A49:G49"/>
    <mergeCell ref="A48:G48"/>
    <mergeCell ref="A43:A47"/>
    <mergeCell ref="B43:C43"/>
    <mergeCell ref="B44:C44"/>
    <mergeCell ref="B45:B46"/>
    <mergeCell ref="B47:C4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1:G1"/>
    <mergeCell ref="B2:C2"/>
    <mergeCell ref="A3:A7"/>
    <mergeCell ref="B3:C3"/>
    <mergeCell ref="B4:C4"/>
    <mergeCell ref="B5:B6"/>
    <mergeCell ref="B7:C7"/>
    <mergeCell ref="B20:B21"/>
    <mergeCell ref="B22:C22"/>
    <mergeCell ref="B25:B26"/>
    <mergeCell ref="B23:C23"/>
    <mergeCell ref="B24:C24"/>
    <mergeCell ref="B27:C27"/>
    <mergeCell ref="A38:A42"/>
    <mergeCell ref="B38:C38"/>
    <mergeCell ref="B39:C39"/>
    <mergeCell ref="B40:B41"/>
    <mergeCell ref="B42:C42"/>
    <mergeCell ref="B35:B36"/>
    <mergeCell ref="B37:C37"/>
    <mergeCell ref="A23:A27"/>
    <mergeCell ref="A33:A37"/>
    <mergeCell ref="B33:C33"/>
    <mergeCell ref="B34:C34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 enableFormatConditionsCalculation="0">
    <tabColor rgb="FF1F497D"/>
  </sheetPr>
  <dimension ref="A1:L405"/>
  <sheetViews>
    <sheetView workbookViewId="0">
      <selection activeCell="A50" sqref="A50:C50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12" s="77" customFormat="1" ht="15" customHeight="1" thickBot="1" x14ac:dyDescent="0.35">
      <c r="A1" s="290" t="s">
        <v>337</v>
      </c>
      <c r="B1" s="290"/>
      <c r="C1" s="290"/>
      <c r="D1" s="290"/>
      <c r="E1" s="290"/>
      <c r="F1" s="290"/>
      <c r="G1" s="292"/>
    </row>
    <row r="2" spans="1:12" ht="54" customHeight="1" thickBot="1" x14ac:dyDescent="0.35">
      <c r="A2" s="67" t="s">
        <v>0</v>
      </c>
      <c r="B2" s="271"/>
      <c r="C2" s="272"/>
      <c r="D2" s="25" t="s">
        <v>90</v>
      </c>
      <c r="E2" s="25" t="s">
        <v>91</v>
      </c>
      <c r="F2" s="26" t="s">
        <v>92</v>
      </c>
      <c r="G2" s="26" t="s">
        <v>4</v>
      </c>
    </row>
    <row r="3" spans="1:12" ht="16" customHeight="1" x14ac:dyDescent="0.3">
      <c r="A3" s="273" t="s">
        <v>412</v>
      </c>
      <c r="B3" s="273" t="s">
        <v>120</v>
      </c>
      <c r="C3" s="276"/>
      <c r="D3" s="59">
        <v>1463606.7199999986</v>
      </c>
      <c r="E3" s="83">
        <v>146790.99999999994</v>
      </c>
      <c r="F3" s="83">
        <v>133492.28</v>
      </c>
      <c r="G3" s="83">
        <v>1743890</v>
      </c>
      <c r="H3" s="2"/>
      <c r="I3" s="2"/>
      <c r="J3" s="2"/>
      <c r="K3" s="2"/>
      <c r="L3" s="2"/>
    </row>
    <row r="4" spans="1:12" ht="16" customHeight="1" x14ac:dyDescent="0.3">
      <c r="A4" s="274"/>
      <c r="B4" s="277" t="s">
        <v>5</v>
      </c>
      <c r="C4" s="274"/>
      <c r="D4" s="58">
        <v>0.23480211241230747</v>
      </c>
      <c r="E4" s="117">
        <v>0.44545080959579275</v>
      </c>
      <c r="F4" s="117">
        <v>0.53636527824402713</v>
      </c>
      <c r="G4" s="117">
        <v>0.25601093343688025</v>
      </c>
      <c r="H4" s="2"/>
      <c r="I4" s="2"/>
      <c r="J4" s="2"/>
      <c r="K4" s="2"/>
      <c r="L4" s="2"/>
    </row>
    <row r="5" spans="1:12" ht="16" customHeight="1" x14ac:dyDescent="0.3">
      <c r="A5" s="274"/>
      <c r="B5" s="277" t="s">
        <v>6</v>
      </c>
      <c r="C5" s="69" t="s">
        <v>7</v>
      </c>
      <c r="D5" s="58">
        <v>0.21862738073838706</v>
      </c>
      <c r="E5" s="117">
        <v>0.3571841957303446</v>
      </c>
      <c r="F5" s="117">
        <v>0.42722392854541591</v>
      </c>
      <c r="G5" s="117">
        <v>0.23986596614854933</v>
      </c>
      <c r="H5" s="2"/>
      <c r="I5" s="2"/>
      <c r="J5" s="2"/>
      <c r="K5" s="2"/>
      <c r="L5" s="2"/>
    </row>
    <row r="6" spans="1:12" ht="16" customHeight="1" x14ac:dyDescent="0.3">
      <c r="A6" s="274"/>
      <c r="B6" s="277"/>
      <c r="C6" s="69" t="s">
        <v>8</v>
      </c>
      <c r="D6" s="58">
        <v>0.2517878926891905</v>
      </c>
      <c r="E6" s="117">
        <v>0.53729789582839915</v>
      </c>
      <c r="F6" s="117">
        <v>0.64213054813967541</v>
      </c>
      <c r="G6" s="117">
        <v>0.27285251996525323</v>
      </c>
      <c r="H6" s="2"/>
      <c r="I6" s="2"/>
      <c r="J6" s="2"/>
      <c r="K6" s="2"/>
      <c r="L6" s="2"/>
    </row>
    <row r="7" spans="1:12" ht="16" customHeight="1" thickBot="1" x14ac:dyDescent="0.35">
      <c r="A7" s="275"/>
      <c r="B7" s="278" t="s">
        <v>9</v>
      </c>
      <c r="C7" s="275"/>
      <c r="D7" s="114">
        <v>4665</v>
      </c>
      <c r="E7" s="114">
        <v>199</v>
      </c>
      <c r="F7" s="114">
        <v>137</v>
      </c>
      <c r="G7" s="114">
        <v>5001</v>
      </c>
    </row>
    <row r="8" spans="1:12" ht="16" customHeight="1" x14ac:dyDescent="0.3">
      <c r="A8" s="273" t="s">
        <v>56</v>
      </c>
      <c r="B8" s="273" t="s">
        <v>120</v>
      </c>
      <c r="C8" s="276"/>
      <c r="D8" s="59">
        <v>365750.18999999989</v>
      </c>
      <c r="E8" s="83">
        <v>71994.049999999974</v>
      </c>
      <c r="F8" s="83">
        <v>90296.87999999999</v>
      </c>
      <c r="G8" s="83">
        <v>528041.12</v>
      </c>
      <c r="H8" s="2"/>
      <c r="I8" s="2"/>
      <c r="J8" s="2"/>
      <c r="K8" s="2"/>
      <c r="L8" s="2"/>
    </row>
    <row r="9" spans="1:12" ht="16" customHeight="1" x14ac:dyDescent="0.3">
      <c r="A9" s="274"/>
      <c r="B9" s="277" t="s">
        <v>5</v>
      </c>
      <c r="C9" s="274"/>
      <c r="D9" s="58">
        <v>5.867622500886218E-2</v>
      </c>
      <c r="E9" s="117">
        <v>0.21847257569319642</v>
      </c>
      <c r="F9" s="117">
        <v>0.36280832993314333</v>
      </c>
      <c r="G9" s="117">
        <v>7.7518822875442484E-2</v>
      </c>
      <c r="H9" s="2"/>
      <c r="I9" s="2"/>
      <c r="J9" s="2"/>
      <c r="K9" s="2"/>
      <c r="L9" s="2"/>
    </row>
    <row r="10" spans="1:12" ht="16" customHeight="1" x14ac:dyDescent="0.3">
      <c r="A10" s="274"/>
      <c r="B10" s="277" t="s">
        <v>6</v>
      </c>
      <c r="C10" s="69" t="s">
        <v>7</v>
      </c>
      <c r="D10" s="58">
        <v>5.0003719272108359E-2</v>
      </c>
      <c r="E10" s="117">
        <v>0.14730176262730948</v>
      </c>
      <c r="F10" s="117">
        <v>0.2679240716613141</v>
      </c>
      <c r="G10" s="117">
        <v>6.7677976514278371E-2</v>
      </c>
      <c r="H10" s="2"/>
      <c r="I10" s="2"/>
      <c r="J10" s="2"/>
      <c r="K10" s="2"/>
      <c r="L10" s="2"/>
    </row>
    <row r="11" spans="1:12" ht="16" customHeight="1" x14ac:dyDescent="0.3">
      <c r="A11" s="274"/>
      <c r="B11" s="277"/>
      <c r="C11" s="69" t="s">
        <v>8</v>
      </c>
      <c r="D11" s="58">
        <v>6.8744023120409781E-2</v>
      </c>
      <c r="E11" s="117">
        <v>0.31146974296347157</v>
      </c>
      <c r="F11" s="117">
        <v>0.46973428551756891</v>
      </c>
      <c r="G11" s="117">
        <v>8.8654529521282957E-2</v>
      </c>
      <c r="H11" s="2"/>
      <c r="I11" s="2"/>
      <c r="J11" s="2"/>
      <c r="K11" s="2"/>
      <c r="L11" s="2"/>
    </row>
    <row r="12" spans="1:12" ht="16" customHeight="1" thickBot="1" x14ac:dyDescent="0.35">
      <c r="A12" s="275"/>
      <c r="B12" s="278" t="s">
        <v>9</v>
      </c>
      <c r="C12" s="275"/>
      <c r="D12" s="114">
        <v>4665</v>
      </c>
      <c r="E12" s="114">
        <v>199</v>
      </c>
      <c r="F12" s="114">
        <v>137</v>
      </c>
      <c r="G12" s="114">
        <v>5001</v>
      </c>
    </row>
    <row r="13" spans="1:12" ht="16" customHeight="1" x14ac:dyDescent="0.3">
      <c r="A13" s="273" t="s">
        <v>53</v>
      </c>
      <c r="B13" s="273" t="s">
        <v>120</v>
      </c>
      <c r="C13" s="276"/>
      <c r="D13" s="59">
        <v>413000.88000000018</v>
      </c>
      <c r="E13" s="83">
        <v>53669.229999999996</v>
      </c>
      <c r="F13" s="83">
        <v>51490.6</v>
      </c>
      <c r="G13" s="83">
        <v>518160.71000000037</v>
      </c>
      <c r="H13" s="2"/>
      <c r="I13" s="2"/>
      <c r="J13" s="2"/>
      <c r="K13" s="2"/>
      <c r="L13" s="2"/>
    </row>
    <row r="14" spans="1:12" ht="16" customHeight="1" x14ac:dyDescent="0.3">
      <c r="A14" s="274"/>
      <c r="B14" s="277" t="s">
        <v>5</v>
      </c>
      <c r="C14" s="274"/>
      <c r="D14" s="58">
        <v>6.6256513943952031E-2</v>
      </c>
      <c r="E14" s="117">
        <v>0.16286422160679348</v>
      </c>
      <c r="F14" s="117">
        <v>0.20688664539965845</v>
      </c>
      <c r="G14" s="117">
        <v>7.6068334033348672E-2</v>
      </c>
      <c r="H14" s="2"/>
      <c r="I14" s="2"/>
      <c r="J14" s="2"/>
      <c r="K14" s="2"/>
      <c r="L14" s="2"/>
    </row>
    <row r="15" spans="1:12" ht="16" customHeight="1" x14ac:dyDescent="0.3">
      <c r="A15" s="274"/>
      <c r="B15" s="277" t="s">
        <v>6</v>
      </c>
      <c r="C15" s="69" t="s">
        <v>7</v>
      </c>
      <c r="D15" s="58">
        <v>5.6742423086218602E-2</v>
      </c>
      <c r="E15" s="117">
        <v>0.10182293086857533</v>
      </c>
      <c r="F15" s="117">
        <v>0.13528166709805806</v>
      </c>
      <c r="G15" s="117">
        <v>6.617383953394014E-2</v>
      </c>
      <c r="H15" s="2"/>
      <c r="I15" s="2"/>
      <c r="J15" s="2"/>
      <c r="K15" s="2"/>
      <c r="L15" s="2"/>
    </row>
    <row r="16" spans="1:12" ht="16" customHeight="1" x14ac:dyDescent="0.3">
      <c r="A16" s="274"/>
      <c r="B16" s="277"/>
      <c r="C16" s="69" t="s">
        <v>8</v>
      </c>
      <c r="D16" s="58">
        <v>7.7235226653374081E-2</v>
      </c>
      <c r="E16" s="117">
        <v>0.25030112313393449</v>
      </c>
      <c r="F16" s="117">
        <v>0.30310711975993671</v>
      </c>
      <c r="G16" s="117">
        <v>8.7303965710781542E-2</v>
      </c>
      <c r="H16" s="2"/>
      <c r="I16" s="2"/>
      <c r="J16" s="2"/>
      <c r="K16" s="2"/>
      <c r="L16" s="2"/>
    </row>
    <row r="17" spans="1:12" ht="16" customHeight="1" thickBot="1" x14ac:dyDescent="0.35">
      <c r="A17" s="275"/>
      <c r="B17" s="278" t="s">
        <v>9</v>
      </c>
      <c r="C17" s="275"/>
      <c r="D17" s="114">
        <v>4665</v>
      </c>
      <c r="E17" s="114">
        <v>199</v>
      </c>
      <c r="F17" s="114">
        <v>137</v>
      </c>
      <c r="G17" s="114">
        <v>5001</v>
      </c>
    </row>
    <row r="18" spans="1:12" s="116" customFormat="1" ht="16" customHeight="1" x14ac:dyDescent="0.3">
      <c r="A18" s="273" t="s">
        <v>54</v>
      </c>
      <c r="B18" s="273" t="s">
        <v>120</v>
      </c>
      <c r="C18" s="276"/>
      <c r="D18" s="83">
        <v>880835.38000000082</v>
      </c>
      <c r="E18" s="83">
        <v>90730.389999999985</v>
      </c>
      <c r="F18" s="83">
        <v>91250.030000000028</v>
      </c>
      <c r="G18" s="83">
        <v>1062815.8000000005</v>
      </c>
    </row>
    <row r="19" spans="1:12" s="116" customFormat="1" ht="16" customHeight="1" x14ac:dyDescent="0.3">
      <c r="A19" s="274"/>
      <c r="B19" s="277" t="s">
        <v>5</v>
      </c>
      <c r="C19" s="279"/>
      <c r="D19" s="117">
        <v>0.14130982393378028</v>
      </c>
      <c r="E19" s="117">
        <v>0.27532972512239878</v>
      </c>
      <c r="F19" s="117">
        <v>0.36663803877442108</v>
      </c>
      <c r="G19" s="117">
        <v>0.15602616279092382</v>
      </c>
    </row>
    <row r="20" spans="1:12" s="116" customFormat="1" ht="16" customHeight="1" x14ac:dyDescent="0.3">
      <c r="A20" s="274"/>
      <c r="B20" s="277" t="s">
        <v>6</v>
      </c>
      <c r="C20" s="226" t="s">
        <v>7</v>
      </c>
      <c r="D20" s="117">
        <v>0.12822232739071088</v>
      </c>
      <c r="E20" s="117">
        <v>0.2000691025416732</v>
      </c>
      <c r="F20" s="117">
        <v>0.27055250557000854</v>
      </c>
      <c r="G20" s="117">
        <v>0.14273832293675853</v>
      </c>
    </row>
    <row r="21" spans="1:12" s="116" customFormat="1" ht="16" customHeight="1" x14ac:dyDescent="0.3">
      <c r="A21" s="274"/>
      <c r="B21" s="277"/>
      <c r="C21" s="226" t="s">
        <v>8</v>
      </c>
      <c r="D21" s="117">
        <v>0.15549488050015553</v>
      </c>
      <c r="E21" s="117">
        <v>0.36594973857516977</v>
      </c>
      <c r="F21" s="117">
        <v>0.47464357894566922</v>
      </c>
      <c r="G21" s="117">
        <v>0.17030525437818206</v>
      </c>
    </row>
    <row r="22" spans="1:12" s="116" customFormat="1" ht="16" customHeight="1" thickBot="1" x14ac:dyDescent="0.35">
      <c r="A22" s="275"/>
      <c r="B22" s="278" t="s">
        <v>9</v>
      </c>
      <c r="C22" s="275"/>
      <c r="D22" s="114">
        <v>4665</v>
      </c>
      <c r="E22" s="114">
        <v>199</v>
      </c>
      <c r="F22" s="114">
        <v>137</v>
      </c>
      <c r="G22" s="114">
        <v>5001</v>
      </c>
    </row>
    <row r="23" spans="1:12" s="113" customFormat="1" ht="16" customHeight="1" x14ac:dyDescent="0.3">
      <c r="A23" s="293" t="s">
        <v>149</v>
      </c>
      <c r="B23" s="273" t="s">
        <v>120</v>
      </c>
      <c r="C23" s="276"/>
      <c r="D23" s="59">
        <v>224701.16000000006</v>
      </c>
      <c r="E23" s="83">
        <v>38137.65</v>
      </c>
      <c r="F23" s="83">
        <v>26359.759999999995</v>
      </c>
      <c r="G23" s="83">
        <v>289198.57000000007</v>
      </c>
      <c r="H23" s="2"/>
      <c r="I23" s="2"/>
      <c r="J23" s="2"/>
      <c r="K23" s="2"/>
      <c r="L23" s="2"/>
    </row>
    <row r="24" spans="1:12" s="113" customFormat="1" ht="16" customHeight="1" x14ac:dyDescent="0.3">
      <c r="A24" s="294"/>
      <c r="B24" s="277" t="s">
        <v>5</v>
      </c>
      <c r="C24" s="279"/>
      <c r="D24" s="58">
        <v>3.6048144838728174E-2</v>
      </c>
      <c r="E24" s="117">
        <v>0.11573221157006218</v>
      </c>
      <c r="F24" s="117">
        <v>0.10591219212710865</v>
      </c>
      <c r="G24" s="117">
        <v>4.2455657096669402E-2</v>
      </c>
      <c r="H24" s="2"/>
      <c r="I24" s="2"/>
      <c r="J24" s="2"/>
      <c r="K24" s="2"/>
      <c r="L24" s="2"/>
    </row>
    <row r="25" spans="1:12" s="113" customFormat="1" ht="16" customHeight="1" x14ac:dyDescent="0.3">
      <c r="A25" s="294"/>
      <c r="B25" s="277" t="s">
        <v>6</v>
      </c>
      <c r="C25" s="157" t="s">
        <v>7</v>
      </c>
      <c r="D25" s="58">
        <v>2.9616900168712223E-2</v>
      </c>
      <c r="E25" s="117">
        <v>6.9353371009239162E-2</v>
      </c>
      <c r="F25" s="117">
        <v>5.5786901255055463E-2</v>
      </c>
      <c r="G25" s="117">
        <v>3.5573067115573863E-2</v>
      </c>
      <c r="H25" s="2"/>
      <c r="I25" s="2"/>
      <c r="J25" s="2"/>
      <c r="K25" s="2"/>
      <c r="L25" s="2"/>
    </row>
    <row r="26" spans="1:12" s="113" customFormat="1" ht="16" customHeight="1" x14ac:dyDescent="0.3">
      <c r="A26" s="294"/>
      <c r="B26" s="277"/>
      <c r="C26" s="157" t="s">
        <v>8</v>
      </c>
      <c r="D26" s="58">
        <v>4.3812866672549002E-2</v>
      </c>
      <c r="E26" s="117">
        <v>0.18689747615064772</v>
      </c>
      <c r="F26" s="117">
        <v>0.19192124053890944</v>
      </c>
      <c r="G26" s="117">
        <v>5.0600008090305557E-2</v>
      </c>
      <c r="H26" s="2"/>
      <c r="I26" s="2"/>
      <c r="J26" s="2"/>
      <c r="K26" s="2"/>
      <c r="L26" s="2"/>
    </row>
    <row r="27" spans="1:12" s="113" customFormat="1" ht="16" customHeight="1" thickBot="1" x14ac:dyDescent="0.35">
      <c r="A27" s="295"/>
      <c r="B27" s="278" t="s">
        <v>9</v>
      </c>
      <c r="C27" s="275"/>
      <c r="D27" s="114">
        <v>4665</v>
      </c>
      <c r="E27" s="114">
        <v>199</v>
      </c>
      <c r="F27" s="114">
        <v>137</v>
      </c>
      <c r="G27" s="114">
        <v>5001</v>
      </c>
    </row>
    <row r="28" spans="1:12" s="116" customFormat="1" ht="16" customHeight="1" x14ac:dyDescent="0.3">
      <c r="A28" s="273" t="s">
        <v>414</v>
      </c>
      <c r="B28" s="273" t="s">
        <v>120</v>
      </c>
      <c r="C28" s="276"/>
      <c r="D28" s="83">
        <v>116294.75000000001</v>
      </c>
      <c r="E28" s="83">
        <v>29898.02</v>
      </c>
      <c r="F28" s="83">
        <v>15912.21</v>
      </c>
      <c r="G28" s="83">
        <v>162104.98000000004</v>
      </c>
    </row>
    <row r="29" spans="1:12" s="116" customFormat="1" ht="16" customHeight="1" x14ac:dyDescent="0.3">
      <c r="A29" s="274"/>
      <c r="B29" s="277" t="s">
        <v>5</v>
      </c>
      <c r="C29" s="279"/>
      <c r="D29" s="117">
        <v>1.8656823987840958E-2</v>
      </c>
      <c r="E29" s="117">
        <v>9.072829542895143E-2</v>
      </c>
      <c r="F29" s="117">
        <v>6.3934460810223567E-2</v>
      </c>
      <c r="G29" s="117">
        <v>2.3797743690580721E-2</v>
      </c>
    </row>
    <row r="30" spans="1:12" s="116" customFormat="1" ht="16" customHeight="1" x14ac:dyDescent="0.3">
      <c r="A30" s="274"/>
      <c r="B30" s="277" t="s">
        <v>6</v>
      </c>
      <c r="C30" s="241" t="s">
        <v>7</v>
      </c>
      <c r="D30" s="117">
        <v>1.3957004750307559E-2</v>
      </c>
      <c r="E30" s="117">
        <v>4.4293897021805959E-2</v>
      </c>
      <c r="F30" s="117">
        <v>2.9558754577503028E-2</v>
      </c>
      <c r="G30" s="117">
        <v>1.836689188698843E-2</v>
      </c>
    </row>
    <row r="31" spans="1:12" s="116" customFormat="1" ht="16" customHeight="1" x14ac:dyDescent="0.3">
      <c r="A31" s="274"/>
      <c r="B31" s="277"/>
      <c r="C31" s="241" t="s">
        <v>8</v>
      </c>
      <c r="D31" s="117">
        <v>2.4899276031425568E-2</v>
      </c>
      <c r="E31" s="117">
        <v>0.17683409081607279</v>
      </c>
      <c r="F31" s="117">
        <v>0.13281639094052505</v>
      </c>
      <c r="G31" s="117">
        <v>3.0784068965669015E-2</v>
      </c>
    </row>
    <row r="32" spans="1:12" s="116" customFormat="1" ht="16" customHeight="1" thickBot="1" x14ac:dyDescent="0.35">
      <c r="A32" s="275"/>
      <c r="B32" s="278" t="s">
        <v>9</v>
      </c>
      <c r="C32" s="275"/>
      <c r="D32" s="114">
        <v>4665</v>
      </c>
      <c r="E32" s="114">
        <v>199</v>
      </c>
      <c r="F32" s="114">
        <v>137</v>
      </c>
      <c r="G32" s="114">
        <v>5001</v>
      </c>
    </row>
    <row r="33" spans="1:12" ht="16" customHeight="1" x14ac:dyDescent="0.3">
      <c r="A33" s="273" t="s">
        <v>55</v>
      </c>
      <c r="B33" s="273" t="s">
        <v>120</v>
      </c>
      <c r="C33" s="276"/>
      <c r="D33" s="59">
        <v>555854.62000000069</v>
      </c>
      <c r="E33" s="83">
        <v>58154.49</v>
      </c>
      <c r="F33" s="83">
        <v>50837.840000000004</v>
      </c>
      <c r="G33" s="83">
        <v>664846.95000000088</v>
      </c>
      <c r="H33" s="2"/>
      <c r="I33" s="2"/>
      <c r="J33" s="2"/>
      <c r="K33" s="2"/>
      <c r="L33" s="2"/>
    </row>
    <row r="34" spans="1:12" ht="16" customHeight="1" x14ac:dyDescent="0.3">
      <c r="A34" s="274"/>
      <c r="B34" s="277" t="s">
        <v>5</v>
      </c>
      <c r="C34" s="279"/>
      <c r="D34" s="58">
        <v>8.9174118420377674E-2</v>
      </c>
      <c r="E34" s="117">
        <v>0.17647515618893833</v>
      </c>
      <c r="F34" s="117">
        <v>0.20426388849546467</v>
      </c>
      <c r="G34" s="117">
        <v>9.7602537007588031E-2</v>
      </c>
      <c r="H34" s="2"/>
      <c r="I34" s="2"/>
      <c r="J34" s="2"/>
      <c r="K34" s="2"/>
      <c r="L34" s="2"/>
    </row>
    <row r="35" spans="1:12" ht="16" customHeight="1" x14ac:dyDescent="0.3">
      <c r="A35" s="274"/>
      <c r="B35" s="277" t="s">
        <v>6</v>
      </c>
      <c r="C35" s="69" t="s">
        <v>7</v>
      </c>
      <c r="D35" s="58">
        <v>7.8520841116821657E-2</v>
      </c>
      <c r="E35" s="117">
        <v>0.12084750472684243</v>
      </c>
      <c r="F35" s="117">
        <v>0.1313406385656733</v>
      </c>
      <c r="G35" s="117">
        <v>8.6905130472169426E-2</v>
      </c>
      <c r="H35" s="2"/>
      <c r="I35" s="2"/>
      <c r="J35" s="2"/>
      <c r="K35" s="2"/>
      <c r="L35" s="2"/>
    </row>
    <row r="36" spans="1:12" ht="16" customHeight="1" x14ac:dyDescent="0.3">
      <c r="A36" s="274"/>
      <c r="B36" s="277"/>
      <c r="C36" s="69" t="s">
        <v>8</v>
      </c>
      <c r="D36" s="58">
        <v>0.10111417221998224</v>
      </c>
      <c r="E36" s="117">
        <v>0.25041535106803153</v>
      </c>
      <c r="F36" s="117">
        <v>0.30352816432718832</v>
      </c>
      <c r="G36" s="117">
        <v>0.10945886783766821</v>
      </c>
      <c r="H36" s="2"/>
      <c r="I36" s="2"/>
      <c r="J36" s="2"/>
      <c r="K36" s="2"/>
      <c r="L36" s="2"/>
    </row>
    <row r="37" spans="1:12" ht="16" customHeight="1" thickBot="1" x14ac:dyDescent="0.35">
      <c r="A37" s="275"/>
      <c r="B37" s="278" t="s">
        <v>9</v>
      </c>
      <c r="C37" s="275"/>
      <c r="D37" s="114">
        <v>4665</v>
      </c>
      <c r="E37" s="114">
        <v>199</v>
      </c>
      <c r="F37" s="114">
        <v>137</v>
      </c>
      <c r="G37" s="114">
        <v>5001</v>
      </c>
    </row>
    <row r="38" spans="1:12" ht="16" customHeight="1" x14ac:dyDescent="0.3">
      <c r="A38" s="273" t="s">
        <v>57</v>
      </c>
      <c r="B38" s="273" t="s">
        <v>120</v>
      </c>
      <c r="C38" s="276"/>
      <c r="D38" s="59">
        <v>2663828.3000000012</v>
      </c>
      <c r="E38" s="83">
        <v>84196.26</v>
      </c>
      <c r="F38" s="83">
        <v>75121.2</v>
      </c>
      <c r="G38" s="83">
        <v>2823145.7599999993</v>
      </c>
      <c r="H38" s="2"/>
      <c r="I38" s="2"/>
      <c r="J38" s="2"/>
      <c r="K38" s="2"/>
      <c r="L38" s="2"/>
    </row>
    <row r="39" spans="1:12" ht="16" customHeight="1" x14ac:dyDescent="0.3">
      <c r="A39" s="279"/>
      <c r="B39" s="277" t="s">
        <v>5</v>
      </c>
      <c r="C39" s="279"/>
      <c r="D39" s="58">
        <v>0.42735012308749565</v>
      </c>
      <c r="E39" s="117">
        <v>0.25550130581532848</v>
      </c>
      <c r="F39" s="117">
        <v>0.30183320968092864</v>
      </c>
      <c r="G39" s="117">
        <v>0.41445055665550518</v>
      </c>
      <c r="H39" s="2"/>
      <c r="I39" s="2"/>
      <c r="J39" s="2"/>
      <c r="K39" s="2"/>
      <c r="L39" s="2"/>
    </row>
    <row r="40" spans="1:12" ht="16" customHeight="1" x14ac:dyDescent="0.3">
      <c r="A40" s="279"/>
      <c r="B40" s="277" t="s">
        <v>6</v>
      </c>
      <c r="C40" s="69" t="s">
        <v>7</v>
      </c>
      <c r="D40" s="58">
        <v>0.40846182477112269</v>
      </c>
      <c r="E40" s="117">
        <v>0.18539150402317869</v>
      </c>
      <c r="F40" s="117">
        <v>0.20849380828762734</v>
      </c>
      <c r="G40" s="117">
        <v>0.39638022866990069</v>
      </c>
      <c r="H40" s="2"/>
      <c r="I40" s="2"/>
      <c r="J40" s="2"/>
      <c r="K40" s="2"/>
      <c r="L40" s="2"/>
    </row>
    <row r="41" spans="1:12" ht="16" customHeight="1" x14ac:dyDescent="0.3">
      <c r="A41" s="279"/>
      <c r="B41" s="277"/>
      <c r="C41" s="69" t="s">
        <v>8</v>
      </c>
      <c r="D41" s="70">
        <v>0.44645264904468118</v>
      </c>
      <c r="E41" s="82">
        <v>0.34102510146969756</v>
      </c>
      <c r="F41" s="82">
        <v>0.41504728971683152</v>
      </c>
      <c r="G41" s="82">
        <v>0.43275407549342954</v>
      </c>
      <c r="H41" s="2"/>
      <c r="I41" s="2"/>
      <c r="J41" s="2"/>
      <c r="K41" s="2"/>
      <c r="L41" s="2"/>
    </row>
    <row r="42" spans="1:12" ht="16" customHeight="1" thickBot="1" x14ac:dyDescent="0.35">
      <c r="A42" s="275"/>
      <c r="B42" s="278" t="s">
        <v>9</v>
      </c>
      <c r="C42" s="275"/>
      <c r="D42" s="114">
        <v>4665</v>
      </c>
      <c r="E42" s="114">
        <v>199</v>
      </c>
      <c r="F42" s="114">
        <v>137</v>
      </c>
      <c r="G42" s="114">
        <v>5001</v>
      </c>
    </row>
    <row r="43" spans="1:12" ht="16" customHeight="1" x14ac:dyDescent="0.3">
      <c r="A43" s="273" t="s">
        <v>69</v>
      </c>
      <c r="B43" s="273" t="s">
        <v>120</v>
      </c>
      <c r="C43" s="276"/>
      <c r="D43" s="83">
        <v>1584612.2600000005</v>
      </c>
      <c r="E43" s="83">
        <v>54327.799999999981</v>
      </c>
      <c r="F43" s="83">
        <v>58087.15</v>
      </c>
      <c r="G43" s="83">
        <v>1697027.2100000002</v>
      </c>
      <c r="H43" s="2"/>
      <c r="I43" s="2"/>
      <c r="J43" s="2"/>
      <c r="K43" s="2"/>
      <c r="L43" s="2"/>
    </row>
    <row r="44" spans="1:12" ht="16" customHeight="1" x14ac:dyDescent="0.3">
      <c r="A44" s="279"/>
      <c r="B44" s="277" t="s">
        <v>5</v>
      </c>
      <c r="C44" s="279"/>
      <c r="D44" s="117">
        <v>0.25421467455577174</v>
      </c>
      <c r="E44" s="117">
        <v>0.16486271292898283</v>
      </c>
      <c r="F44" s="117">
        <v>0.23339125207954015</v>
      </c>
      <c r="G44" s="117">
        <v>0.24913126407048822</v>
      </c>
      <c r="H44" s="2"/>
      <c r="I44" s="2"/>
      <c r="J44" s="2"/>
      <c r="K44" s="2"/>
      <c r="L44" s="2"/>
    </row>
    <row r="45" spans="1:12" ht="16" customHeight="1" x14ac:dyDescent="0.3">
      <c r="A45" s="279"/>
      <c r="B45" s="277" t="s">
        <v>6</v>
      </c>
      <c r="C45" s="120" t="s">
        <v>7</v>
      </c>
      <c r="D45" s="117">
        <v>0.23855612728460471</v>
      </c>
      <c r="E45" s="117">
        <v>0.11462314163978098</v>
      </c>
      <c r="F45" s="117">
        <v>0.14779475779238452</v>
      </c>
      <c r="G45" s="117">
        <v>0.234094991024001</v>
      </c>
      <c r="H45" s="2"/>
      <c r="I45" s="2"/>
      <c r="J45" s="2"/>
      <c r="K45" s="2"/>
      <c r="L45" s="2"/>
    </row>
    <row r="46" spans="1:12" ht="16" customHeight="1" x14ac:dyDescent="0.3">
      <c r="A46" s="279"/>
      <c r="B46" s="277"/>
      <c r="C46" s="120" t="s">
        <v>8</v>
      </c>
      <c r="D46" s="117">
        <v>0.27053585715545725</v>
      </c>
      <c r="E46" s="117">
        <v>0.23136806676302013</v>
      </c>
      <c r="F46" s="117">
        <v>0.34830053521186793</v>
      </c>
      <c r="G46" s="117">
        <v>0.26479942876503348</v>
      </c>
      <c r="H46" s="2"/>
      <c r="I46" s="2"/>
      <c r="J46" s="2"/>
      <c r="K46" s="2"/>
      <c r="L46" s="2"/>
    </row>
    <row r="47" spans="1:12" ht="16" customHeight="1" thickBot="1" x14ac:dyDescent="0.35">
      <c r="A47" s="275"/>
      <c r="B47" s="278" t="s">
        <v>9</v>
      </c>
      <c r="C47" s="275"/>
      <c r="D47" s="118">
        <v>4665</v>
      </c>
      <c r="E47" s="118">
        <v>199</v>
      </c>
      <c r="F47" s="118">
        <v>137</v>
      </c>
      <c r="G47" s="118">
        <v>5001</v>
      </c>
    </row>
    <row r="48" spans="1:12" s="116" customFormat="1" ht="16" customHeight="1" x14ac:dyDescent="0.3">
      <c r="A48" s="312" t="s">
        <v>360</v>
      </c>
      <c r="B48" s="305"/>
      <c r="C48" s="305"/>
      <c r="D48" s="305"/>
      <c r="E48" s="305"/>
      <c r="F48" s="305"/>
      <c r="G48" s="305"/>
      <c r="H48" s="72"/>
    </row>
    <row r="49" spans="1:8" s="116" customFormat="1" ht="16" customHeight="1" x14ac:dyDescent="0.3">
      <c r="A49" s="280" t="s">
        <v>10</v>
      </c>
      <c r="B49" s="281"/>
      <c r="C49" s="281"/>
      <c r="D49" s="281"/>
      <c r="E49" s="281"/>
      <c r="F49" s="281"/>
      <c r="G49" s="281"/>
      <c r="H49" s="72"/>
    </row>
    <row r="50" spans="1:8" s="116" customFormat="1" ht="16" customHeight="1" x14ac:dyDescent="0.3">
      <c r="A50" s="311" t="s">
        <v>413</v>
      </c>
      <c r="B50" s="311"/>
      <c r="C50" s="311"/>
      <c r="D50" s="233"/>
      <c r="E50" s="233"/>
      <c r="F50" s="233"/>
      <c r="G50" s="233"/>
      <c r="H50" s="72"/>
    </row>
    <row r="51" spans="1:8" ht="14.15" customHeight="1" x14ac:dyDescent="0.3">
      <c r="A51" s="198" t="str">
        <f>HYPERLINK("#'Index'!A1","Back To Index")</f>
        <v>Back To Index</v>
      </c>
    </row>
    <row r="53" spans="1:8" ht="14.5" customHeight="1" x14ac:dyDescent="0.3"/>
    <row r="55" spans="1:8" ht="14.5" customHeight="1" x14ac:dyDescent="0.3"/>
    <row r="56" spans="1:8" ht="14.5" customHeight="1" x14ac:dyDescent="0.3"/>
    <row r="58" spans="1:8" ht="14.5" customHeight="1" x14ac:dyDescent="0.3"/>
    <row r="59" spans="1:8" ht="14.15" customHeight="1" x14ac:dyDescent="0.3"/>
    <row r="61" spans="1:8" ht="14.15" customHeight="1" x14ac:dyDescent="0.3"/>
    <row r="62" spans="1:8" ht="14.15" customHeight="1" x14ac:dyDescent="0.3"/>
    <row r="63" spans="1:8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15" customHeight="1" x14ac:dyDescent="0.3"/>
    <row r="74" ht="14.15" customHeight="1" x14ac:dyDescent="0.3"/>
    <row r="75" ht="14.15" customHeight="1" x14ac:dyDescent="0.3"/>
    <row r="77" ht="14.15" customHeight="1" x14ac:dyDescent="0.3"/>
    <row r="78" ht="14.15" customHeight="1" x14ac:dyDescent="0.3"/>
    <row r="79" ht="14.15" customHeight="1" x14ac:dyDescent="0.3"/>
    <row r="81" ht="14.5" customHeight="1" x14ac:dyDescent="0.3"/>
    <row r="83" ht="14.5" customHeight="1" x14ac:dyDescent="0.3"/>
    <row r="84" ht="14.5" customHeight="1" x14ac:dyDescent="0.3"/>
    <row r="86" ht="14.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15" customHeight="1" x14ac:dyDescent="0.3"/>
    <row r="102" ht="14.15" customHeight="1" x14ac:dyDescent="0.3"/>
    <row r="103" ht="14.15" customHeight="1" x14ac:dyDescent="0.3"/>
    <row r="105" ht="14.15" customHeight="1" x14ac:dyDescent="0.3"/>
    <row r="106" ht="14.15" customHeight="1" x14ac:dyDescent="0.3"/>
    <row r="107" ht="14.15" customHeight="1" x14ac:dyDescent="0.3"/>
    <row r="109" ht="14.5" customHeight="1" x14ac:dyDescent="0.3"/>
    <row r="111" ht="14.5" customHeight="1" x14ac:dyDescent="0.3"/>
    <row r="112" ht="14.5" customHeight="1" x14ac:dyDescent="0.3"/>
    <row r="114" ht="14.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15" customHeight="1" x14ac:dyDescent="0.3"/>
    <row r="130" ht="14.15" customHeight="1" x14ac:dyDescent="0.3"/>
    <row r="131" ht="14.15" customHeight="1" x14ac:dyDescent="0.3"/>
    <row r="133" ht="14.15" customHeight="1" x14ac:dyDescent="0.3"/>
    <row r="134" ht="14.15" customHeight="1" x14ac:dyDescent="0.3"/>
    <row r="135" ht="14.15" customHeight="1" x14ac:dyDescent="0.3"/>
    <row r="137" ht="14.5" customHeight="1" x14ac:dyDescent="0.3"/>
    <row r="139" ht="14.5" customHeight="1" x14ac:dyDescent="0.3"/>
    <row r="140" ht="14.5" customHeight="1" x14ac:dyDescent="0.3"/>
    <row r="142" ht="14.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15" customHeight="1" x14ac:dyDescent="0.3"/>
    <row r="158" ht="14.15" customHeight="1" x14ac:dyDescent="0.3"/>
    <row r="159" ht="14.15" customHeight="1" x14ac:dyDescent="0.3"/>
    <row r="161" ht="14.15" customHeight="1" x14ac:dyDescent="0.3"/>
    <row r="162" ht="14.15" customHeight="1" x14ac:dyDescent="0.3"/>
    <row r="163" ht="14.15" customHeight="1" x14ac:dyDescent="0.3"/>
    <row r="165" ht="14.5" customHeight="1" x14ac:dyDescent="0.3"/>
    <row r="167" ht="14.5" customHeight="1" x14ac:dyDescent="0.3"/>
    <row r="168" ht="14.5" customHeight="1" x14ac:dyDescent="0.3"/>
    <row r="170" ht="14.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15" customHeight="1" x14ac:dyDescent="0.3"/>
    <row r="186" ht="14.15" customHeight="1" x14ac:dyDescent="0.3"/>
    <row r="187" ht="14.15" customHeight="1" x14ac:dyDescent="0.3"/>
    <row r="189" ht="14.15" customHeight="1" x14ac:dyDescent="0.3"/>
    <row r="190" ht="14.15" customHeight="1" x14ac:dyDescent="0.3"/>
    <row r="191" ht="14.15" customHeight="1" x14ac:dyDescent="0.3"/>
    <row r="193" ht="14.5" customHeight="1" x14ac:dyDescent="0.3"/>
    <row r="195" ht="14.5" customHeight="1" x14ac:dyDescent="0.3"/>
    <row r="196" ht="14.5" customHeight="1" x14ac:dyDescent="0.3"/>
    <row r="198" ht="14.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15" customHeight="1" x14ac:dyDescent="0.3"/>
    <row r="230" ht="14.15" customHeight="1" x14ac:dyDescent="0.3"/>
    <row r="231" ht="14.15" customHeight="1" x14ac:dyDescent="0.3"/>
    <row r="233" ht="14.15" customHeight="1" x14ac:dyDescent="0.3"/>
    <row r="234" ht="14.15" customHeight="1" x14ac:dyDescent="0.3"/>
    <row r="235" ht="14.15" customHeight="1" x14ac:dyDescent="0.3"/>
    <row r="237" ht="14.5" customHeight="1" x14ac:dyDescent="0.3"/>
    <row r="239" ht="14.5" customHeight="1" x14ac:dyDescent="0.3"/>
    <row r="240" ht="14.5" customHeight="1" x14ac:dyDescent="0.3"/>
    <row r="242" ht="14.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15" customHeight="1" x14ac:dyDescent="0.3"/>
    <row r="258" ht="14.15" customHeight="1" x14ac:dyDescent="0.3"/>
    <row r="259" ht="14.15" customHeight="1" x14ac:dyDescent="0.3"/>
    <row r="261" ht="14.15" customHeight="1" x14ac:dyDescent="0.3"/>
    <row r="262" ht="14.15" customHeight="1" x14ac:dyDescent="0.3"/>
    <row r="263" ht="14.15" customHeight="1" x14ac:dyDescent="0.3"/>
    <row r="265" ht="14.5" customHeight="1" x14ac:dyDescent="0.3"/>
    <row r="267" ht="14.5" customHeight="1" x14ac:dyDescent="0.3"/>
    <row r="268" ht="14.5" customHeight="1" x14ac:dyDescent="0.3"/>
    <row r="270" ht="14.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15" customHeight="1" x14ac:dyDescent="0.3"/>
    <row r="286" ht="14.15" customHeight="1" x14ac:dyDescent="0.3"/>
    <row r="287" ht="14.15" customHeight="1" x14ac:dyDescent="0.3"/>
    <row r="289" ht="14.15" customHeight="1" x14ac:dyDescent="0.3"/>
    <row r="290" ht="14.15" customHeight="1" x14ac:dyDescent="0.3"/>
    <row r="291" ht="14.15" customHeight="1" x14ac:dyDescent="0.3"/>
    <row r="293" ht="14.5" customHeight="1" x14ac:dyDescent="0.3"/>
    <row r="295" ht="14.5" customHeight="1" x14ac:dyDescent="0.3"/>
    <row r="296" ht="14.5" customHeight="1" x14ac:dyDescent="0.3"/>
    <row r="298" ht="14.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15" customHeight="1" x14ac:dyDescent="0.3"/>
    <row r="314" ht="14.15" customHeight="1" x14ac:dyDescent="0.3"/>
    <row r="315" ht="14.15" customHeight="1" x14ac:dyDescent="0.3"/>
    <row r="317" ht="14.15" customHeight="1" x14ac:dyDescent="0.3"/>
    <row r="318" ht="14.15" customHeight="1" x14ac:dyDescent="0.3"/>
    <row r="319" ht="14.15" customHeight="1" x14ac:dyDescent="0.3"/>
    <row r="321" ht="14.5" customHeight="1" x14ac:dyDescent="0.3"/>
    <row r="323" ht="14.5" customHeight="1" x14ac:dyDescent="0.3"/>
    <row r="324" ht="14.5" customHeight="1" x14ac:dyDescent="0.3"/>
    <row r="326" ht="14.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15" customHeight="1" x14ac:dyDescent="0.3"/>
    <row r="342" ht="14.15" customHeight="1" x14ac:dyDescent="0.3"/>
    <row r="343" ht="14.15" customHeight="1" x14ac:dyDescent="0.3"/>
    <row r="345" ht="14.15" customHeight="1" x14ac:dyDescent="0.3"/>
    <row r="346" ht="14.15" customHeight="1" x14ac:dyDescent="0.3"/>
    <row r="347" ht="14.15" customHeight="1" x14ac:dyDescent="0.3"/>
    <row r="349" ht="14.5" customHeight="1" x14ac:dyDescent="0.3"/>
    <row r="351" ht="14.5" customHeight="1" x14ac:dyDescent="0.3"/>
    <row r="352" ht="14.5" customHeight="1" x14ac:dyDescent="0.3"/>
    <row r="354" ht="14.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15" customHeight="1" x14ac:dyDescent="0.3"/>
    <row r="370" ht="14.15" customHeight="1" x14ac:dyDescent="0.3"/>
    <row r="371" ht="14.15" customHeight="1" x14ac:dyDescent="0.3"/>
    <row r="373" ht="14.15" customHeight="1" x14ac:dyDescent="0.3"/>
    <row r="374" ht="14.15" customHeight="1" x14ac:dyDescent="0.3"/>
    <row r="375" ht="14.15" customHeight="1" x14ac:dyDescent="0.3"/>
    <row r="377" ht="14.5" customHeight="1" x14ac:dyDescent="0.3"/>
    <row r="379" ht="14.5" customHeight="1" x14ac:dyDescent="0.3"/>
    <row r="380" ht="14.5" customHeight="1" x14ac:dyDescent="0.3"/>
    <row r="382" ht="14.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15" customHeight="1" x14ac:dyDescent="0.3"/>
    <row r="398" ht="14.15" customHeight="1" x14ac:dyDescent="0.3"/>
    <row r="399" ht="14.15" customHeight="1" x14ac:dyDescent="0.3"/>
    <row r="401" ht="14.15" customHeight="1" x14ac:dyDescent="0.3"/>
    <row r="402" ht="14.15" customHeight="1" x14ac:dyDescent="0.3"/>
    <row r="403" ht="14.15" customHeight="1" x14ac:dyDescent="0.3"/>
    <row r="405" ht="14.5" customHeight="1" x14ac:dyDescent="0.3"/>
  </sheetData>
  <mergeCells count="50">
    <mergeCell ref="A50:C50"/>
    <mergeCell ref="B27:C27"/>
    <mergeCell ref="A33:A37"/>
    <mergeCell ref="A38:A42"/>
    <mergeCell ref="B34:C34"/>
    <mergeCell ref="B35:B36"/>
    <mergeCell ref="B37:C37"/>
    <mergeCell ref="B38:C38"/>
    <mergeCell ref="B39:C39"/>
    <mergeCell ref="B40:B41"/>
    <mergeCell ref="B33:C33"/>
    <mergeCell ref="A23:A27"/>
    <mergeCell ref="B25:B26"/>
    <mergeCell ref="A28:A32"/>
    <mergeCell ref="B28:C28"/>
    <mergeCell ref="B30:B31"/>
    <mergeCell ref="B14:C14"/>
    <mergeCell ref="B15:B16"/>
    <mergeCell ref="B17:C17"/>
    <mergeCell ref="B32:C32"/>
    <mergeCell ref="A13:A17"/>
    <mergeCell ref="B13:C13"/>
    <mergeCell ref="A1:G1"/>
    <mergeCell ref="B2:C2"/>
    <mergeCell ref="A3:A7"/>
    <mergeCell ref="B3:C3"/>
    <mergeCell ref="B4:C4"/>
    <mergeCell ref="B5:B6"/>
    <mergeCell ref="B7:C7"/>
    <mergeCell ref="A8:A12"/>
    <mergeCell ref="B8:C8"/>
    <mergeCell ref="B9:C9"/>
    <mergeCell ref="B10:B11"/>
    <mergeCell ref="B12:C12"/>
    <mergeCell ref="A48:G48"/>
    <mergeCell ref="A49:G49"/>
    <mergeCell ref="A18:A22"/>
    <mergeCell ref="B18:C18"/>
    <mergeCell ref="B19:C19"/>
    <mergeCell ref="B20:B21"/>
    <mergeCell ref="B22:C22"/>
    <mergeCell ref="A43:A47"/>
    <mergeCell ref="B42:C42"/>
    <mergeCell ref="B43:C43"/>
    <mergeCell ref="B44:C44"/>
    <mergeCell ref="B45:B46"/>
    <mergeCell ref="B47:C47"/>
    <mergeCell ref="B23:C23"/>
    <mergeCell ref="B24:C24"/>
    <mergeCell ref="B29:C29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1F497D"/>
  </sheetPr>
  <dimension ref="A1:E204"/>
  <sheetViews>
    <sheetView workbookViewId="0">
      <selection activeCell="A63" sqref="A63"/>
    </sheetView>
  </sheetViews>
  <sheetFormatPr defaultColWidth="9" defaultRowHeight="15.5" x14ac:dyDescent="0.35"/>
  <cols>
    <col min="1" max="1" width="49.58203125" style="39" customWidth="1"/>
    <col min="2" max="2" width="10.58203125" style="39" customWidth="1"/>
    <col min="3" max="3" width="10.58203125" style="56" customWidth="1"/>
    <col min="4" max="12" width="10.58203125" style="39" customWidth="1"/>
    <col min="13" max="16384" width="9" style="39"/>
  </cols>
  <sheetData>
    <row r="1" spans="1:5" s="78" customFormat="1" ht="27.75" customHeight="1" thickBot="1" x14ac:dyDescent="0.4">
      <c r="A1" s="266" t="s">
        <v>281</v>
      </c>
      <c r="B1" s="266"/>
      <c r="C1" s="266"/>
      <c r="D1" s="266"/>
      <c r="E1" s="266"/>
    </row>
    <row r="2" spans="1:5" s="41" customFormat="1" ht="85.5" customHeight="1" thickBot="1" x14ac:dyDescent="0.4">
      <c r="A2" s="90"/>
      <c r="B2" s="91" t="s">
        <v>82</v>
      </c>
      <c r="C2" s="91" t="s">
        <v>83</v>
      </c>
      <c r="D2" s="92" t="s">
        <v>84</v>
      </c>
      <c r="E2" s="92" t="s">
        <v>4</v>
      </c>
    </row>
    <row r="3" spans="1:5" s="41" customFormat="1" ht="16" customHeight="1" x14ac:dyDescent="0.35">
      <c r="A3" s="5" t="s">
        <v>34</v>
      </c>
      <c r="B3" s="42"/>
      <c r="C3" s="42"/>
      <c r="D3" s="42"/>
      <c r="E3" s="43"/>
    </row>
    <row r="4" spans="1:5" s="41" customFormat="1" ht="16" customHeight="1" x14ac:dyDescent="0.35">
      <c r="A4" s="8" t="s">
        <v>1</v>
      </c>
      <c r="B4" s="57">
        <v>0.27198450340908342</v>
      </c>
      <c r="C4" s="57">
        <v>0.13903165095355002</v>
      </c>
      <c r="D4" s="57">
        <v>6.3673792195404921E-2</v>
      </c>
      <c r="E4" s="57">
        <v>0.22002352310473147</v>
      </c>
    </row>
    <row r="5" spans="1:5" s="41" customFormat="1" ht="16" customHeight="1" x14ac:dyDescent="0.35">
      <c r="A5" s="8" t="s">
        <v>2</v>
      </c>
      <c r="B5" s="57">
        <v>0.60172535188955301</v>
      </c>
      <c r="C5" s="57">
        <v>0.65277286210676488</v>
      </c>
      <c r="D5" s="57">
        <v>0.70660078779116675</v>
      </c>
      <c r="E5" s="57">
        <v>0.6245710505900568</v>
      </c>
    </row>
    <row r="6" spans="1:5" s="41" customFormat="1" ht="16" customHeight="1" x14ac:dyDescent="0.35">
      <c r="A6" s="8" t="s">
        <v>3</v>
      </c>
      <c r="B6" s="57">
        <v>0.12629014470136479</v>
      </c>
      <c r="C6" s="57">
        <v>0.20819548693968501</v>
      </c>
      <c r="D6" s="57">
        <v>0.22972542001342791</v>
      </c>
      <c r="E6" s="57">
        <v>0.15540542630521109</v>
      </c>
    </row>
    <row r="7" spans="1:5" ht="16" customHeight="1" x14ac:dyDescent="0.35">
      <c r="A7" s="11"/>
      <c r="B7" s="48"/>
      <c r="C7" s="48"/>
      <c r="D7" s="48"/>
      <c r="E7" s="48"/>
    </row>
    <row r="8" spans="1:5" ht="16" customHeight="1" x14ac:dyDescent="0.35">
      <c r="A8" s="11" t="s">
        <v>38</v>
      </c>
      <c r="B8" s="60">
        <v>0.50441449405585836</v>
      </c>
      <c r="C8" s="60">
        <v>0.53188629349904359</v>
      </c>
      <c r="D8" s="60">
        <v>0.5560912640289486</v>
      </c>
      <c r="E8" s="60">
        <v>0.51615521564916578</v>
      </c>
    </row>
    <row r="9" spans="1:5" ht="16" customHeight="1" x14ac:dyDescent="0.35">
      <c r="A9" s="11"/>
      <c r="B9" s="48"/>
      <c r="C9" s="48"/>
      <c r="D9" s="48"/>
      <c r="E9" s="50"/>
    </row>
    <row r="10" spans="1:5" ht="16" customHeight="1" x14ac:dyDescent="0.35">
      <c r="A10" s="11" t="s">
        <v>35</v>
      </c>
      <c r="B10" s="48"/>
      <c r="C10" s="48"/>
      <c r="D10" s="48"/>
      <c r="E10" s="49"/>
    </row>
    <row r="11" spans="1:5" ht="16" customHeight="1" x14ac:dyDescent="0.35">
      <c r="A11" s="8" t="s">
        <v>23</v>
      </c>
      <c r="B11" s="57">
        <v>0.73048687147222524</v>
      </c>
      <c r="C11" s="57">
        <v>0.72789268976875787</v>
      </c>
      <c r="D11" s="57">
        <v>0.73439634956204203</v>
      </c>
      <c r="E11" s="57">
        <v>0.73040038514811589</v>
      </c>
    </row>
    <row r="12" spans="1:5" ht="16" customHeight="1" x14ac:dyDescent="0.35">
      <c r="A12" s="8" t="s">
        <v>93</v>
      </c>
      <c r="B12" s="57">
        <v>6.421204671695474E-2</v>
      </c>
      <c r="C12" s="57">
        <v>6.2099112426160383E-2</v>
      </c>
      <c r="D12" s="57">
        <v>6.569535874449843E-2</v>
      </c>
      <c r="E12" s="57">
        <v>6.3943788408567334E-2</v>
      </c>
    </row>
    <row r="13" spans="1:5" ht="16" customHeight="1" x14ac:dyDescent="0.35">
      <c r="A13" s="8" t="s">
        <v>24</v>
      </c>
      <c r="B13" s="57">
        <v>9.8952431295998997E-2</v>
      </c>
      <c r="C13" s="57">
        <v>6.3558021653048719E-2</v>
      </c>
      <c r="D13" s="57">
        <v>5.4219803371947713E-2</v>
      </c>
      <c r="E13" s="57">
        <v>8.6366621159761278E-2</v>
      </c>
    </row>
    <row r="14" spans="1:5" ht="16" customHeight="1" x14ac:dyDescent="0.35">
      <c r="A14" s="8" t="s">
        <v>25</v>
      </c>
      <c r="B14" s="60">
        <v>0.1063486505148194</v>
      </c>
      <c r="C14" s="60">
        <v>0.14645017615203265</v>
      </c>
      <c r="D14" s="60">
        <v>0.14568848832151152</v>
      </c>
      <c r="E14" s="60">
        <v>0.11928920528355508</v>
      </c>
    </row>
    <row r="15" spans="1:5" ht="16" customHeight="1" x14ac:dyDescent="0.35">
      <c r="A15" s="8"/>
      <c r="B15" s="48"/>
      <c r="C15" s="48"/>
      <c r="D15" s="48"/>
      <c r="E15" s="85"/>
    </row>
    <row r="16" spans="1:5" ht="16" customHeight="1" x14ac:dyDescent="0.35">
      <c r="A16" s="11" t="s">
        <v>36</v>
      </c>
      <c r="B16" s="60">
        <v>0.90994606918140308</v>
      </c>
      <c r="C16" s="60">
        <v>0.93651810263234259</v>
      </c>
      <c r="D16" s="60">
        <v>0.96470214788826614</v>
      </c>
      <c r="E16" s="60">
        <v>0.92185721827964229</v>
      </c>
    </row>
    <row r="17" spans="1:5" ht="16" customHeight="1" x14ac:dyDescent="0.35">
      <c r="A17" s="11"/>
      <c r="B17" s="48"/>
      <c r="C17" s="48"/>
      <c r="D17" s="48"/>
      <c r="E17" s="49"/>
    </row>
    <row r="18" spans="1:5" ht="16" customHeight="1" x14ac:dyDescent="0.35">
      <c r="A18" s="11" t="s">
        <v>76</v>
      </c>
      <c r="B18" s="60">
        <v>0.96536598678052399</v>
      </c>
      <c r="C18" s="60">
        <v>0.93717688699766777</v>
      </c>
      <c r="D18" s="60">
        <v>0.94821954518198737</v>
      </c>
      <c r="E18" s="60">
        <v>0.95749149768046149</v>
      </c>
    </row>
    <row r="19" spans="1:5" ht="16" customHeight="1" x14ac:dyDescent="0.35">
      <c r="A19" s="193"/>
      <c r="B19" s="48"/>
      <c r="C19" s="48"/>
      <c r="D19" s="48"/>
      <c r="E19" s="49"/>
    </row>
    <row r="20" spans="1:5" ht="16" customHeight="1" x14ac:dyDescent="0.35">
      <c r="A20" s="11" t="s">
        <v>37</v>
      </c>
      <c r="B20" s="45"/>
      <c r="C20" s="45"/>
      <c r="D20" s="48"/>
      <c r="E20" s="47"/>
    </row>
    <row r="21" spans="1:5" ht="16" customHeight="1" x14ac:dyDescent="0.35">
      <c r="A21" s="8" t="s">
        <v>40</v>
      </c>
      <c r="B21" s="57">
        <v>0.74299999999999999</v>
      </c>
      <c r="C21" s="57">
        <v>0.32100000000000001</v>
      </c>
      <c r="D21" s="57">
        <v>0</v>
      </c>
      <c r="E21" s="57">
        <v>0.56899999999999995</v>
      </c>
    </row>
    <row r="22" spans="1:5" ht="16" customHeight="1" x14ac:dyDescent="0.35">
      <c r="A22" s="8" t="s">
        <v>39</v>
      </c>
      <c r="B22" s="57">
        <v>0.25456195503896067</v>
      </c>
      <c r="C22" s="57">
        <v>0.4018697650214948</v>
      </c>
      <c r="D22" s="57">
        <v>8.1607668880552316E-3</v>
      </c>
      <c r="E22" s="57">
        <v>0.25700000000000001</v>
      </c>
    </row>
    <row r="23" spans="1:5" ht="16" customHeight="1" x14ac:dyDescent="0.35">
      <c r="A23" s="8" t="s">
        <v>26</v>
      </c>
      <c r="B23" s="57">
        <v>0</v>
      </c>
      <c r="C23" s="57">
        <v>0.26500000000000001</v>
      </c>
      <c r="D23" s="57">
        <v>0.98399999999999999</v>
      </c>
      <c r="E23" s="57">
        <v>0.17</v>
      </c>
    </row>
    <row r="24" spans="1:5" ht="16" customHeight="1" x14ac:dyDescent="0.35">
      <c r="A24" s="11"/>
      <c r="B24" s="45"/>
      <c r="C24" s="45"/>
      <c r="D24" s="45"/>
      <c r="E24" s="45"/>
    </row>
    <row r="25" spans="1:5" ht="16" customHeight="1" x14ac:dyDescent="0.35">
      <c r="A25" s="63" t="s">
        <v>157</v>
      </c>
      <c r="B25" s="60">
        <v>0</v>
      </c>
      <c r="C25" s="60">
        <v>0.73201851062247991</v>
      </c>
      <c r="D25" s="60">
        <v>1</v>
      </c>
      <c r="E25" s="60">
        <v>0.26900175638248286</v>
      </c>
    </row>
    <row r="26" spans="1:5" ht="16" customHeight="1" x14ac:dyDescent="0.35">
      <c r="A26" s="8"/>
      <c r="B26" s="48"/>
      <c r="C26" s="48"/>
      <c r="D26" s="48"/>
      <c r="E26" s="49"/>
    </row>
    <row r="27" spans="1:5" ht="16" customHeight="1" x14ac:dyDescent="0.35">
      <c r="A27" s="11" t="s">
        <v>42</v>
      </c>
      <c r="B27" s="48"/>
      <c r="C27" s="48"/>
      <c r="D27" s="48"/>
      <c r="E27" s="50"/>
    </row>
    <row r="28" spans="1:5" ht="16" customHeight="1" x14ac:dyDescent="0.35">
      <c r="A28" s="8" t="s">
        <v>27</v>
      </c>
      <c r="B28" s="60">
        <v>0.1392526613052541</v>
      </c>
      <c r="C28" s="60">
        <v>0.13396501218903428</v>
      </c>
      <c r="D28" s="60">
        <v>0.11899536511530474</v>
      </c>
      <c r="E28" s="60">
        <v>0.13579371953207081</v>
      </c>
    </row>
    <row r="29" spans="1:5" ht="16" customHeight="1" x14ac:dyDescent="0.35">
      <c r="A29" s="8" t="s">
        <v>28</v>
      </c>
      <c r="B29" s="57">
        <v>0.3442499902133398</v>
      </c>
      <c r="C29" s="57">
        <v>0.18296923447245425</v>
      </c>
      <c r="D29" s="57">
        <v>0.11457793609883037</v>
      </c>
      <c r="E29" s="57">
        <v>0.2838953743626742</v>
      </c>
    </row>
    <row r="30" spans="1:5" ht="16" customHeight="1" x14ac:dyDescent="0.35">
      <c r="A30" s="8" t="s">
        <v>29</v>
      </c>
      <c r="B30" s="57">
        <v>0.17590357040048077</v>
      </c>
      <c r="C30" s="57">
        <v>0.20616211628243911</v>
      </c>
      <c r="D30" s="57">
        <v>0.18133640027426629</v>
      </c>
      <c r="E30" s="57">
        <v>0.18284746593943896</v>
      </c>
    </row>
    <row r="31" spans="1:5" ht="16" customHeight="1" x14ac:dyDescent="0.35">
      <c r="A31" s="8" t="s">
        <v>30</v>
      </c>
      <c r="B31" s="57">
        <v>0.34059377808092806</v>
      </c>
      <c r="C31" s="57">
        <v>0.47690363705607164</v>
      </c>
      <c r="D31" s="57">
        <v>0.58509029851159788</v>
      </c>
      <c r="E31" s="57">
        <v>0.39746344016581486</v>
      </c>
    </row>
    <row r="32" spans="1:5" ht="16" customHeight="1" x14ac:dyDescent="0.35">
      <c r="A32" s="51"/>
      <c r="B32" s="45"/>
      <c r="C32" s="45"/>
      <c r="D32" s="45"/>
      <c r="E32" s="45"/>
    </row>
    <row r="33" spans="1:5" ht="16" customHeight="1" x14ac:dyDescent="0.35">
      <c r="A33" s="16" t="s">
        <v>44</v>
      </c>
      <c r="B33" s="48"/>
      <c r="C33" s="48"/>
      <c r="D33" s="48"/>
      <c r="E33" s="49"/>
    </row>
    <row r="34" spans="1:5" ht="16" customHeight="1" x14ac:dyDescent="0.35">
      <c r="A34" s="17" t="s">
        <v>31</v>
      </c>
      <c r="B34" s="60">
        <v>4.1523150538224252E-2</v>
      </c>
      <c r="C34" s="60">
        <v>0.11751784553958129</v>
      </c>
      <c r="D34" s="60">
        <v>0.12665757569725322</v>
      </c>
      <c r="E34" s="60">
        <v>6.7277064297292077E-2</v>
      </c>
    </row>
    <row r="35" spans="1:5" ht="16" customHeight="1" x14ac:dyDescent="0.35">
      <c r="A35" s="17" t="s">
        <v>32</v>
      </c>
      <c r="B35" s="60">
        <v>0.17904634218455609</v>
      </c>
      <c r="C35" s="60">
        <v>0.23340427945017544</v>
      </c>
      <c r="D35" s="60">
        <v>0.32740788173137603</v>
      </c>
      <c r="E35" s="60">
        <v>0.20764002752003377</v>
      </c>
    </row>
    <row r="36" spans="1:5" ht="16" customHeight="1" x14ac:dyDescent="0.35">
      <c r="A36" s="17" t="s">
        <v>98</v>
      </c>
      <c r="B36" s="60">
        <v>0.11885138650683283</v>
      </c>
      <c r="C36" s="60">
        <v>0.1544893356048026</v>
      </c>
      <c r="D36" s="60">
        <v>0.19720331825727291</v>
      </c>
      <c r="E36" s="60">
        <v>0.13539791252693528</v>
      </c>
    </row>
    <row r="37" spans="1:5" ht="16" customHeight="1" x14ac:dyDescent="0.35">
      <c r="A37" s="17" t="s">
        <v>33</v>
      </c>
      <c r="B37" s="60">
        <v>0.66057912077038661</v>
      </c>
      <c r="C37" s="60">
        <v>0.49458853940544034</v>
      </c>
      <c r="D37" s="60">
        <v>0.34873122431409714</v>
      </c>
      <c r="E37" s="60">
        <v>0.58968499565573607</v>
      </c>
    </row>
    <row r="38" spans="1:5" ht="16" customHeight="1" x14ac:dyDescent="0.35">
      <c r="A38" s="17"/>
      <c r="B38" s="60"/>
      <c r="C38" s="60"/>
      <c r="D38" s="60"/>
      <c r="E38" s="60"/>
    </row>
    <row r="39" spans="1:5" ht="16" customHeight="1" x14ac:dyDescent="0.35">
      <c r="A39" s="88" t="s">
        <v>125</v>
      </c>
      <c r="B39" s="60" t="s">
        <v>115</v>
      </c>
      <c r="C39" s="60" t="s">
        <v>115</v>
      </c>
      <c r="D39" s="60" t="s">
        <v>115</v>
      </c>
      <c r="E39" s="60" t="s">
        <v>115</v>
      </c>
    </row>
    <row r="40" spans="1:5" ht="16" customHeight="1" x14ac:dyDescent="0.35">
      <c r="A40" s="88" t="s">
        <v>152</v>
      </c>
      <c r="B40" s="60">
        <v>0.20580147690226522</v>
      </c>
      <c r="C40" s="60">
        <v>0.40227007024490274</v>
      </c>
      <c r="D40" s="60">
        <v>0.67932608709125719</v>
      </c>
      <c r="E40" s="60">
        <v>0.30185638469421955</v>
      </c>
    </row>
    <row r="41" spans="1:5" ht="16" customHeight="1" x14ac:dyDescent="0.35">
      <c r="A41" s="88" t="s">
        <v>153</v>
      </c>
      <c r="B41" s="60">
        <v>0.79419852309773442</v>
      </c>
      <c r="C41" s="60">
        <v>0.59772992975509631</v>
      </c>
      <c r="D41" s="60">
        <v>0.32067391290874153</v>
      </c>
      <c r="E41" s="60">
        <v>0.6981436153057784</v>
      </c>
    </row>
    <row r="42" spans="1:5" ht="16" customHeight="1" x14ac:dyDescent="0.35">
      <c r="B42" s="48"/>
      <c r="C42" s="48"/>
      <c r="D42" s="48"/>
      <c r="E42" s="48"/>
    </row>
    <row r="43" spans="1:5" ht="16" customHeight="1" x14ac:dyDescent="0.35">
      <c r="A43" s="16" t="s">
        <v>43</v>
      </c>
      <c r="B43" s="48"/>
      <c r="C43" s="48"/>
      <c r="D43" s="48"/>
      <c r="E43" s="49"/>
    </row>
    <row r="44" spans="1:5" ht="16" customHeight="1" x14ac:dyDescent="0.35">
      <c r="A44" s="17" t="s">
        <v>94</v>
      </c>
      <c r="B44" s="60">
        <v>0.22033198380415417</v>
      </c>
      <c r="C44" s="60">
        <v>0.35054742911039383</v>
      </c>
      <c r="D44" s="60">
        <v>0.55908690629389546</v>
      </c>
      <c r="E44" s="60">
        <v>0.28689254277214576</v>
      </c>
    </row>
    <row r="45" spans="1:5" ht="16" customHeight="1" x14ac:dyDescent="0.35">
      <c r="A45" s="17" t="s">
        <v>95</v>
      </c>
      <c r="B45" s="60">
        <v>0.19528980722085179</v>
      </c>
      <c r="C45" s="60">
        <v>0.23862521468850048</v>
      </c>
      <c r="D45" s="60">
        <v>0.21358531599698094</v>
      </c>
      <c r="E45" s="60">
        <v>0.20645751564775788</v>
      </c>
    </row>
    <row r="46" spans="1:5" ht="16" customHeight="1" x14ac:dyDescent="0.35">
      <c r="A46" s="17" t="s">
        <v>96</v>
      </c>
      <c r="B46" s="60">
        <v>9.5366446963433021E-2</v>
      </c>
      <c r="C46" s="60">
        <v>9.7307963206881537E-2</v>
      </c>
      <c r="D46" s="60">
        <v>6.883352681591294E-2</v>
      </c>
      <c r="E46" s="60">
        <v>9.2685686639654943E-2</v>
      </c>
    </row>
    <row r="47" spans="1:5" ht="16" customHeight="1" x14ac:dyDescent="0.35">
      <c r="A47" s="17" t="s">
        <v>97</v>
      </c>
      <c r="B47" s="60">
        <v>0.48901176201156171</v>
      </c>
      <c r="C47" s="60">
        <v>0.31351939299422321</v>
      </c>
      <c r="D47" s="60">
        <v>0.15849425089320973</v>
      </c>
      <c r="E47" s="60">
        <v>0.41396425494043976</v>
      </c>
    </row>
    <row r="48" spans="1:5" ht="16" customHeight="1" x14ac:dyDescent="0.35">
      <c r="A48" s="17"/>
      <c r="B48" s="45"/>
      <c r="C48" s="45"/>
      <c r="D48" s="45"/>
      <c r="E48" s="45"/>
    </row>
    <row r="49" spans="1:5" ht="16" customHeight="1" x14ac:dyDescent="0.35">
      <c r="A49" s="18" t="s">
        <v>75</v>
      </c>
      <c r="B49" s="57">
        <v>0.58799585724914805</v>
      </c>
      <c r="C49" s="57">
        <v>0.44822135469953439</v>
      </c>
      <c r="D49" s="57">
        <v>0.35727936450379821</v>
      </c>
      <c r="E49" s="57">
        <v>0.53200606809434348</v>
      </c>
    </row>
    <row r="50" spans="1:5" ht="16" customHeight="1" x14ac:dyDescent="0.35">
      <c r="A50" s="17"/>
      <c r="B50" s="45"/>
      <c r="C50" s="45"/>
      <c r="D50" s="48"/>
      <c r="E50" s="47"/>
    </row>
    <row r="51" spans="1:5" ht="16" customHeight="1" x14ac:dyDescent="0.35">
      <c r="A51" s="18" t="s">
        <v>67</v>
      </c>
      <c r="B51" s="52"/>
      <c r="C51" s="45"/>
      <c r="D51" s="48"/>
      <c r="E51" s="47"/>
    </row>
    <row r="52" spans="1:5" ht="16" customHeight="1" x14ac:dyDescent="0.35">
      <c r="A52" s="28" t="s">
        <v>107</v>
      </c>
      <c r="B52" s="32">
        <v>0.11107421055874452</v>
      </c>
      <c r="C52" s="32">
        <v>0.13405510584731056</v>
      </c>
      <c r="D52" s="32">
        <v>0.14055671355055849</v>
      </c>
      <c r="E52" s="32">
        <v>0.11929692573323342</v>
      </c>
    </row>
    <row r="53" spans="1:5" ht="16" customHeight="1" x14ac:dyDescent="0.35">
      <c r="A53" s="28" t="s">
        <v>108</v>
      </c>
      <c r="B53" s="32">
        <v>0.10962155955487289</v>
      </c>
      <c r="C53" s="32">
        <v>0.12516275199094876</v>
      </c>
      <c r="D53" s="32">
        <v>0.11503717189416332</v>
      </c>
      <c r="E53" s="32">
        <v>0.11349335111100829</v>
      </c>
    </row>
    <row r="54" spans="1:5" ht="16" customHeight="1" x14ac:dyDescent="0.35">
      <c r="A54" s="28" t="s">
        <v>109</v>
      </c>
      <c r="B54" s="32">
        <v>0.20830572913628884</v>
      </c>
      <c r="C54" s="32">
        <v>0.25195684523621009</v>
      </c>
      <c r="D54" s="32">
        <v>0.23039481541835088</v>
      </c>
      <c r="E54" s="32">
        <v>0.21998048735985262</v>
      </c>
    </row>
    <row r="55" spans="1:5" ht="16" customHeight="1" x14ac:dyDescent="0.35">
      <c r="A55" s="28" t="s">
        <v>110</v>
      </c>
      <c r="B55" s="32">
        <v>0.1001315994381308</v>
      </c>
      <c r="C55" s="32">
        <v>9.4766093301673682E-2</v>
      </c>
      <c r="D55" s="32">
        <v>9.1154890863744786E-2</v>
      </c>
      <c r="E55" s="32">
        <v>9.7968344509172342E-2</v>
      </c>
    </row>
    <row r="56" spans="1:5" ht="16" customHeight="1" x14ac:dyDescent="0.35">
      <c r="A56" s="28" t="s">
        <v>111</v>
      </c>
      <c r="B56" s="32">
        <v>0.25920717769822754</v>
      </c>
      <c r="C56" s="32">
        <v>0.21641593859139671</v>
      </c>
      <c r="D56" s="32">
        <v>0.18118300610189939</v>
      </c>
      <c r="E56" s="32">
        <v>0.24120656379624761</v>
      </c>
    </row>
    <row r="57" spans="1:5" ht="16" customHeight="1" x14ac:dyDescent="0.35">
      <c r="A57" s="28" t="s">
        <v>112</v>
      </c>
      <c r="B57" s="32">
        <v>0.12530379585052834</v>
      </c>
      <c r="C57" s="32">
        <v>9.872229711495073E-2</v>
      </c>
      <c r="D57" s="32">
        <v>0.13865317164857105</v>
      </c>
      <c r="E57" s="32">
        <v>0.12131131128719654</v>
      </c>
    </row>
    <row r="58" spans="1:5" ht="16" customHeight="1" x14ac:dyDescent="0.35">
      <c r="A58" s="28" t="s">
        <v>113</v>
      </c>
      <c r="B58" s="32">
        <v>4.7952963905198639E-2</v>
      </c>
      <c r="C58" s="32">
        <v>4.9366159234298754E-2</v>
      </c>
      <c r="D58" s="32">
        <v>7.2559836318622589E-2</v>
      </c>
      <c r="E58" s="32">
        <v>5.1109532482965445E-2</v>
      </c>
    </row>
    <row r="59" spans="1:5" ht="16" customHeight="1" thickBot="1" x14ac:dyDescent="0.4">
      <c r="A59" s="29" t="s">
        <v>114</v>
      </c>
      <c r="B59" s="32">
        <v>3.8402963858010425E-2</v>
      </c>
      <c r="C59" s="32">
        <v>2.9554808683210154E-2</v>
      </c>
      <c r="D59" s="32">
        <v>3.0460394204088512E-2</v>
      </c>
      <c r="E59" s="32">
        <v>3.5633483720323503E-2</v>
      </c>
    </row>
    <row r="60" spans="1:5" ht="16" customHeight="1" thickBot="1" x14ac:dyDescent="0.4">
      <c r="A60" s="19" t="s">
        <v>41</v>
      </c>
      <c r="B60" s="152">
        <v>3213</v>
      </c>
      <c r="C60" s="152">
        <v>1137</v>
      </c>
      <c r="D60" s="154">
        <v>651</v>
      </c>
      <c r="E60" s="152">
        <v>5001</v>
      </c>
    </row>
    <row r="61" spans="1:5" ht="18.75" customHeight="1" x14ac:dyDescent="0.35">
      <c r="A61" s="20" t="s">
        <v>359</v>
      </c>
      <c r="B61" s="53"/>
      <c r="C61" s="54"/>
      <c r="D61" s="55"/>
      <c r="E61" s="55"/>
    </row>
    <row r="62" spans="1:5" ht="27.75" customHeight="1" x14ac:dyDescent="0.35">
      <c r="A62" s="267" t="s">
        <v>45</v>
      </c>
      <c r="B62" s="267"/>
      <c r="C62" s="267"/>
      <c r="D62" s="267"/>
      <c r="E62" s="267"/>
    </row>
    <row r="63" spans="1:5" ht="16.399999999999999" customHeight="1" x14ac:dyDescent="0.35">
      <c r="A63" s="198" t="str">
        <f>HYPERLINK("#'Index'!A1","Back To Index")</f>
        <v>Back To Index</v>
      </c>
    </row>
    <row r="64" spans="1:5" ht="15.65" customHeight="1" x14ac:dyDescent="0.35"/>
    <row r="66" ht="15.65" customHeight="1" x14ac:dyDescent="0.35"/>
    <row r="68" ht="15" customHeight="1" x14ac:dyDescent="0.35"/>
    <row r="70" ht="15" customHeight="1" x14ac:dyDescent="0.35"/>
    <row r="71" ht="15.65" customHeight="1" x14ac:dyDescent="0.35"/>
    <row r="72" ht="15.65" customHeight="1" x14ac:dyDescent="0.35"/>
    <row r="73" ht="16.399999999999999" customHeight="1" x14ac:dyDescent="0.35"/>
    <row r="74" ht="15.65" customHeight="1" x14ac:dyDescent="0.35"/>
    <row r="76" ht="15.65" customHeight="1" x14ac:dyDescent="0.35"/>
    <row r="78" ht="15" customHeight="1" x14ac:dyDescent="0.35"/>
    <row r="80" ht="15" customHeight="1" x14ac:dyDescent="0.35"/>
    <row r="81" ht="15.65" customHeight="1" x14ac:dyDescent="0.35"/>
    <row r="82" ht="15.65" customHeight="1" x14ac:dyDescent="0.35"/>
    <row r="83" ht="16.399999999999999" customHeight="1" x14ac:dyDescent="0.35"/>
    <row r="84" ht="15.65" customHeight="1" x14ac:dyDescent="0.35"/>
    <row r="86" ht="15.65" customHeight="1" x14ac:dyDescent="0.35"/>
    <row r="88" ht="15" customHeight="1" x14ac:dyDescent="0.35"/>
    <row r="90" ht="15" customHeight="1" x14ac:dyDescent="0.35"/>
    <row r="91" ht="15.65" customHeight="1" x14ac:dyDescent="0.35"/>
    <row r="92" ht="15.65" customHeight="1" x14ac:dyDescent="0.35"/>
    <row r="93" ht="16.399999999999999" customHeight="1" x14ac:dyDescent="0.35"/>
    <row r="94" ht="15.65" customHeight="1" x14ac:dyDescent="0.35"/>
    <row r="96" ht="15.65" customHeight="1" x14ac:dyDescent="0.35"/>
    <row r="98" ht="15" customHeight="1" x14ac:dyDescent="0.35"/>
    <row r="100" ht="15" customHeight="1" x14ac:dyDescent="0.35"/>
    <row r="102" ht="15" customHeight="1" x14ac:dyDescent="0.35"/>
    <row r="105" ht="16.399999999999999" customHeight="1" x14ac:dyDescent="0.35"/>
    <row r="106" ht="15.65" customHeight="1" x14ac:dyDescent="0.35"/>
    <row r="108" ht="15.65" customHeight="1" x14ac:dyDescent="0.35"/>
    <row r="110" ht="15" customHeight="1" x14ac:dyDescent="0.35"/>
    <row r="112" ht="15" customHeight="1" x14ac:dyDescent="0.35"/>
    <row r="114" ht="15" customHeight="1" x14ac:dyDescent="0.35"/>
    <row r="117" ht="16.399999999999999" customHeight="1" x14ac:dyDescent="0.35"/>
    <row r="118" ht="15.65" customHeight="1" x14ac:dyDescent="0.35"/>
    <row r="120" ht="15.65" customHeight="1" x14ac:dyDescent="0.35"/>
    <row r="122" ht="15" customHeight="1" x14ac:dyDescent="0.35"/>
    <row r="124" ht="15" customHeight="1" x14ac:dyDescent="0.35"/>
    <row r="126" ht="15" customHeight="1" x14ac:dyDescent="0.35"/>
    <row r="129" ht="16.399999999999999" customHeight="1" x14ac:dyDescent="0.35"/>
    <row r="130" ht="15.65" customHeight="1" x14ac:dyDescent="0.35"/>
    <row r="132" ht="15.65" customHeight="1" x14ac:dyDescent="0.35"/>
    <row r="134" ht="15" customHeight="1" x14ac:dyDescent="0.35"/>
    <row r="136" ht="15" customHeight="1" x14ac:dyDescent="0.35"/>
    <row r="138" ht="15" customHeight="1" x14ac:dyDescent="0.35"/>
    <row r="140" ht="15" customHeight="1" x14ac:dyDescent="0.35"/>
    <row r="143" ht="16.399999999999999" customHeight="1" x14ac:dyDescent="0.35"/>
    <row r="144" ht="15.65" customHeight="1" x14ac:dyDescent="0.35"/>
    <row r="146" ht="15.65" customHeight="1" x14ac:dyDescent="0.35"/>
    <row r="148" ht="15" customHeight="1" x14ac:dyDescent="0.35"/>
    <row r="150" ht="15" customHeight="1" x14ac:dyDescent="0.35"/>
    <row r="152" ht="15" customHeight="1" x14ac:dyDescent="0.35"/>
    <row r="154" ht="15" customHeight="1" x14ac:dyDescent="0.35"/>
    <row r="156" ht="15" customHeight="1" x14ac:dyDescent="0.35"/>
    <row r="158" ht="15" customHeight="1" x14ac:dyDescent="0.35"/>
    <row r="160" ht="15" customHeight="1" x14ac:dyDescent="0.35"/>
    <row r="162" ht="15" customHeight="1" x14ac:dyDescent="0.35"/>
    <row r="165" ht="15.65" customHeight="1" x14ac:dyDescent="0.35"/>
    <row r="166" ht="15.65" customHeight="1" x14ac:dyDescent="0.35"/>
    <row r="168" ht="15.65" customHeight="1" x14ac:dyDescent="0.35"/>
    <row r="170" ht="15" customHeight="1" x14ac:dyDescent="0.35"/>
    <row r="172" ht="15" customHeight="1" x14ac:dyDescent="0.35"/>
    <row r="175" ht="15.65" customHeight="1" x14ac:dyDescent="0.35"/>
    <row r="176" ht="15.65" customHeight="1" x14ac:dyDescent="0.35"/>
    <row r="178" ht="15.65" customHeight="1" x14ac:dyDescent="0.35"/>
    <row r="180" ht="15" customHeight="1" x14ac:dyDescent="0.35"/>
    <row r="182" ht="15" customHeight="1" x14ac:dyDescent="0.35"/>
    <row r="184" ht="15" customHeight="1" x14ac:dyDescent="0.35"/>
    <row r="187" ht="15.65" customHeight="1" x14ac:dyDescent="0.35"/>
    <row r="188" ht="15.65" customHeight="1" x14ac:dyDescent="0.35"/>
    <row r="190" ht="15.65" customHeight="1" x14ac:dyDescent="0.35"/>
    <row r="192" ht="15" customHeight="1" x14ac:dyDescent="0.35"/>
    <row r="194" ht="15" customHeight="1" x14ac:dyDescent="0.35"/>
    <row r="196" ht="15" customHeight="1" x14ac:dyDescent="0.35"/>
    <row r="198" ht="15" customHeight="1" x14ac:dyDescent="0.35"/>
    <row r="200" ht="15" customHeight="1" x14ac:dyDescent="0.35"/>
    <row r="202" ht="15" customHeight="1" x14ac:dyDescent="0.35"/>
    <row r="204" ht="15" customHeight="1" x14ac:dyDescent="0.35"/>
  </sheetData>
  <sheetProtection formatCells="0" formatColumns="0" formatRows="0" insertColumns="0" insertRows="0" deleteColumns="0" deleteRows="0"/>
  <mergeCells count="2">
    <mergeCell ref="A1:E1"/>
    <mergeCell ref="A62:E62"/>
  </mergeCells>
  <printOptions horizontalCentered="1"/>
  <pageMargins left="0.7" right="0.7" top="0.75" bottom="0.75" header="0.3" footer="0.3"/>
  <pageSetup scale="92" firstPageNumber="9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 enableFormatConditionsCalculation="0">
    <tabColor rgb="FF1F497D"/>
  </sheetPr>
  <dimension ref="A1:G551"/>
  <sheetViews>
    <sheetView workbookViewId="0">
      <selection activeCell="A45" sqref="A45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7" s="93" customFormat="1" ht="31.5" customHeight="1" thickBot="1" x14ac:dyDescent="0.35">
      <c r="A1" s="290" t="s">
        <v>338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158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7" ht="16" customHeight="1" x14ac:dyDescent="0.3">
      <c r="A3" s="293" t="s">
        <v>127</v>
      </c>
      <c r="B3" s="273" t="s">
        <v>120</v>
      </c>
      <c r="C3" s="276"/>
      <c r="D3" s="83">
        <v>190608.00000000003</v>
      </c>
      <c r="E3" s="83">
        <v>772794.2300000001</v>
      </c>
      <c r="F3" s="83">
        <v>112263.69000000003</v>
      </c>
      <c r="G3" s="83">
        <v>1075665.9200000004</v>
      </c>
    </row>
    <row r="4" spans="1:7" ht="16" customHeight="1" x14ac:dyDescent="0.3">
      <c r="A4" s="294"/>
      <c r="B4" s="277" t="s">
        <v>5</v>
      </c>
      <c r="C4" s="274"/>
      <c r="D4" s="117">
        <v>0.12717783739628125</v>
      </c>
      <c r="E4" s="117">
        <v>0.18164416276988893</v>
      </c>
      <c r="F4" s="117">
        <v>0.10605046075171783</v>
      </c>
      <c r="G4" s="117">
        <v>0.15791261848249605</v>
      </c>
    </row>
    <row r="5" spans="1:7" ht="16" customHeight="1" x14ac:dyDescent="0.3">
      <c r="A5" s="294"/>
      <c r="B5" s="277" t="s">
        <v>6</v>
      </c>
      <c r="C5" s="157" t="s">
        <v>7</v>
      </c>
      <c r="D5" s="117">
        <v>9.6657415916690026E-2</v>
      </c>
      <c r="E5" s="117">
        <v>0.16371378069423617</v>
      </c>
      <c r="F5" s="117">
        <v>8.7162120763718071E-2</v>
      </c>
      <c r="G5" s="117">
        <v>0.14414296687142333</v>
      </c>
    </row>
    <row r="6" spans="1:7" ht="16" customHeight="1" x14ac:dyDescent="0.3">
      <c r="A6" s="294"/>
      <c r="B6" s="277"/>
      <c r="C6" s="157" t="s">
        <v>8</v>
      </c>
      <c r="D6" s="117">
        <v>0.16556901547010791</v>
      </c>
      <c r="E6" s="117">
        <v>0.20106618167857365</v>
      </c>
      <c r="F6" s="117">
        <v>0.12845597355299501</v>
      </c>
      <c r="G6" s="117">
        <v>0.17273217825266088</v>
      </c>
    </row>
    <row r="7" spans="1:7" ht="16" customHeight="1" thickBot="1" x14ac:dyDescent="0.35">
      <c r="A7" s="295"/>
      <c r="B7" s="278" t="s">
        <v>9</v>
      </c>
      <c r="C7" s="275"/>
      <c r="D7" s="114">
        <v>562</v>
      </c>
      <c r="E7" s="114">
        <v>2937</v>
      </c>
      <c r="F7" s="114">
        <v>1502</v>
      </c>
      <c r="G7" s="114">
        <v>5001</v>
      </c>
    </row>
    <row r="8" spans="1:7" ht="16" customHeight="1" x14ac:dyDescent="0.3">
      <c r="A8" s="293" t="s">
        <v>128</v>
      </c>
      <c r="B8" s="273" t="s">
        <v>120</v>
      </c>
      <c r="C8" s="276"/>
      <c r="D8" s="83">
        <v>81175.02</v>
      </c>
      <c r="E8" s="83">
        <v>301761.35000000003</v>
      </c>
      <c r="F8" s="83">
        <v>40093.489999999976</v>
      </c>
      <c r="G8" s="83">
        <v>423029.86000000016</v>
      </c>
    </row>
    <row r="9" spans="1:7" ht="16" customHeight="1" x14ac:dyDescent="0.3">
      <c r="A9" s="294"/>
      <c r="B9" s="277" t="s">
        <v>5</v>
      </c>
      <c r="C9" s="274"/>
      <c r="D9" s="117">
        <v>5.4161753411188812E-2</v>
      </c>
      <c r="E9" s="117">
        <v>7.0928567591739669E-2</v>
      </c>
      <c r="F9" s="117">
        <v>3.7874517465481386E-2</v>
      </c>
      <c r="G9" s="117">
        <v>6.2102695313507497E-2</v>
      </c>
    </row>
    <row r="10" spans="1:7" ht="16" customHeight="1" x14ac:dyDescent="0.3">
      <c r="A10" s="294"/>
      <c r="B10" s="277" t="s">
        <v>6</v>
      </c>
      <c r="C10" s="157" t="s">
        <v>7</v>
      </c>
      <c r="D10" s="117">
        <v>3.5188749657189267E-2</v>
      </c>
      <c r="E10" s="117">
        <v>5.9611636807552146E-2</v>
      </c>
      <c r="F10" s="117">
        <v>2.5841179801082623E-2</v>
      </c>
      <c r="G10" s="117">
        <v>5.3290064548214541E-2</v>
      </c>
    </row>
    <row r="11" spans="1:7" ht="16" customHeight="1" x14ac:dyDescent="0.3">
      <c r="A11" s="294"/>
      <c r="B11" s="277"/>
      <c r="C11" s="157" t="s">
        <v>8</v>
      </c>
      <c r="D11" s="117">
        <v>8.2489950226886377E-2</v>
      </c>
      <c r="E11" s="117">
        <v>8.4201582572580702E-2</v>
      </c>
      <c r="F11" s="117">
        <v>5.5193878096781578E-2</v>
      </c>
      <c r="G11" s="117">
        <v>7.2261441196263931E-2</v>
      </c>
    </row>
    <row r="12" spans="1:7" ht="16" customHeight="1" thickBot="1" x14ac:dyDescent="0.35">
      <c r="A12" s="295"/>
      <c r="B12" s="278" t="s">
        <v>9</v>
      </c>
      <c r="C12" s="275"/>
      <c r="D12" s="114">
        <v>562</v>
      </c>
      <c r="E12" s="114">
        <v>2937</v>
      </c>
      <c r="F12" s="114">
        <v>1502</v>
      </c>
      <c r="G12" s="114">
        <v>5001</v>
      </c>
    </row>
    <row r="13" spans="1:7" ht="16" customHeight="1" x14ac:dyDescent="0.3">
      <c r="A13" s="293" t="s">
        <v>129</v>
      </c>
      <c r="B13" s="273" t="s">
        <v>120</v>
      </c>
      <c r="C13" s="276"/>
      <c r="D13" s="83">
        <v>78681.34</v>
      </c>
      <c r="E13" s="83">
        <v>350093.25999999989</v>
      </c>
      <c r="F13" s="83">
        <v>64117.169999999984</v>
      </c>
      <c r="G13" s="83">
        <v>492891.77</v>
      </c>
    </row>
    <row r="14" spans="1:7" ht="16" customHeight="1" x14ac:dyDescent="0.3">
      <c r="A14" s="294"/>
      <c r="B14" s="277" t="s">
        <v>5</v>
      </c>
      <c r="C14" s="274"/>
      <c r="D14" s="117">
        <v>5.24979154318891E-2</v>
      </c>
      <c r="E14" s="117">
        <v>8.2288912928453153E-2</v>
      </c>
      <c r="F14" s="117">
        <v>6.0568607896250487E-2</v>
      </c>
      <c r="G14" s="117">
        <v>7.2358739439446193E-2</v>
      </c>
    </row>
    <row r="15" spans="1:7" ht="16" customHeight="1" x14ac:dyDescent="0.3">
      <c r="A15" s="294"/>
      <c r="B15" s="277" t="s">
        <v>6</v>
      </c>
      <c r="C15" s="157" t="s">
        <v>7</v>
      </c>
      <c r="D15" s="117">
        <v>3.4819814910151153E-2</v>
      </c>
      <c r="E15" s="117">
        <v>6.9954534157760817E-2</v>
      </c>
      <c r="F15" s="117">
        <v>4.5699858040167227E-2</v>
      </c>
      <c r="G15" s="117">
        <v>6.3059473287841769E-2</v>
      </c>
    </row>
    <row r="16" spans="1:7" ht="16" customHeight="1" x14ac:dyDescent="0.3">
      <c r="A16" s="294"/>
      <c r="B16" s="277"/>
      <c r="C16" s="157" t="s">
        <v>8</v>
      </c>
      <c r="D16" s="117">
        <v>7.8421982281951325E-2</v>
      </c>
      <c r="E16" s="117">
        <v>9.6572266179840188E-2</v>
      </c>
      <c r="F16" s="117">
        <v>7.9870116876230579E-2</v>
      </c>
      <c r="G16" s="117">
        <v>8.2908003831370744E-2</v>
      </c>
    </row>
    <row r="17" spans="1:7" ht="16" customHeight="1" thickBot="1" x14ac:dyDescent="0.35">
      <c r="A17" s="295"/>
      <c r="B17" s="278" t="s">
        <v>9</v>
      </c>
      <c r="C17" s="275"/>
      <c r="D17" s="114">
        <v>562</v>
      </c>
      <c r="E17" s="114">
        <v>2937</v>
      </c>
      <c r="F17" s="114">
        <v>1502</v>
      </c>
      <c r="G17" s="114">
        <v>5001</v>
      </c>
    </row>
    <row r="18" spans="1:7" ht="16" customHeight="1" x14ac:dyDescent="0.3">
      <c r="A18" s="293" t="s">
        <v>130</v>
      </c>
      <c r="B18" s="273" t="s">
        <v>120</v>
      </c>
      <c r="C18" s="276"/>
      <c r="D18" s="83">
        <v>98087.92</v>
      </c>
      <c r="E18" s="83">
        <v>394180.17000000027</v>
      </c>
      <c r="F18" s="83">
        <v>43782.489999999983</v>
      </c>
      <c r="G18" s="83">
        <v>536050.58000000042</v>
      </c>
    </row>
    <row r="19" spans="1:7" ht="16" customHeight="1" x14ac:dyDescent="0.3">
      <c r="A19" s="294"/>
      <c r="B19" s="277" t="s">
        <v>5</v>
      </c>
      <c r="C19" s="279"/>
      <c r="D19" s="117">
        <v>6.5446411170042393E-2</v>
      </c>
      <c r="E19" s="117">
        <v>9.2651477172833591E-2</v>
      </c>
      <c r="F19" s="117">
        <v>4.1359349914094894E-2</v>
      </c>
      <c r="G19" s="117">
        <v>7.8694647801857254E-2</v>
      </c>
    </row>
    <row r="20" spans="1:7" ht="16" customHeight="1" x14ac:dyDescent="0.3">
      <c r="A20" s="294"/>
      <c r="B20" s="277" t="s">
        <v>6</v>
      </c>
      <c r="C20" s="157" t="s">
        <v>7</v>
      </c>
      <c r="D20" s="117">
        <v>4.3637217453573227E-2</v>
      </c>
      <c r="E20" s="117">
        <v>7.8966476812611874E-2</v>
      </c>
      <c r="F20" s="117">
        <v>3.0076719059947431E-2</v>
      </c>
      <c r="G20" s="117">
        <v>6.8325288747918253E-2</v>
      </c>
    </row>
    <row r="21" spans="1:7" ht="16" customHeight="1" x14ac:dyDescent="0.3">
      <c r="A21" s="294"/>
      <c r="B21" s="277"/>
      <c r="C21" s="157" t="s">
        <v>8</v>
      </c>
      <c r="D21" s="117">
        <v>9.7049401435508068E-2</v>
      </c>
      <c r="E21" s="117">
        <v>0.1084289064451147</v>
      </c>
      <c r="F21" s="117">
        <v>5.6627312305145366E-2</v>
      </c>
      <c r="G21" s="117">
        <v>9.0484869387366107E-2</v>
      </c>
    </row>
    <row r="22" spans="1:7" ht="16" customHeight="1" thickBot="1" x14ac:dyDescent="0.35">
      <c r="A22" s="295"/>
      <c r="B22" s="278" t="s">
        <v>9</v>
      </c>
      <c r="C22" s="275"/>
      <c r="D22" s="114">
        <v>562</v>
      </c>
      <c r="E22" s="114">
        <v>2937</v>
      </c>
      <c r="F22" s="114">
        <v>1502</v>
      </c>
      <c r="G22" s="114">
        <v>5001</v>
      </c>
    </row>
    <row r="23" spans="1:7" ht="16" customHeight="1" x14ac:dyDescent="0.3">
      <c r="A23" s="293" t="s">
        <v>131</v>
      </c>
      <c r="B23" s="273" t="s">
        <v>120</v>
      </c>
      <c r="C23" s="276"/>
      <c r="D23" s="83">
        <v>69853.33</v>
      </c>
      <c r="E23" s="83">
        <v>274235.24000000005</v>
      </c>
      <c r="F23" s="83">
        <v>29409.260000000002</v>
      </c>
      <c r="G23" s="83">
        <v>373497.83000000007</v>
      </c>
    </row>
    <row r="24" spans="1:7" ht="16" customHeight="1" x14ac:dyDescent="0.3">
      <c r="A24" s="294"/>
      <c r="B24" s="277" t="s">
        <v>5</v>
      </c>
      <c r="C24" s="279"/>
      <c r="D24" s="117">
        <v>4.6607673572613813E-2</v>
      </c>
      <c r="E24" s="117">
        <v>6.4458595364770707E-2</v>
      </c>
      <c r="F24" s="117">
        <v>2.7781605729929815E-2</v>
      </c>
      <c r="G24" s="117">
        <v>5.4831169451599021E-2</v>
      </c>
    </row>
    <row r="25" spans="1:7" ht="16" customHeight="1" x14ac:dyDescent="0.3">
      <c r="A25" s="294"/>
      <c r="B25" s="277" t="s">
        <v>6</v>
      </c>
      <c r="C25" s="157" t="s">
        <v>7</v>
      </c>
      <c r="D25" s="117">
        <v>2.8677396470667974E-2</v>
      </c>
      <c r="E25" s="117">
        <v>5.350685167704048E-2</v>
      </c>
      <c r="F25" s="117">
        <v>1.9470898970178781E-2</v>
      </c>
      <c r="G25" s="117">
        <v>4.6430509414138316E-2</v>
      </c>
    </row>
    <row r="26" spans="1:7" ht="16" customHeight="1" x14ac:dyDescent="0.3">
      <c r="A26" s="294"/>
      <c r="B26" s="277"/>
      <c r="C26" s="157" t="s">
        <v>8</v>
      </c>
      <c r="D26" s="117">
        <v>7.4884395489841063E-2</v>
      </c>
      <c r="E26" s="117">
        <v>7.74684642145895E-2</v>
      </c>
      <c r="F26" s="117">
        <v>3.9496661063367147E-2</v>
      </c>
      <c r="G26" s="117">
        <v>6.4648712788044876E-2</v>
      </c>
    </row>
    <row r="27" spans="1:7" ht="16" customHeight="1" thickBot="1" x14ac:dyDescent="0.35">
      <c r="A27" s="295"/>
      <c r="B27" s="278" t="s">
        <v>9</v>
      </c>
      <c r="C27" s="275"/>
      <c r="D27" s="114">
        <v>562</v>
      </c>
      <c r="E27" s="114">
        <v>2937</v>
      </c>
      <c r="F27" s="114">
        <v>1502</v>
      </c>
      <c r="G27" s="114">
        <v>5001</v>
      </c>
    </row>
    <row r="28" spans="1:7" ht="16" customHeight="1" x14ac:dyDescent="0.3">
      <c r="A28" s="293" t="s">
        <v>132</v>
      </c>
      <c r="B28" s="273" t="s">
        <v>120</v>
      </c>
      <c r="C28" s="276"/>
      <c r="D28" s="83">
        <v>52657.089999999989</v>
      </c>
      <c r="E28" s="83">
        <v>225607.19000000003</v>
      </c>
      <c r="F28" s="83">
        <v>39204.979999999981</v>
      </c>
      <c r="G28" s="83">
        <v>317469.25999999995</v>
      </c>
    </row>
    <row r="29" spans="1:7" ht="16" customHeight="1" x14ac:dyDescent="0.3">
      <c r="A29" s="294"/>
      <c r="B29" s="277" t="s">
        <v>5</v>
      </c>
      <c r="C29" s="279"/>
      <c r="D29" s="117">
        <v>3.5133965152466556E-2</v>
      </c>
      <c r="E29" s="117">
        <v>5.3028642750628775E-2</v>
      </c>
      <c r="F29" s="117">
        <v>3.7035182014432975E-2</v>
      </c>
      <c r="G29" s="117">
        <v>4.6605922156853608E-2</v>
      </c>
    </row>
    <row r="30" spans="1:7" ht="16" customHeight="1" x14ac:dyDescent="0.3">
      <c r="A30" s="294"/>
      <c r="B30" s="277" t="s">
        <v>6</v>
      </c>
      <c r="C30" s="157" t="s">
        <v>7</v>
      </c>
      <c r="D30" s="117">
        <v>2.1415334723711668E-2</v>
      </c>
      <c r="E30" s="117">
        <v>4.3403822992329012E-2</v>
      </c>
      <c r="F30" s="117">
        <v>2.6207498308724927E-2</v>
      </c>
      <c r="G30" s="117">
        <v>3.9334365248743154E-2</v>
      </c>
    </row>
    <row r="31" spans="1:7" ht="16" customHeight="1" x14ac:dyDescent="0.3">
      <c r="A31" s="294"/>
      <c r="B31" s="277"/>
      <c r="C31" s="157" t="s">
        <v>8</v>
      </c>
      <c r="D31" s="117">
        <v>5.7127696508182411E-2</v>
      </c>
      <c r="E31" s="117">
        <v>6.464354179343354E-2</v>
      </c>
      <c r="F31" s="117">
        <v>5.2097019119473981E-2</v>
      </c>
      <c r="G31" s="117">
        <v>5.5144573457796907E-2</v>
      </c>
    </row>
    <row r="32" spans="1:7" ht="16" customHeight="1" thickBot="1" x14ac:dyDescent="0.35">
      <c r="A32" s="295"/>
      <c r="B32" s="278" t="s">
        <v>9</v>
      </c>
      <c r="C32" s="275"/>
      <c r="D32" s="114">
        <v>562</v>
      </c>
      <c r="E32" s="114">
        <v>2937</v>
      </c>
      <c r="F32" s="114">
        <v>1502</v>
      </c>
      <c r="G32" s="114">
        <v>5001</v>
      </c>
    </row>
    <row r="33" spans="1:7" ht="16" customHeight="1" x14ac:dyDescent="0.3">
      <c r="A33" s="293" t="s">
        <v>133</v>
      </c>
      <c r="B33" s="273" t="s">
        <v>120</v>
      </c>
      <c r="C33" s="276"/>
      <c r="D33" s="83">
        <v>10328.16</v>
      </c>
      <c r="E33" s="83">
        <v>26736.509999999995</v>
      </c>
      <c r="F33" s="83">
        <v>636.96</v>
      </c>
      <c r="G33" s="83">
        <v>37701.629999999997</v>
      </c>
    </row>
    <row r="34" spans="1:7" ht="16" customHeight="1" x14ac:dyDescent="0.3">
      <c r="A34" s="294"/>
      <c r="B34" s="277" t="s">
        <v>5</v>
      </c>
      <c r="C34" s="279"/>
      <c r="D34" s="117">
        <v>6.8911748356982709E-3</v>
      </c>
      <c r="E34" s="117">
        <v>6.2843778923385085E-3</v>
      </c>
      <c r="F34" s="117">
        <v>6.0170747532362577E-4</v>
      </c>
      <c r="G34" s="117">
        <v>5.5347696749174927E-3</v>
      </c>
    </row>
    <row r="35" spans="1:7" ht="16" customHeight="1" x14ac:dyDescent="0.3">
      <c r="A35" s="294"/>
      <c r="B35" s="277" t="s">
        <v>6</v>
      </c>
      <c r="C35" s="157" t="s">
        <v>7</v>
      </c>
      <c r="D35" s="117">
        <v>2.0741278413352461E-3</v>
      </c>
      <c r="E35" s="117">
        <v>3.6713798681809635E-3</v>
      </c>
      <c r="F35" s="117">
        <v>8.4651971786953208E-5</v>
      </c>
      <c r="G35" s="117">
        <v>3.3429832978429676E-3</v>
      </c>
    </row>
    <row r="36" spans="1:7" ht="16" customHeight="1" x14ac:dyDescent="0.3">
      <c r="A36" s="294"/>
      <c r="B36" s="277"/>
      <c r="C36" s="157" t="s">
        <v>8</v>
      </c>
      <c r="D36" s="117">
        <v>2.2641719843750546E-2</v>
      </c>
      <c r="E36" s="117">
        <v>1.0737059828956688E-2</v>
      </c>
      <c r="F36" s="117">
        <v>4.2634797019128149E-3</v>
      </c>
      <c r="G36" s="117">
        <v>9.1503807886305216E-3</v>
      </c>
    </row>
    <row r="37" spans="1:7" ht="16" customHeight="1" thickBot="1" x14ac:dyDescent="0.35">
      <c r="A37" s="295"/>
      <c r="B37" s="278" t="s">
        <v>9</v>
      </c>
      <c r="C37" s="275"/>
      <c r="D37" s="114">
        <v>562</v>
      </c>
      <c r="E37" s="114">
        <v>2937</v>
      </c>
      <c r="F37" s="114">
        <v>1502</v>
      </c>
      <c r="G37" s="114">
        <v>5001</v>
      </c>
    </row>
    <row r="38" spans="1:7" ht="16" customHeight="1" x14ac:dyDescent="0.3">
      <c r="A38" s="293" t="s">
        <v>134</v>
      </c>
      <c r="B38" s="273" t="s">
        <v>120</v>
      </c>
      <c r="C38" s="276"/>
      <c r="D38" s="83">
        <v>12649.31</v>
      </c>
      <c r="E38" s="83">
        <v>121019.13000000003</v>
      </c>
      <c r="F38" s="83">
        <v>15892.25</v>
      </c>
      <c r="G38" s="83">
        <v>149560.69000000003</v>
      </c>
    </row>
    <row r="39" spans="1:7" ht="16" customHeight="1" x14ac:dyDescent="0.3">
      <c r="A39" s="294"/>
      <c r="B39" s="277" t="s">
        <v>5</v>
      </c>
      <c r="C39" s="279"/>
      <c r="D39" s="117">
        <v>8.4398970156297423E-3</v>
      </c>
      <c r="E39" s="117">
        <v>2.8445370959861264E-2</v>
      </c>
      <c r="F39" s="117">
        <v>1.5012694085518544E-2</v>
      </c>
      <c r="G39" s="117">
        <v>2.1956185225194137E-2</v>
      </c>
    </row>
    <row r="40" spans="1:7" ht="16" customHeight="1" x14ac:dyDescent="0.3">
      <c r="A40" s="294"/>
      <c r="B40" s="277" t="s">
        <v>6</v>
      </c>
      <c r="C40" s="157" t="s">
        <v>7</v>
      </c>
      <c r="D40" s="117">
        <v>3.7501924923581237E-3</v>
      </c>
      <c r="E40" s="117">
        <v>2.1186771988280406E-2</v>
      </c>
      <c r="F40" s="117">
        <v>9.21892719134184E-3</v>
      </c>
      <c r="G40" s="117">
        <v>1.7031081264596369E-2</v>
      </c>
    </row>
    <row r="41" spans="1:7" ht="16" customHeight="1" x14ac:dyDescent="0.3">
      <c r="A41" s="294"/>
      <c r="B41" s="277"/>
      <c r="C41" s="157" t="s">
        <v>8</v>
      </c>
      <c r="D41" s="117">
        <v>1.8883030077685499E-2</v>
      </c>
      <c r="E41" s="117">
        <v>3.8093987040999616E-2</v>
      </c>
      <c r="F41" s="117">
        <v>2.4358119354767976E-2</v>
      </c>
      <c r="G41" s="117">
        <v>2.8264593360228532E-2</v>
      </c>
    </row>
    <row r="42" spans="1:7" ht="16" customHeight="1" thickBot="1" x14ac:dyDescent="0.35">
      <c r="A42" s="295"/>
      <c r="B42" s="278" t="s">
        <v>9</v>
      </c>
      <c r="C42" s="275"/>
      <c r="D42" s="118">
        <v>562</v>
      </c>
      <c r="E42" s="118">
        <v>2937</v>
      </c>
      <c r="F42" s="118">
        <v>1502</v>
      </c>
      <c r="G42" s="118">
        <v>5001</v>
      </c>
    </row>
    <row r="43" spans="1:7" ht="16" customHeight="1" x14ac:dyDescent="0.3">
      <c r="A43" s="282" t="s">
        <v>360</v>
      </c>
      <c r="B43" s="283"/>
      <c r="C43" s="283"/>
      <c r="D43" s="283"/>
      <c r="E43" s="283"/>
      <c r="F43" s="283"/>
      <c r="G43" s="283"/>
    </row>
    <row r="44" spans="1:7" ht="16" customHeight="1" x14ac:dyDescent="0.3">
      <c r="A44" s="280" t="s">
        <v>10</v>
      </c>
      <c r="B44" s="281"/>
      <c r="C44" s="281"/>
      <c r="D44" s="281"/>
      <c r="E44" s="281"/>
      <c r="F44" s="281"/>
      <c r="G44" s="281"/>
    </row>
    <row r="45" spans="1:7" ht="14.25" customHeight="1" x14ac:dyDescent="0.3"/>
    <row r="46" spans="1:7" ht="14.25" customHeight="1" x14ac:dyDescent="0.3">
      <c r="A46" s="198" t="str">
        <f>HYPERLINK("#'Index'!A1","Back To Index")</f>
        <v>Back To Index</v>
      </c>
    </row>
    <row r="47" spans="1:7" ht="14.25" customHeight="1" x14ac:dyDescent="0.3"/>
    <row r="48" spans="1:7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5" customHeight="1" x14ac:dyDescent="0.3"/>
    <row r="55" ht="15" customHeight="1" x14ac:dyDescent="0.3"/>
    <row r="56" ht="15" customHeight="1" x14ac:dyDescent="0.3"/>
    <row r="57" ht="36.75" customHeight="1" x14ac:dyDescent="0.3"/>
    <row r="58" ht="15" customHeight="1" x14ac:dyDescent="0.3"/>
    <row r="59" ht="14.25" customHeight="1" x14ac:dyDescent="0.3"/>
    <row r="60" ht="14.15" customHeight="1" x14ac:dyDescent="0.3"/>
    <row r="61" ht="14.25" customHeight="1" x14ac:dyDescent="0.3"/>
    <row r="62" ht="14.25" customHeight="1" x14ac:dyDescent="0.3"/>
    <row r="63" ht="14.25" customHeight="1" x14ac:dyDescent="0.3"/>
    <row r="64" ht="14.15" customHeight="1" x14ac:dyDescent="0.3"/>
    <row r="65" ht="14.25" customHeight="1" x14ac:dyDescent="0.3"/>
    <row r="66" ht="14.25" customHeight="1" x14ac:dyDescent="0.3"/>
    <row r="67" ht="14.25" customHeight="1" x14ac:dyDescent="0.3"/>
    <row r="68" ht="14.15" customHeight="1" x14ac:dyDescent="0.3"/>
    <row r="69" ht="14.25" customHeight="1" x14ac:dyDescent="0.3"/>
    <row r="70" ht="14.25" customHeight="1" x14ac:dyDescent="0.3"/>
    <row r="71" ht="14.25" customHeight="1" x14ac:dyDescent="0.3"/>
    <row r="72" ht="14.15" customHeight="1" x14ac:dyDescent="0.3"/>
    <row r="73" ht="14.25" customHeight="1" x14ac:dyDescent="0.3"/>
    <row r="74" ht="14.25" customHeight="1" x14ac:dyDescent="0.3"/>
    <row r="75" ht="14.25" customHeight="1" x14ac:dyDescent="0.3"/>
    <row r="76" ht="14.5" customHeight="1" x14ac:dyDescent="0.3"/>
    <row r="77" ht="14.25" customHeight="1" x14ac:dyDescent="0.3"/>
    <row r="78" ht="14.25" customHeight="1" x14ac:dyDescent="0.3"/>
    <row r="79" ht="14.25" customHeight="1" x14ac:dyDescent="0.3"/>
    <row r="80" ht="14.15" customHeight="1" x14ac:dyDescent="0.3"/>
    <row r="81" ht="15" customHeight="1" x14ac:dyDescent="0.3"/>
    <row r="83" ht="14.15" customHeight="1" x14ac:dyDescent="0.3"/>
    <row r="84" ht="14.15" customHeight="1" x14ac:dyDescent="0.3"/>
    <row r="85" ht="14.15" customHeight="1" x14ac:dyDescent="0.3"/>
    <row r="86" ht="14.5" customHeight="1" x14ac:dyDescent="0.3"/>
    <row r="87" ht="14.15" customHeight="1" x14ac:dyDescent="0.3"/>
    <row r="88" ht="14.1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4" ht="14.5" customHeight="1" x14ac:dyDescent="0.3"/>
    <row r="115" ht="14.5" customHeight="1" x14ac:dyDescent="0.3"/>
    <row r="116" ht="14.5" customHeight="1" x14ac:dyDescent="0.3"/>
    <row r="117" ht="14.5" customHeight="1" x14ac:dyDescent="0.3"/>
    <row r="118" ht="14.5" customHeight="1" x14ac:dyDescent="0.3"/>
    <row r="119" ht="14.15" customHeight="1" x14ac:dyDescent="0.3"/>
    <row r="120" ht="14.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15" customHeight="1" x14ac:dyDescent="0.3"/>
    <row r="140" ht="14.1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5" customHeight="1" x14ac:dyDescent="0.3"/>
    <row r="160" ht="14.15" customHeight="1" x14ac:dyDescent="0.3"/>
    <row r="161" ht="14.5" customHeight="1" x14ac:dyDescent="0.3"/>
    <row r="162" ht="14.5" customHeight="1" x14ac:dyDescent="0.3"/>
    <row r="163" ht="14.15" customHeight="1" x14ac:dyDescent="0.3"/>
    <row r="164" ht="14.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8" ht="14.5" customHeight="1" x14ac:dyDescent="0.3"/>
    <row r="199" ht="14.15" customHeight="1" x14ac:dyDescent="0.3"/>
    <row r="200" ht="14.15" customHeight="1" x14ac:dyDescent="0.3"/>
    <row r="201" ht="14.15" customHeight="1" x14ac:dyDescent="0.3"/>
    <row r="203" ht="14.5" customHeight="1" x14ac:dyDescent="0.3"/>
    <row r="204" ht="14.15" customHeight="1" x14ac:dyDescent="0.3"/>
    <row r="205" ht="14.5" customHeight="1" x14ac:dyDescent="0.3"/>
    <row r="207" ht="14.15" customHeight="1" x14ac:dyDescent="0.3"/>
    <row r="208" ht="14.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5" customHeight="1" x14ac:dyDescent="0.3"/>
    <row r="232" ht="14.15" customHeight="1" x14ac:dyDescent="0.3"/>
    <row r="233" ht="14.5" customHeight="1" x14ac:dyDescent="0.3"/>
    <row r="235" ht="14.15" customHeight="1" x14ac:dyDescent="0.3"/>
    <row r="236" ht="14.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2" ht="14.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5" customHeight="1" x14ac:dyDescent="0.3"/>
    <row r="260" ht="14.15" customHeight="1" x14ac:dyDescent="0.3"/>
    <row r="261" ht="14.5" customHeight="1" x14ac:dyDescent="0.3"/>
    <row r="262" ht="14.5" customHeight="1" x14ac:dyDescent="0.3"/>
    <row r="263" ht="14.15" customHeight="1" x14ac:dyDescent="0.3"/>
    <row r="264" ht="14.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0" ht="14.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6" ht="14.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8" ht="14.5" customHeight="1" x14ac:dyDescent="0.3"/>
    <row r="299" ht="14.15" customHeight="1" x14ac:dyDescent="0.3"/>
    <row r="300" ht="14.15" customHeight="1" x14ac:dyDescent="0.3"/>
    <row r="301" ht="14.15" customHeight="1" x14ac:dyDescent="0.3"/>
    <row r="303" ht="14.5" customHeight="1" x14ac:dyDescent="0.3"/>
    <row r="304" ht="14.15" customHeight="1" x14ac:dyDescent="0.3"/>
    <row r="305" ht="14.5" customHeight="1" x14ac:dyDescent="0.3"/>
    <row r="306" ht="14.5" customHeight="1" x14ac:dyDescent="0.3"/>
    <row r="307" ht="14.15" customHeight="1" x14ac:dyDescent="0.3"/>
    <row r="308" ht="14.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5" customHeight="1" x14ac:dyDescent="0.3"/>
    <row r="327" ht="14.15" customHeight="1" x14ac:dyDescent="0.3"/>
    <row r="328" ht="14.15" customHeight="1" x14ac:dyDescent="0.3"/>
    <row r="329" ht="14.15" customHeight="1" x14ac:dyDescent="0.3"/>
    <row r="330" ht="14.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5" customHeight="1" x14ac:dyDescent="0.3"/>
    <row r="348" ht="14.15" customHeight="1" x14ac:dyDescent="0.3"/>
    <row r="349" ht="14.5" customHeight="1" x14ac:dyDescent="0.3"/>
    <row r="350" ht="14.5" customHeight="1" x14ac:dyDescent="0.3"/>
    <row r="351" ht="14.15" customHeight="1" x14ac:dyDescent="0.3"/>
    <row r="352" ht="14.5" customHeight="1" x14ac:dyDescent="0.3"/>
    <row r="353" ht="14.15" customHeight="1" x14ac:dyDescent="0.3"/>
    <row r="354" ht="14.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4" ht="14.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2" ht="14.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2" ht="14.15" customHeight="1" x14ac:dyDescent="0.3"/>
    <row r="393" ht="14.5" customHeight="1" x14ac:dyDescent="0.3"/>
    <row r="394" ht="14.5" customHeight="1" x14ac:dyDescent="0.3"/>
    <row r="395" ht="14.1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0" ht="14.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15" customHeight="1" x14ac:dyDescent="0.3"/>
    <row r="420" ht="14.15" customHeight="1" x14ac:dyDescent="0.3"/>
    <row r="421" ht="14.15" customHeight="1" x14ac:dyDescent="0.3"/>
    <row r="423" ht="14.15" customHeight="1" x14ac:dyDescent="0.3"/>
    <row r="424" ht="14.1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5" customHeight="1" x14ac:dyDescent="0.3"/>
    <row r="436" ht="14.15" customHeight="1" x14ac:dyDescent="0.3"/>
    <row r="437" ht="14.5" customHeight="1" x14ac:dyDescent="0.3"/>
    <row r="438" ht="14.5" customHeight="1" x14ac:dyDescent="0.3"/>
    <row r="439" ht="14.15" customHeight="1" x14ac:dyDescent="0.3"/>
    <row r="440" ht="14.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15" customHeight="1" x14ac:dyDescent="0.3"/>
    <row r="448" ht="14.15" customHeight="1" x14ac:dyDescent="0.3"/>
    <row r="449" ht="14.15" customHeight="1" x14ac:dyDescent="0.3"/>
    <row r="451" ht="14.15" customHeight="1" x14ac:dyDescent="0.3"/>
    <row r="452" ht="14.15" customHeight="1" x14ac:dyDescent="0.3"/>
    <row r="453" ht="14.15" customHeight="1" x14ac:dyDescent="0.3"/>
    <row r="454" ht="14.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5" customHeight="1" x14ac:dyDescent="0.3"/>
    <row r="472" ht="14.15" customHeight="1" x14ac:dyDescent="0.3"/>
    <row r="473" ht="14.5" customHeight="1" x14ac:dyDescent="0.3"/>
    <row r="474" ht="14.5" customHeight="1" x14ac:dyDescent="0.3"/>
    <row r="475" ht="14.15" customHeight="1" x14ac:dyDescent="0.3"/>
    <row r="476" ht="14.5" customHeight="1" x14ac:dyDescent="0.3"/>
    <row r="477" ht="14.15" customHeight="1" x14ac:dyDescent="0.3"/>
    <row r="479" ht="14.15" customHeight="1" x14ac:dyDescent="0.3"/>
    <row r="480" ht="14.1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15" customHeight="1" x14ac:dyDescent="0.3"/>
    <row r="504" ht="14.15" customHeight="1" x14ac:dyDescent="0.3"/>
    <row r="505" ht="14.15" customHeight="1" x14ac:dyDescent="0.3"/>
    <row r="507" ht="14.15" customHeight="1" x14ac:dyDescent="0.3"/>
    <row r="508" ht="14.1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5" customHeight="1" x14ac:dyDescent="0.3"/>
    <row r="517" ht="14.5" customHeight="1" x14ac:dyDescent="0.3"/>
    <row r="518" ht="14.5" customHeight="1" x14ac:dyDescent="0.3"/>
    <row r="520" ht="14.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15" customHeight="1" x14ac:dyDescent="0.3"/>
    <row r="532" ht="14.15" customHeight="1" x14ac:dyDescent="0.3"/>
    <row r="533" ht="14.15" customHeight="1" x14ac:dyDescent="0.3"/>
    <row r="535" ht="14.15" customHeight="1" x14ac:dyDescent="0.3"/>
    <row r="536" ht="14.1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5" customHeight="1" x14ac:dyDescent="0.3"/>
  </sheetData>
  <mergeCells count="44">
    <mergeCell ref="B7:C7"/>
    <mergeCell ref="A3:A7"/>
    <mergeCell ref="A1:G1"/>
    <mergeCell ref="B2:C2"/>
    <mergeCell ref="B3:C3"/>
    <mergeCell ref="B4:C4"/>
    <mergeCell ref="B5:B6"/>
    <mergeCell ref="B14:C14"/>
    <mergeCell ref="B15:B16"/>
    <mergeCell ref="B17:C17"/>
    <mergeCell ref="A8:A12"/>
    <mergeCell ref="A13:A17"/>
    <mergeCell ref="B8:C8"/>
    <mergeCell ref="B9:C9"/>
    <mergeCell ref="B10:B11"/>
    <mergeCell ref="B12:C12"/>
    <mergeCell ref="B13:C13"/>
    <mergeCell ref="B34:C34"/>
    <mergeCell ref="B35:B36"/>
    <mergeCell ref="B37:C37"/>
    <mergeCell ref="B18:C18"/>
    <mergeCell ref="B19:C19"/>
    <mergeCell ref="B20:B21"/>
    <mergeCell ref="B22:C22"/>
    <mergeCell ref="B23:C23"/>
    <mergeCell ref="B24:C24"/>
    <mergeCell ref="B25:B26"/>
    <mergeCell ref="B27:C27"/>
    <mergeCell ref="A44:G44"/>
    <mergeCell ref="A23:A27"/>
    <mergeCell ref="A38:A42"/>
    <mergeCell ref="A33:A37"/>
    <mergeCell ref="A18:A22"/>
    <mergeCell ref="A28:A32"/>
    <mergeCell ref="B38:C38"/>
    <mergeCell ref="B39:C39"/>
    <mergeCell ref="B40:B41"/>
    <mergeCell ref="B42:C42"/>
    <mergeCell ref="A43:G43"/>
    <mergeCell ref="B28:C28"/>
    <mergeCell ref="B29:C29"/>
    <mergeCell ref="B30:B31"/>
    <mergeCell ref="B32:C32"/>
    <mergeCell ref="B33:C3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 enableFormatConditionsCalculation="0">
    <tabColor rgb="FF1F497D"/>
  </sheetPr>
  <dimension ref="A1:F551"/>
  <sheetViews>
    <sheetView topLeftCell="A31" workbookViewId="0">
      <selection sqref="A1:F1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6" s="93" customFormat="1" ht="31.5" customHeight="1" thickBot="1" x14ac:dyDescent="0.35">
      <c r="A1" s="290" t="s">
        <v>339</v>
      </c>
      <c r="B1" s="290"/>
      <c r="C1" s="290"/>
      <c r="D1" s="290"/>
      <c r="E1" s="290"/>
      <c r="F1" s="290"/>
    </row>
    <row r="2" spans="1:6" ht="54" customHeight="1" thickBot="1" x14ac:dyDescent="0.35">
      <c r="A2" s="158" t="s">
        <v>0</v>
      </c>
      <c r="B2" s="271"/>
      <c r="C2" s="272"/>
      <c r="D2" s="95" t="s">
        <v>80</v>
      </c>
      <c r="E2" s="95" t="s">
        <v>79</v>
      </c>
      <c r="F2" s="95" t="s">
        <v>4</v>
      </c>
    </row>
    <row r="3" spans="1:6" ht="16" customHeight="1" x14ac:dyDescent="0.3">
      <c r="A3" s="293" t="s">
        <v>127</v>
      </c>
      <c r="B3" s="273" t="s">
        <v>120</v>
      </c>
      <c r="C3" s="276"/>
      <c r="D3" s="83">
        <v>451549.85</v>
      </c>
      <c r="E3" s="83">
        <v>624116.07000000076</v>
      </c>
      <c r="F3" s="83">
        <v>1075665.9200000004</v>
      </c>
    </row>
    <row r="4" spans="1:6" ht="16" customHeight="1" x14ac:dyDescent="0.3">
      <c r="A4" s="294"/>
      <c r="B4" s="277" t="s">
        <v>5</v>
      </c>
      <c r="C4" s="274"/>
      <c r="D4" s="117">
        <v>0.13700583510336342</v>
      </c>
      <c r="E4" s="117">
        <v>0.17751067307703128</v>
      </c>
      <c r="F4" s="117">
        <v>0.15791261848249605</v>
      </c>
    </row>
    <row r="5" spans="1:6" ht="16" customHeight="1" x14ac:dyDescent="0.3">
      <c r="A5" s="294"/>
      <c r="B5" s="277" t="s">
        <v>6</v>
      </c>
      <c r="C5" s="157" t="s">
        <v>7</v>
      </c>
      <c r="D5" s="117">
        <v>0.11883604292135498</v>
      </c>
      <c r="E5" s="117">
        <v>0.15759143151500277</v>
      </c>
      <c r="F5" s="117">
        <v>0.14414296687142333</v>
      </c>
    </row>
    <row r="6" spans="1:6" ht="16" customHeight="1" x14ac:dyDescent="0.3">
      <c r="A6" s="294"/>
      <c r="B6" s="277"/>
      <c r="C6" s="157" t="s">
        <v>8</v>
      </c>
      <c r="D6" s="117">
        <v>0.15745732216531474</v>
      </c>
      <c r="E6" s="117">
        <v>0.19935185319137902</v>
      </c>
      <c r="F6" s="117">
        <v>0.17273217825266088</v>
      </c>
    </row>
    <row r="7" spans="1:6" ht="16" customHeight="1" thickBot="1" x14ac:dyDescent="0.35">
      <c r="A7" s="295"/>
      <c r="B7" s="278" t="s">
        <v>9</v>
      </c>
      <c r="C7" s="275"/>
      <c r="D7" s="114">
        <v>2390</v>
      </c>
      <c r="E7" s="114">
        <v>2611</v>
      </c>
      <c r="F7" s="114">
        <v>5001</v>
      </c>
    </row>
    <row r="8" spans="1:6" ht="16" customHeight="1" x14ac:dyDescent="0.3">
      <c r="A8" s="293" t="s">
        <v>128</v>
      </c>
      <c r="B8" s="273" t="s">
        <v>120</v>
      </c>
      <c r="C8" s="276"/>
      <c r="D8" s="83">
        <v>192071.90999999997</v>
      </c>
      <c r="E8" s="83">
        <v>230957.94999999998</v>
      </c>
      <c r="F8" s="83">
        <v>423029.86000000016</v>
      </c>
    </row>
    <row r="9" spans="1:6" ht="16" customHeight="1" x14ac:dyDescent="0.3">
      <c r="A9" s="294"/>
      <c r="B9" s="277" t="s">
        <v>5</v>
      </c>
      <c r="C9" s="274"/>
      <c r="D9" s="117">
        <v>5.8277004032773035E-2</v>
      </c>
      <c r="E9" s="117">
        <v>6.5688904881092525E-2</v>
      </c>
      <c r="F9" s="117">
        <v>6.2102695313507497E-2</v>
      </c>
    </row>
    <row r="10" spans="1:6" ht="16" customHeight="1" x14ac:dyDescent="0.3">
      <c r="A10" s="294"/>
      <c r="B10" s="277" t="s">
        <v>6</v>
      </c>
      <c r="C10" s="157" t="s">
        <v>7</v>
      </c>
      <c r="D10" s="117">
        <v>4.6741610750892872E-2</v>
      </c>
      <c r="E10" s="117">
        <v>5.3112882795160472E-2</v>
      </c>
      <c r="F10" s="117">
        <v>5.3290064548214541E-2</v>
      </c>
    </row>
    <row r="11" spans="1:6" ht="16" customHeight="1" x14ac:dyDescent="0.3">
      <c r="A11" s="294"/>
      <c r="B11" s="277"/>
      <c r="C11" s="157" t="s">
        <v>8</v>
      </c>
      <c r="D11" s="117">
        <v>7.2442880039509674E-2</v>
      </c>
      <c r="E11" s="117">
        <v>8.0987978175938183E-2</v>
      </c>
      <c r="F11" s="117">
        <v>7.2261441196263931E-2</v>
      </c>
    </row>
    <row r="12" spans="1:6" ht="16" customHeight="1" thickBot="1" x14ac:dyDescent="0.35">
      <c r="A12" s="295"/>
      <c r="B12" s="278" t="s">
        <v>9</v>
      </c>
      <c r="C12" s="275"/>
      <c r="D12" s="114">
        <v>2390</v>
      </c>
      <c r="E12" s="114">
        <v>2611</v>
      </c>
      <c r="F12" s="114">
        <v>5001</v>
      </c>
    </row>
    <row r="13" spans="1:6" ht="16" customHeight="1" x14ac:dyDescent="0.3">
      <c r="A13" s="293" t="s">
        <v>129</v>
      </c>
      <c r="B13" s="273" t="s">
        <v>120</v>
      </c>
      <c r="C13" s="276"/>
      <c r="D13" s="83">
        <v>216254.31000000006</v>
      </c>
      <c r="E13" s="83">
        <v>276637.46000000002</v>
      </c>
      <c r="F13" s="83">
        <v>492891.77</v>
      </c>
    </row>
    <row r="14" spans="1:6" ht="16" customHeight="1" x14ac:dyDescent="0.3">
      <c r="A14" s="294"/>
      <c r="B14" s="277" t="s">
        <v>5</v>
      </c>
      <c r="C14" s="274"/>
      <c r="D14" s="117">
        <v>6.561424466479536E-2</v>
      </c>
      <c r="E14" s="117">
        <v>7.8681040407948891E-2</v>
      </c>
      <c r="F14" s="117">
        <v>7.2358739439446193E-2</v>
      </c>
    </row>
    <row r="15" spans="1:6" ht="16" customHeight="1" x14ac:dyDescent="0.3">
      <c r="A15" s="294"/>
      <c r="B15" s="277" t="s">
        <v>6</v>
      </c>
      <c r="C15" s="157" t="s">
        <v>7</v>
      </c>
      <c r="D15" s="117">
        <v>5.3049155725857638E-2</v>
      </c>
      <c r="E15" s="117">
        <v>6.5671077221769791E-2</v>
      </c>
      <c r="F15" s="117">
        <v>6.3059473287841769E-2</v>
      </c>
    </row>
    <row r="16" spans="1:6" ht="16" customHeight="1" x14ac:dyDescent="0.3">
      <c r="A16" s="294"/>
      <c r="B16" s="277"/>
      <c r="C16" s="157" t="s">
        <v>8</v>
      </c>
      <c r="D16" s="117">
        <v>8.0901207532326602E-2</v>
      </c>
      <c r="E16" s="117">
        <v>9.4009053781718144E-2</v>
      </c>
      <c r="F16" s="117">
        <v>8.2908003831370744E-2</v>
      </c>
    </row>
    <row r="17" spans="1:6" ht="16" customHeight="1" thickBot="1" x14ac:dyDescent="0.35">
      <c r="A17" s="295"/>
      <c r="B17" s="278" t="s">
        <v>9</v>
      </c>
      <c r="C17" s="275"/>
      <c r="D17" s="114">
        <v>2390</v>
      </c>
      <c r="E17" s="114">
        <v>2611</v>
      </c>
      <c r="F17" s="114">
        <v>5001</v>
      </c>
    </row>
    <row r="18" spans="1:6" ht="16" customHeight="1" x14ac:dyDescent="0.3">
      <c r="A18" s="293" t="s">
        <v>130</v>
      </c>
      <c r="B18" s="273" t="s">
        <v>120</v>
      </c>
      <c r="C18" s="276"/>
      <c r="D18" s="83">
        <v>228187.56000000003</v>
      </c>
      <c r="E18" s="83">
        <v>307863.01999999996</v>
      </c>
      <c r="F18" s="83">
        <v>536050.58000000042</v>
      </c>
    </row>
    <row r="19" spans="1:6" ht="16" customHeight="1" x14ac:dyDescent="0.3">
      <c r="A19" s="294"/>
      <c r="B19" s="277" t="s">
        <v>5</v>
      </c>
      <c r="C19" s="279"/>
      <c r="D19" s="117">
        <v>6.9234940988240512E-2</v>
      </c>
      <c r="E19" s="117">
        <v>8.7562193192249435E-2</v>
      </c>
      <c r="F19" s="117">
        <v>7.8694647801857254E-2</v>
      </c>
    </row>
    <row r="20" spans="1:6" ht="16" customHeight="1" x14ac:dyDescent="0.3">
      <c r="A20" s="294"/>
      <c r="B20" s="277" t="s">
        <v>6</v>
      </c>
      <c r="C20" s="157" t="s">
        <v>7</v>
      </c>
      <c r="D20" s="117">
        <v>5.5640917421944887E-2</v>
      </c>
      <c r="E20" s="117">
        <v>7.2730451794871462E-2</v>
      </c>
      <c r="F20" s="117">
        <v>6.8325288747918253E-2</v>
      </c>
    </row>
    <row r="21" spans="1:6" ht="16" customHeight="1" x14ac:dyDescent="0.3">
      <c r="A21" s="294"/>
      <c r="B21" s="277"/>
      <c r="C21" s="157" t="s">
        <v>8</v>
      </c>
      <c r="D21" s="117">
        <v>8.5848292946575852E-2</v>
      </c>
      <c r="E21" s="117">
        <v>0.10507579505986767</v>
      </c>
      <c r="F21" s="117">
        <v>9.0484869387366107E-2</v>
      </c>
    </row>
    <row r="22" spans="1:6" ht="16" customHeight="1" thickBot="1" x14ac:dyDescent="0.35">
      <c r="A22" s="295"/>
      <c r="B22" s="278" t="s">
        <v>9</v>
      </c>
      <c r="C22" s="275"/>
      <c r="D22" s="114">
        <v>2390</v>
      </c>
      <c r="E22" s="114">
        <v>2611</v>
      </c>
      <c r="F22" s="114">
        <v>5001</v>
      </c>
    </row>
    <row r="23" spans="1:6" ht="16" customHeight="1" x14ac:dyDescent="0.3">
      <c r="A23" s="293" t="s">
        <v>131</v>
      </c>
      <c r="B23" s="273" t="s">
        <v>120</v>
      </c>
      <c r="C23" s="276"/>
      <c r="D23" s="83">
        <v>143880.97999999998</v>
      </c>
      <c r="E23" s="83">
        <v>229616.84999999995</v>
      </c>
      <c r="F23" s="83">
        <v>373497.83000000007</v>
      </c>
    </row>
    <row r="24" spans="1:6" ht="16" customHeight="1" x14ac:dyDescent="0.3">
      <c r="A24" s="294"/>
      <c r="B24" s="277" t="s">
        <v>5</v>
      </c>
      <c r="C24" s="279"/>
      <c r="D24" s="117">
        <v>4.3655277087104184E-2</v>
      </c>
      <c r="E24" s="117">
        <v>6.5307470120626238E-2</v>
      </c>
      <c r="F24" s="117">
        <v>5.4831169451599021E-2</v>
      </c>
    </row>
    <row r="25" spans="1:6" ht="16" customHeight="1" x14ac:dyDescent="0.3">
      <c r="A25" s="294"/>
      <c r="B25" s="277" t="s">
        <v>6</v>
      </c>
      <c r="C25" s="157" t="s">
        <v>7</v>
      </c>
      <c r="D25" s="117">
        <v>3.3475728935004001E-2</v>
      </c>
      <c r="E25" s="117">
        <v>5.2762541176531987E-2</v>
      </c>
      <c r="F25" s="117">
        <v>4.6430509414138316E-2</v>
      </c>
    </row>
    <row r="26" spans="1:6" ht="16" customHeight="1" x14ac:dyDescent="0.3">
      <c r="A26" s="294"/>
      <c r="B26" s="277"/>
      <c r="C26" s="157" t="s">
        <v>8</v>
      </c>
      <c r="D26" s="117">
        <v>5.6748550088931378E-2</v>
      </c>
      <c r="E26" s="117">
        <v>8.0581368281752677E-2</v>
      </c>
      <c r="F26" s="117">
        <v>6.4648712788044876E-2</v>
      </c>
    </row>
    <row r="27" spans="1:6" ht="16" customHeight="1" thickBot="1" x14ac:dyDescent="0.35">
      <c r="A27" s="295"/>
      <c r="B27" s="278" t="s">
        <v>9</v>
      </c>
      <c r="C27" s="275"/>
      <c r="D27" s="114">
        <v>2390</v>
      </c>
      <c r="E27" s="114">
        <v>2611</v>
      </c>
      <c r="F27" s="114">
        <v>5001</v>
      </c>
    </row>
    <row r="28" spans="1:6" ht="16" customHeight="1" x14ac:dyDescent="0.3">
      <c r="A28" s="293" t="s">
        <v>132</v>
      </c>
      <c r="B28" s="273" t="s">
        <v>120</v>
      </c>
      <c r="C28" s="276"/>
      <c r="D28" s="83">
        <v>139212.76000000004</v>
      </c>
      <c r="E28" s="83">
        <v>178256.50000000003</v>
      </c>
      <c r="F28" s="83">
        <v>317469.25999999995</v>
      </c>
    </row>
    <row r="29" spans="1:6" ht="16" customHeight="1" x14ac:dyDescent="0.3">
      <c r="A29" s="294"/>
      <c r="B29" s="277" t="s">
        <v>5</v>
      </c>
      <c r="C29" s="279"/>
      <c r="D29" s="117">
        <v>4.2238881135369916E-2</v>
      </c>
      <c r="E29" s="117">
        <v>5.0699593899826666E-2</v>
      </c>
      <c r="F29" s="117">
        <v>4.6605922156853608E-2</v>
      </c>
    </row>
    <row r="30" spans="1:6" ht="16" customHeight="1" x14ac:dyDescent="0.3">
      <c r="A30" s="294"/>
      <c r="B30" s="277" t="s">
        <v>6</v>
      </c>
      <c r="C30" s="157" t="s">
        <v>7</v>
      </c>
      <c r="D30" s="117">
        <v>3.2329154643703326E-2</v>
      </c>
      <c r="E30" s="117">
        <v>4.0729812276564019E-2</v>
      </c>
      <c r="F30" s="117">
        <v>3.9334365248743154E-2</v>
      </c>
    </row>
    <row r="31" spans="1:6" ht="16" customHeight="1" x14ac:dyDescent="0.3">
      <c r="A31" s="294"/>
      <c r="B31" s="277"/>
      <c r="C31" s="157" t="s">
        <v>8</v>
      </c>
      <c r="D31" s="117">
        <v>5.5013505085557052E-2</v>
      </c>
      <c r="E31" s="117">
        <v>6.2949619398016077E-2</v>
      </c>
      <c r="F31" s="117">
        <v>5.5144573457796907E-2</v>
      </c>
    </row>
    <row r="32" spans="1:6" ht="16" customHeight="1" thickBot="1" x14ac:dyDescent="0.35">
      <c r="A32" s="295"/>
      <c r="B32" s="278" t="s">
        <v>9</v>
      </c>
      <c r="C32" s="275"/>
      <c r="D32" s="114">
        <v>2390</v>
      </c>
      <c r="E32" s="114">
        <v>2611</v>
      </c>
      <c r="F32" s="114">
        <v>5001</v>
      </c>
    </row>
    <row r="33" spans="1:6" ht="16" customHeight="1" x14ac:dyDescent="0.3">
      <c r="A33" s="293" t="s">
        <v>133</v>
      </c>
      <c r="B33" s="273" t="s">
        <v>120</v>
      </c>
      <c r="C33" s="276"/>
      <c r="D33" s="83">
        <v>13633.58</v>
      </c>
      <c r="E33" s="83">
        <v>24068.05</v>
      </c>
      <c r="F33" s="83">
        <v>37701.629999999997</v>
      </c>
    </row>
    <row r="34" spans="1:6" ht="16" customHeight="1" x14ac:dyDescent="0.3">
      <c r="A34" s="294"/>
      <c r="B34" s="277" t="s">
        <v>5</v>
      </c>
      <c r="C34" s="279"/>
      <c r="D34" s="117">
        <v>4.1365975724463504E-3</v>
      </c>
      <c r="E34" s="117">
        <v>6.8454186016258757E-3</v>
      </c>
      <c r="F34" s="117">
        <v>5.5347696749174927E-3</v>
      </c>
    </row>
    <row r="35" spans="1:6" ht="16" customHeight="1" x14ac:dyDescent="0.3">
      <c r="A35" s="294"/>
      <c r="B35" s="277" t="s">
        <v>6</v>
      </c>
      <c r="C35" s="157" t="s">
        <v>7</v>
      </c>
      <c r="D35" s="117">
        <v>2.0810387008286025E-3</v>
      </c>
      <c r="E35" s="117">
        <v>3.4428081512085261E-3</v>
      </c>
      <c r="F35" s="117">
        <v>3.3429832978429676E-3</v>
      </c>
    </row>
    <row r="36" spans="1:6" ht="16" customHeight="1" x14ac:dyDescent="0.3">
      <c r="A36" s="294"/>
      <c r="B36" s="277"/>
      <c r="C36" s="157" t="s">
        <v>8</v>
      </c>
      <c r="D36" s="117">
        <v>8.2058516244362441E-3</v>
      </c>
      <c r="E36" s="117">
        <v>1.3565135595870227E-2</v>
      </c>
      <c r="F36" s="117">
        <v>9.1503807886305216E-3</v>
      </c>
    </row>
    <row r="37" spans="1:6" ht="16" customHeight="1" thickBot="1" x14ac:dyDescent="0.35">
      <c r="A37" s="295"/>
      <c r="B37" s="278" t="s">
        <v>9</v>
      </c>
      <c r="C37" s="275"/>
      <c r="D37" s="114">
        <v>2390</v>
      </c>
      <c r="E37" s="114">
        <v>2611</v>
      </c>
      <c r="F37" s="114">
        <v>5001</v>
      </c>
    </row>
    <row r="38" spans="1:6" ht="16" customHeight="1" x14ac:dyDescent="0.3">
      <c r="A38" s="293" t="s">
        <v>134</v>
      </c>
      <c r="B38" s="273" t="s">
        <v>120</v>
      </c>
      <c r="C38" s="276"/>
      <c r="D38" s="83">
        <v>50312.51</v>
      </c>
      <c r="E38" s="83">
        <v>99248.180000000008</v>
      </c>
      <c r="F38" s="83">
        <v>149560.69000000003</v>
      </c>
    </row>
    <row r="39" spans="1:6" ht="16" customHeight="1" x14ac:dyDescent="0.3">
      <c r="A39" s="294"/>
      <c r="B39" s="277" t="s">
        <v>5</v>
      </c>
      <c r="C39" s="279"/>
      <c r="D39" s="117">
        <v>1.5265440678800635E-2</v>
      </c>
      <c r="E39" s="117">
        <v>2.8228100637547011E-2</v>
      </c>
      <c r="F39" s="117">
        <v>2.1956185225194137E-2</v>
      </c>
    </row>
    <row r="40" spans="1:6" ht="16" customHeight="1" x14ac:dyDescent="0.3">
      <c r="A40" s="294"/>
      <c r="B40" s="277" t="s">
        <v>6</v>
      </c>
      <c r="C40" s="157" t="s">
        <v>7</v>
      </c>
      <c r="D40" s="117">
        <v>1.0008609160913068E-2</v>
      </c>
      <c r="E40" s="117">
        <v>2.0555977225421594E-2</v>
      </c>
      <c r="F40" s="117">
        <v>1.7031081264596369E-2</v>
      </c>
    </row>
    <row r="41" spans="1:6" ht="16" customHeight="1" x14ac:dyDescent="0.3">
      <c r="A41" s="294"/>
      <c r="B41" s="277"/>
      <c r="C41" s="157" t="s">
        <v>8</v>
      </c>
      <c r="D41" s="117">
        <v>2.3218567167597005E-2</v>
      </c>
      <c r="E41" s="117">
        <v>3.8650698653431577E-2</v>
      </c>
      <c r="F41" s="117">
        <v>2.8264593360228532E-2</v>
      </c>
    </row>
    <row r="42" spans="1:6" ht="16" customHeight="1" thickBot="1" x14ac:dyDescent="0.35">
      <c r="A42" s="295"/>
      <c r="B42" s="278" t="s">
        <v>9</v>
      </c>
      <c r="C42" s="275"/>
      <c r="D42" s="114">
        <v>2390</v>
      </c>
      <c r="E42" s="114">
        <v>2611</v>
      </c>
      <c r="F42" s="114">
        <v>5001</v>
      </c>
    </row>
    <row r="43" spans="1:6" ht="16" customHeight="1" x14ac:dyDescent="0.3">
      <c r="A43" s="282" t="s">
        <v>360</v>
      </c>
      <c r="B43" s="283"/>
      <c r="C43" s="283"/>
      <c r="D43" s="283"/>
      <c r="E43" s="283"/>
      <c r="F43" s="283"/>
    </row>
    <row r="44" spans="1:6" ht="16" customHeight="1" x14ac:dyDescent="0.3">
      <c r="A44" s="280" t="s">
        <v>10</v>
      </c>
      <c r="B44" s="281"/>
      <c r="C44" s="281"/>
      <c r="D44" s="281"/>
      <c r="E44" s="281"/>
      <c r="F44" s="281"/>
    </row>
    <row r="45" spans="1:6" ht="14.25" customHeight="1" x14ac:dyDescent="0.3"/>
    <row r="46" spans="1:6" ht="14.25" customHeight="1" x14ac:dyDescent="0.3">
      <c r="A46" s="198" t="str">
        <f>HYPERLINK("#'Index'!A1","Back To Index")</f>
        <v>Back To Index</v>
      </c>
    </row>
    <row r="47" spans="1:6" ht="14.25" customHeight="1" x14ac:dyDescent="0.3"/>
    <row r="48" spans="1:6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5" customHeight="1" x14ac:dyDescent="0.3"/>
    <row r="55" ht="15" customHeight="1" x14ac:dyDescent="0.3"/>
    <row r="56" ht="15" customHeight="1" x14ac:dyDescent="0.3"/>
    <row r="57" ht="36.75" customHeight="1" x14ac:dyDescent="0.3"/>
    <row r="58" ht="15" customHeight="1" x14ac:dyDescent="0.3"/>
    <row r="59" ht="14.25" customHeight="1" x14ac:dyDescent="0.3"/>
    <row r="60" ht="14.15" customHeight="1" x14ac:dyDescent="0.3"/>
    <row r="61" ht="14.25" customHeight="1" x14ac:dyDescent="0.3"/>
    <row r="62" ht="14.25" customHeight="1" x14ac:dyDescent="0.3"/>
    <row r="63" ht="14.25" customHeight="1" x14ac:dyDescent="0.3"/>
    <row r="64" ht="14.15" customHeight="1" x14ac:dyDescent="0.3"/>
    <row r="65" ht="14.25" customHeight="1" x14ac:dyDescent="0.3"/>
    <row r="66" ht="14.25" customHeight="1" x14ac:dyDescent="0.3"/>
    <row r="67" ht="14.25" customHeight="1" x14ac:dyDescent="0.3"/>
    <row r="68" ht="14.15" customHeight="1" x14ac:dyDescent="0.3"/>
    <row r="69" ht="14.25" customHeight="1" x14ac:dyDescent="0.3"/>
    <row r="70" ht="14.25" customHeight="1" x14ac:dyDescent="0.3"/>
    <row r="71" ht="14.25" customHeight="1" x14ac:dyDescent="0.3"/>
    <row r="72" ht="14.15" customHeight="1" x14ac:dyDescent="0.3"/>
    <row r="73" ht="14.25" customHeight="1" x14ac:dyDescent="0.3"/>
    <row r="74" ht="14.25" customHeight="1" x14ac:dyDescent="0.3"/>
    <row r="75" ht="14.25" customHeight="1" x14ac:dyDescent="0.3"/>
    <row r="76" ht="14.5" customHeight="1" x14ac:dyDescent="0.3"/>
    <row r="77" ht="14.25" customHeight="1" x14ac:dyDescent="0.3"/>
    <row r="78" ht="14.25" customHeight="1" x14ac:dyDescent="0.3"/>
    <row r="79" ht="14.25" customHeight="1" x14ac:dyDescent="0.3"/>
    <row r="80" ht="14.15" customHeight="1" x14ac:dyDescent="0.3"/>
    <row r="81" ht="15" customHeight="1" x14ac:dyDescent="0.3"/>
    <row r="83" ht="14.15" customHeight="1" x14ac:dyDescent="0.3"/>
    <row r="84" ht="14.15" customHeight="1" x14ac:dyDescent="0.3"/>
    <row r="85" ht="14.15" customHeight="1" x14ac:dyDescent="0.3"/>
    <row r="86" ht="14.5" customHeight="1" x14ac:dyDescent="0.3"/>
    <row r="87" ht="14.15" customHeight="1" x14ac:dyDescent="0.3"/>
    <row r="88" ht="14.1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4" ht="14.5" customHeight="1" x14ac:dyDescent="0.3"/>
    <row r="115" ht="14.5" customHeight="1" x14ac:dyDescent="0.3"/>
    <row r="116" ht="14.5" customHeight="1" x14ac:dyDescent="0.3"/>
    <row r="117" ht="14.5" customHeight="1" x14ac:dyDescent="0.3"/>
    <row r="118" ht="14.5" customHeight="1" x14ac:dyDescent="0.3"/>
    <row r="119" ht="14.15" customHeight="1" x14ac:dyDescent="0.3"/>
    <row r="120" ht="14.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15" customHeight="1" x14ac:dyDescent="0.3"/>
    <row r="140" ht="14.1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5" customHeight="1" x14ac:dyDescent="0.3"/>
    <row r="160" ht="14.15" customHeight="1" x14ac:dyDescent="0.3"/>
    <row r="161" ht="14.5" customHeight="1" x14ac:dyDescent="0.3"/>
    <row r="162" ht="14.5" customHeight="1" x14ac:dyDescent="0.3"/>
    <row r="163" ht="14.15" customHeight="1" x14ac:dyDescent="0.3"/>
    <row r="164" ht="14.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8" ht="14.5" customHeight="1" x14ac:dyDescent="0.3"/>
    <row r="199" ht="14.15" customHeight="1" x14ac:dyDescent="0.3"/>
    <row r="200" ht="14.15" customHeight="1" x14ac:dyDescent="0.3"/>
    <row r="201" ht="14.15" customHeight="1" x14ac:dyDescent="0.3"/>
    <row r="203" ht="14.5" customHeight="1" x14ac:dyDescent="0.3"/>
    <row r="204" ht="14.15" customHeight="1" x14ac:dyDescent="0.3"/>
    <row r="205" ht="14.5" customHeight="1" x14ac:dyDescent="0.3"/>
    <row r="207" ht="14.15" customHeight="1" x14ac:dyDescent="0.3"/>
    <row r="208" ht="14.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5" customHeight="1" x14ac:dyDescent="0.3"/>
    <row r="232" ht="14.15" customHeight="1" x14ac:dyDescent="0.3"/>
    <row r="233" ht="14.5" customHeight="1" x14ac:dyDescent="0.3"/>
    <row r="235" ht="14.15" customHeight="1" x14ac:dyDescent="0.3"/>
    <row r="236" ht="14.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2" ht="14.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5" customHeight="1" x14ac:dyDescent="0.3"/>
    <row r="260" ht="14.15" customHeight="1" x14ac:dyDescent="0.3"/>
    <row r="261" ht="14.5" customHeight="1" x14ac:dyDescent="0.3"/>
    <row r="262" ht="14.5" customHeight="1" x14ac:dyDescent="0.3"/>
    <row r="263" ht="14.15" customHeight="1" x14ac:dyDescent="0.3"/>
    <row r="264" ht="14.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0" ht="14.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6" ht="14.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8" ht="14.5" customHeight="1" x14ac:dyDescent="0.3"/>
    <row r="299" ht="14.15" customHeight="1" x14ac:dyDescent="0.3"/>
    <row r="300" ht="14.15" customHeight="1" x14ac:dyDescent="0.3"/>
    <row r="301" ht="14.15" customHeight="1" x14ac:dyDescent="0.3"/>
    <row r="303" ht="14.5" customHeight="1" x14ac:dyDescent="0.3"/>
    <row r="304" ht="14.15" customHeight="1" x14ac:dyDescent="0.3"/>
    <row r="305" ht="14.5" customHeight="1" x14ac:dyDescent="0.3"/>
    <row r="306" ht="14.5" customHeight="1" x14ac:dyDescent="0.3"/>
    <row r="307" ht="14.15" customHeight="1" x14ac:dyDescent="0.3"/>
    <row r="308" ht="14.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5" customHeight="1" x14ac:dyDescent="0.3"/>
    <row r="327" ht="14.15" customHeight="1" x14ac:dyDescent="0.3"/>
    <row r="328" ht="14.15" customHeight="1" x14ac:dyDescent="0.3"/>
    <row r="329" ht="14.15" customHeight="1" x14ac:dyDescent="0.3"/>
    <row r="330" ht="14.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5" customHeight="1" x14ac:dyDescent="0.3"/>
    <row r="348" ht="14.15" customHeight="1" x14ac:dyDescent="0.3"/>
    <row r="349" ht="14.5" customHeight="1" x14ac:dyDescent="0.3"/>
    <row r="350" ht="14.5" customHeight="1" x14ac:dyDescent="0.3"/>
    <row r="351" ht="14.15" customHeight="1" x14ac:dyDescent="0.3"/>
    <row r="352" ht="14.5" customHeight="1" x14ac:dyDescent="0.3"/>
    <row r="353" ht="14.15" customHeight="1" x14ac:dyDescent="0.3"/>
    <row r="354" ht="14.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4" ht="14.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2" ht="14.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2" ht="14.15" customHeight="1" x14ac:dyDescent="0.3"/>
    <row r="393" ht="14.5" customHeight="1" x14ac:dyDescent="0.3"/>
    <row r="394" ht="14.5" customHeight="1" x14ac:dyDescent="0.3"/>
    <row r="395" ht="14.1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0" ht="14.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15" customHeight="1" x14ac:dyDescent="0.3"/>
    <row r="420" ht="14.15" customHeight="1" x14ac:dyDescent="0.3"/>
    <row r="421" ht="14.15" customHeight="1" x14ac:dyDescent="0.3"/>
    <row r="423" ht="14.15" customHeight="1" x14ac:dyDescent="0.3"/>
    <row r="424" ht="14.1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5" customHeight="1" x14ac:dyDescent="0.3"/>
    <row r="436" ht="14.15" customHeight="1" x14ac:dyDescent="0.3"/>
    <row r="437" ht="14.5" customHeight="1" x14ac:dyDescent="0.3"/>
    <row r="438" ht="14.5" customHeight="1" x14ac:dyDescent="0.3"/>
    <row r="439" ht="14.15" customHeight="1" x14ac:dyDescent="0.3"/>
    <row r="440" ht="14.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15" customHeight="1" x14ac:dyDescent="0.3"/>
    <row r="448" ht="14.15" customHeight="1" x14ac:dyDescent="0.3"/>
    <row r="449" ht="14.15" customHeight="1" x14ac:dyDescent="0.3"/>
    <row r="451" ht="14.15" customHeight="1" x14ac:dyDescent="0.3"/>
    <row r="452" ht="14.15" customHeight="1" x14ac:dyDescent="0.3"/>
    <row r="453" ht="14.15" customHeight="1" x14ac:dyDescent="0.3"/>
    <row r="454" ht="14.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5" customHeight="1" x14ac:dyDescent="0.3"/>
    <row r="472" ht="14.15" customHeight="1" x14ac:dyDescent="0.3"/>
    <row r="473" ht="14.5" customHeight="1" x14ac:dyDescent="0.3"/>
    <row r="474" ht="14.5" customHeight="1" x14ac:dyDescent="0.3"/>
    <row r="475" ht="14.15" customHeight="1" x14ac:dyDescent="0.3"/>
    <row r="476" ht="14.5" customHeight="1" x14ac:dyDescent="0.3"/>
    <row r="477" ht="14.15" customHeight="1" x14ac:dyDescent="0.3"/>
    <row r="479" ht="14.15" customHeight="1" x14ac:dyDescent="0.3"/>
    <row r="480" ht="14.1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15" customHeight="1" x14ac:dyDescent="0.3"/>
    <row r="504" ht="14.15" customHeight="1" x14ac:dyDescent="0.3"/>
    <row r="505" ht="14.15" customHeight="1" x14ac:dyDescent="0.3"/>
    <row r="507" ht="14.15" customHeight="1" x14ac:dyDescent="0.3"/>
    <row r="508" ht="14.1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5" customHeight="1" x14ac:dyDescent="0.3"/>
    <row r="517" ht="14.5" customHeight="1" x14ac:dyDescent="0.3"/>
    <row r="518" ht="14.5" customHeight="1" x14ac:dyDescent="0.3"/>
    <row r="520" ht="14.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15" customHeight="1" x14ac:dyDescent="0.3"/>
    <row r="532" ht="14.15" customHeight="1" x14ac:dyDescent="0.3"/>
    <row r="533" ht="14.15" customHeight="1" x14ac:dyDescent="0.3"/>
    <row r="535" ht="14.15" customHeight="1" x14ac:dyDescent="0.3"/>
    <row r="536" ht="14.1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5" customHeight="1" x14ac:dyDescent="0.3"/>
  </sheetData>
  <mergeCells count="44"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B35:B36"/>
    <mergeCell ref="B37:C37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1:F1"/>
    <mergeCell ref="A43:F43"/>
    <mergeCell ref="A44:F44"/>
    <mergeCell ref="A38:A42"/>
    <mergeCell ref="B38:C38"/>
    <mergeCell ref="B39:C39"/>
    <mergeCell ref="B40:B41"/>
    <mergeCell ref="B42:C42"/>
    <mergeCell ref="A28:A32"/>
    <mergeCell ref="B28:C28"/>
    <mergeCell ref="B29:C29"/>
    <mergeCell ref="B30:B31"/>
    <mergeCell ref="B32:C32"/>
    <mergeCell ref="A33:A37"/>
    <mergeCell ref="B33:C33"/>
    <mergeCell ref="B34:C34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 enableFormatConditionsCalculation="0">
    <tabColor rgb="FF1F497D"/>
  </sheetPr>
  <dimension ref="A1:I487"/>
  <sheetViews>
    <sheetView workbookViewId="0">
      <selection activeCell="A46" sqref="A46"/>
    </sheetView>
  </sheetViews>
  <sheetFormatPr defaultColWidth="8.75" defaultRowHeight="14" x14ac:dyDescent="0.3"/>
  <cols>
    <col min="1" max="1" width="18.58203125" style="116" customWidth="1"/>
    <col min="2" max="3" width="10.58203125" style="116" customWidth="1"/>
    <col min="4" max="8" width="12.58203125" style="116" customWidth="1"/>
    <col min="9" max="16384" width="8.75" style="116"/>
  </cols>
  <sheetData>
    <row r="1" spans="1:8" s="93" customFormat="1" ht="31.5" customHeight="1" thickBot="1" x14ac:dyDescent="0.35">
      <c r="A1" s="290" t="s">
        <v>340</v>
      </c>
      <c r="B1" s="290"/>
      <c r="C1" s="290"/>
      <c r="D1" s="290"/>
      <c r="E1" s="290"/>
      <c r="F1" s="290"/>
      <c r="G1" s="292"/>
      <c r="H1" s="79"/>
    </row>
    <row r="2" spans="1:8" ht="54" customHeight="1" thickBot="1" x14ac:dyDescent="0.35">
      <c r="A2" s="158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</row>
    <row r="3" spans="1:8" ht="16" customHeight="1" x14ac:dyDescent="0.3">
      <c r="A3" s="293" t="s">
        <v>127</v>
      </c>
      <c r="B3" s="273" t="s">
        <v>120</v>
      </c>
      <c r="C3" s="276"/>
      <c r="D3" s="83">
        <v>749967.98000000045</v>
      </c>
      <c r="E3" s="83">
        <v>96468.88</v>
      </c>
      <c r="F3" s="83">
        <v>77950.899999999994</v>
      </c>
      <c r="G3" s="83">
        <v>151278.16</v>
      </c>
      <c r="H3" s="83">
        <v>1075665.9200000004</v>
      </c>
    </row>
    <row r="4" spans="1:8" ht="16" customHeight="1" x14ac:dyDescent="0.3">
      <c r="A4" s="294"/>
      <c r="B4" s="277" t="s">
        <v>5</v>
      </c>
      <c r="C4" s="274"/>
      <c r="D4" s="117">
        <v>0.15073744640776121</v>
      </c>
      <c r="E4" s="117">
        <v>0.22147683025163886</v>
      </c>
      <c r="F4" s="117">
        <v>0.13249961920610032</v>
      </c>
      <c r="G4" s="117">
        <v>0.1861720641900238</v>
      </c>
      <c r="H4" s="117">
        <v>0.15791261848249605</v>
      </c>
    </row>
    <row r="5" spans="1:8" ht="16" customHeight="1" x14ac:dyDescent="0.3">
      <c r="A5" s="294"/>
      <c r="B5" s="277" t="s">
        <v>6</v>
      </c>
      <c r="C5" s="157" t="s">
        <v>7</v>
      </c>
      <c r="D5" s="117">
        <v>0.13555350858455548</v>
      </c>
      <c r="E5" s="117">
        <v>0.16163751210076566</v>
      </c>
      <c r="F5" s="117">
        <v>8.6509007245737277E-2</v>
      </c>
      <c r="G5" s="117">
        <v>0.14551459421310414</v>
      </c>
      <c r="H5" s="117">
        <v>0.14414296687142333</v>
      </c>
    </row>
    <row r="6" spans="1:8" ht="16" customHeight="1" x14ac:dyDescent="0.3">
      <c r="A6" s="294"/>
      <c r="B6" s="277"/>
      <c r="C6" s="157" t="s">
        <v>8</v>
      </c>
      <c r="D6" s="117">
        <v>0.16729305009235007</v>
      </c>
      <c r="E6" s="117">
        <v>0.29565663161723033</v>
      </c>
      <c r="F6" s="117">
        <v>0.19764996042640934</v>
      </c>
      <c r="G6" s="117">
        <v>0.23506437939864042</v>
      </c>
      <c r="H6" s="117">
        <v>0.17273217825266088</v>
      </c>
    </row>
    <row r="7" spans="1:8" ht="16" customHeight="1" thickBot="1" x14ac:dyDescent="0.35">
      <c r="A7" s="295"/>
      <c r="B7" s="278" t="s">
        <v>9</v>
      </c>
      <c r="C7" s="275"/>
      <c r="D7" s="114">
        <v>3926</v>
      </c>
      <c r="E7" s="114">
        <v>277</v>
      </c>
      <c r="F7" s="114">
        <v>263</v>
      </c>
      <c r="G7" s="114">
        <v>535</v>
      </c>
      <c r="H7" s="114">
        <v>5001</v>
      </c>
    </row>
    <row r="8" spans="1:8" ht="16" customHeight="1" x14ac:dyDescent="0.3">
      <c r="A8" s="293" t="s">
        <v>128</v>
      </c>
      <c r="B8" s="273" t="s">
        <v>120</v>
      </c>
      <c r="C8" s="276"/>
      <c r="D8" s="83">
        <v>266245.39999999997</v>
      </c>
      <c r="E8" s="83">
        <v>38946.790000000008</v>
      </c>
      <c r="F8" s="83">
        <v>41372.790000000008</v>
      </c>
      <c r="G8" s="83">
        <v>76464.88</v>
      </c>
      <c r="H8" s="83">
        <v>423029.86000000016</v>
      </c>
    </row>
    <row r="9" spans="1:8" ht="16" customHeight="1" x14ac:dyDescent="0.3">
      <c r="A9" s="294"/>
      <c r="B9" s="277" t="s">
        <v>5</v>
      </c>
      <c r="C9" s="274"/>
      <c r="D9" s="117">
        <v>5.3513153606655199E-2</v>
      </c>
      <c r="E9" s="117">
        <v>8.9415484015946151E-2</v>
      </c>
      <c r="F9" s="117">
        <v>7.0324767520246162E-2</v>
      </c>
      <c r="G9" s="117">
        <v>9.4102311580485043E-2</v>
      </c>
      <c r="H9" s="117">
        <v>6.2102695313507497E-2</v>
      </c>
    </row>
    <row r="10" spans="1:8" ht="16" customHeight="1" x14ac:dyDescent="0.3">
      <c r="A10" s="294"/>
      <c r="B10" s="277" t="s">
        <v>6</v>
      </c>
      <c r="C10" s="157" t="s">
        <v>7</v>
      </c>
      <c r="D10" s="117">
        <v>4.445143870489774E-2</v>
      </c>
      <c r="E10" s="117">
        <v>5.5052722171380533E-2</v>
      </c>
      <c r="F10" s="117">
        <v>3.5636902509380154E-2</v>
      </c>
      <c r="G10" s="117">
        <v>6.7477381601872416E-2</v>
      </c>
      <c r="H10" s="117">
        <v>5.3290064548214541E-2</v>
      </c>
    </row>
    <row r="11" spans="1:8" ht="16" customHeight="1" x14ac:dyDescent="0.3">
      <c r="A11" s="294"/>
      <c r="B11" s="277"/>
      <c r="C11" s="157" t="s">
        <v>8</v>
      </c>
      <c r="D11" s="117">
        <v>6.4297855864965156E-2</v>
      </c>
      <c r="E11" s="117">
        <v>0.14200355301236098</v>
      </c>
      <c r="F11" s="117">
        <v>0.13408227016387814</v>
      </c>
      <c r="G11" s="117">
        <v>0.12977082678725146</v>
      </c>
      <c r="H11" s="117">
        <v>7.2261441196263931E-2</v>
      </c>
    </row>
    <row r="12" spans="1:8" ht="16" customHeight="1" thickBot="1" x14ac:dyDescent="0.35">
      <c r="A12" s="295"/>
      <c r="B12" s="278" t="s">
        <v>9</v>
      </c>
      <c r="C12" s="275"/>
      <c r="D12" s="114">
        <v>3926</v>
      </c>
      <c r="E12" s="114">
        <v>277</v>
      </c>
      <c r="F12" s="114">
        <v>263</v>
      </c>
      <c r="G12" s="114">
        <v>535</v>
      </c>
      <c r="H12" s="114">
        <v>5001</v>
      </c>
    </row>
    <row r="13" spans="1:8" ht="16" customHeight="1" x14ac:dyDescent="0.3">
      <c r="A13" s="293" t="s">
        <v>129</v>
      </c>
      <c r="B13" s="273" t="s">
        <v>120</v>
      </c>
      <c r="C13" s="276"/>
      <c r="D13" s="83">
        <v>345727.44</v>
      </c>
      <c r="E13" s="83">
        <v>39572.339999999997</v>
      </c>
      <c r="F13" s="83">
        <v>37240.050000000003</v>
      </c>
      <c r="G13" s="83">
        <v>70351.939999999988</v>
      </c>
      <c r="H13" s="83">
        <v>492891.77</v>
      </c>
    </row>
    <row r="14" spans="1:8" ht="16" customHeight="1" x14ac:dyDescent="0.3">
      <c r="A14" s="294"/>
      <c r="B14" s="277" t="s">
        <v>5</v>
      </c>
      <c r="C14" s="274"/>
      <c r="D14" s="117">
        <v>6.9488395302813394E-2</v>
      </c>
      <c r="E14" s="117">
        <v>9.0851644891493888E-2</v>
      </c>
      <c r="F14" s="117">
        <v>6.3300006083523555E-2</v>
      </c>
      <c r="G14" s="117">
        <v>8.6579357453664837E-2</v>
      </c>
      <c r="H14" s="117">
        <v>7.2358739439446193E-2</v>
      </c>
    </row>
    <row r="15" spans="1:8" ht="16" customHeight="1" x14ac:dyDescent="0.3">
      <c r="A15" s="294"/>
      <c r="B15" s="277" t="s">
        <v>6</v>
      </c>
      <c r="C15" s="157" t="s">
        <v>7</v>
      </c>
      <c r="D15" s="117">
        <v>5.929688465830267E-2</v>
      </c>
      <c r="E15" s="117">
        <v>5.6912497629512525E-2</v>
      </c>
      <c r="F15" s="117">
        <v>3.6777491901309606E-2</v>
      </c>
      <c r="G15" s="117">
        <v>5.6907065897987226E-2</v>
      </c>
      <c r="H15" s="117">
        <v>6.3059473287841769E-2</v>
      </c>
    </row>
    <row r="16" spans="1:8" ht="16" customHeight="1" x14ac:dyDescent="0.3">
      <c r="A16" s="294"/>
      <c r="B16" s="277"/>
      <c r="C16" s="157" t="s">
        <v>8</v>
      </c>
      <c r="D16" s="117">
        <v>8.1280199277986617E-2</v>
      </c>
      <c r="E16" s="117">
        <v>0.14198298981508795</v>
      </c>
      <c r="F16" s="117">
        <v>0.10682821635777812</v>
      </c>
      <c r="G16" s="117">
        <v>0.12959720789184273</v>
      </c>
      <c r="H16" s="117">
        <v>8.2908003831370744E-2</v>
      </c>
    </row>
    <row r="17" spans="1:9" ht="16" customHeight="1" thickBot="1" x14ac:dyDescent="0.35">
      <c r="A17" s="295"/>
      <c r="B17" s="278" t="s">
        <v>9</v>
      </c>
      <c r="C17" s="275"/>
      <c r="D17" s="114">
        <v>3926</v>
      </c>
      <c r="E17" s="114">
        <v>277</v>
      </c>
      <c r="F17" s="114">
        <v>263</v>
      </c>
      <c r="G17" s="114">
        <v>535</v>
      </c>
      <c r="H17" s="114">
        <v>5001</v>
      </c>
    </row>
    <row r="18" spans="1:9" ht="16" customHeight="1" x14ac:dyDescent="0.3">
      <c r="A18" s="293" t="s">
        <v>130</v>
      </c>
      <c r="B18" s="273" t="s">
        <v>120</v>
      </c>
      <c r="C18" s="276"/>
      <c r="D18" s="83">
        <v>382308.67000000016</v>
      </c>
      <c r="E18" s="83">
        <v>48350.19999999999</v>
      </c>
      <c r="F18" s="83">
        <v>32087.620000000003</v>
      </c>
      <c r="G18" s="83">
        <v>73304.089999999982</v>
      </c>
      <c r="H18" s="83">
        <v>536050.58000000042</v>
      </c>
    </row>
    <row r="19" spans="1:9" ht="16" customHeight="1" x14ac:dyDescent="0.3">
      <c r="A19" s="294"/>
      <c r="B19" s="277" t="s">
        <v>5</v>
      </c>
      <c r="C19" s="279"/>
      <c r="D19" s="117">
        <v>7.6840924135651037E-2</v>
      </c>
      <c r="E19" s="117">
        <v>0.11100418122437812</v>
      </c>
      <c r="F19" s="117">
        <v>5.4541992859993262E-2</v>
      </c>
      <c r="G19" s="117">
        <v>9.0212452008084171E-2</v>
      </c>
      <c r="H19" s="117">
        <v>7.8694647801857254E-2</v>
      </c>
    </row>
    <row r="20" spans="1:9" ht="16" customHeight="1" x14ac:dyDescent="0.3">
      <c r="A20" s="294"/>
      <c r="B20" s="277" t="s">
        <v>6</v>
      </c>
      <c r="C20" s="157" t="s">
        <v>7</v>
      </c>
      <c r="D20" s="117">
        <v>6.5313428666270684E-2</v>
      </c>
      <c r="E20" s="117">
        <v>6.6783985040749533E-2</v>
      </c>
      <c r="F20" s="117">
        <v>2.9487044824707261E-2</v>
      </c>
      <c r="G20" s="117">
        <v>5.9718213519782591E-2</v>
      </c>
      <c r="H20" s="117">
        <v>6.8325288747918253E-2</v>
      </c>
    </row>
    <row r="21" spans="1:9" ht="16" customHeight="1" x14ac:dyDescent="0.3">
      <c r="A21" s="294"/>
      <c r="B21" s="277"/>
      <c r="C21" s="157" t="s">
        <v>8</v>
      </c>
      <c r="D21" s="117">
        <v>9.0206611226790259E-2</v>
      </c>
      <c r="E21" s="117">
        <v>0.17889147773313382</v>
      </c>
      <c r="F21" s="117">
        <v>9.8720448696127866E-2</v>
      </c>
      <c r="G21" s="117">
        <v>0.13405807553066454</v>
      </c>
      <c r="H21" s="117">
        <v>9.0484869387366107E-2</v>
      </c>
    </row>
    <row r="22" spans="1:9" ht="16" customHeight="1" thickBot="1" x14ac:dyDescent="0.35">
      <c r="A22" s="295"/>
      <c r="B22" s="278" t="s">
        <v>9</v>
      </c>
      <c r="C22" s="275"/>
      <c r="D22" s="114">
        <v>3926</v>
      </c>
      <c r="E22" s="114">
        <v>277</v>
      </c>
      <c r="F22" s="114">
        <v>263</v>
      </c>
      <c r="G22" s="114">
        <v>535</v>
      </c>
      <c r="H22" s="114">
        <v>5001</v>
      </c>
    </row>
    <row r="23" spans="1:9" ht="16" customHeight="1" x14ac:dyDescent="0.3">
      <c r="A23" s="293" t="s">
        <v>131</v>
      </c>
      <c r="B23" s="273" t="s">
        <v>120</v>
      </c>
      <c r="C23" s="276"/>
      <c r="D23" s="83">
        <v>256596.58000000002</v>
      </c>
      <c r="E23" s="83">
        <v>34592.549999999996</v>
      </c>
      <c r="F23" s="83">
        <v>27891.469999999998</v>
      </c>
      <c r="G23" s="83">
        <v>54417.23</v>
      </c>
      <c r="H23" s="83">
        <v>373497.83000000007</v>
      </c>
    </row>
    <row r="24" spans="1:9" ht="16" customHeight="1" x14ac:dyDescent="0.3">
      <c r="A24" s="294"/>
      <c r="B24" s="277" t="s">
        <v>5</v>
      </c>
      <c r="C24" s="279"/>
      <c r="D24" s="117">
        <v>5.1573819493153289E-2</v>
      </c>
      <c r="E24" s="117">
        <v>7.9418858437263165E-2</v>
      </c>
      <c r="F24" s="117">
        <v>4.740944817953828E-2</v>
      </c>
      <c r="G24" s="117">
        <v>6.6969138417622809E-2</v>
      </c>
      <c r="H24" s="117">
        <v>5.4831169451599021E-2</v>
      </c>
      <c r="I24" s="114"/>
    </row>
    <row r="25" spans="1:9" ht="16" customHeight="1" x14ac:dyDescent="0.3">
      <c r="A25" s="294"/>
      <c r="B25" s="277" t="s">
        <v>6</v>
      </c>
      <c r="C25" s="157" t="s">
        <v>7</v>
      </c>
      <c r="D25" s="117">
        <v>4.2570902194251109E-2</v>
      </c>
      <c r="E25" s="117">
        <v>5.0397154223729999E-2</v>
      </c>
      <c r="F25" s="117">
        <v>1.8806488893971397E-2</v>
      </c>
      <c r="G25" s="117">
        <v>4.3304418284495917E-2</v>
      </c>
      <c r="H25" s="117">
        <v>4.6430509414138316E-2</v>
      </c>
    </row>
    <row r="26" spans="1:9" ht="16" customHeight="1" x14ac:dyDescent="0.3">
      <c r="A26" s="294"/>
      <c r="B26" s="277"/>
      <c r="C26" s="157" t="s">
        <v>8</v>
      </c>
      <c r="D26" s="117">
        <v>6.2356676210995714E-2</v>
      </c>
      <c r="E26" s="117">
        <v>0.12298847754215529</v>
      </c>
      <c r="F26" s="117">
        <v>0.11444101496043071</v>
      </c>
      <c r="G26" s="117">
        <v>0.10218471950078457</v>
      </c>
      <c r="H26" s="117">
        <v>6.4648712788044876E-2</v>
      </c>
    </row>
    <row r="27" spans="1:9" ht="16" customHeight="1" thickBot="1" x14ac:dyDescent="0.35">
      <c r="A27" s="295"/>
      <c r="B27" s="278" t="s">
        <v>9</v>
      </c>
      <c r="C27" s="275"/>
      <c r="D27" s="114">
        <v>3926</v>
      </c>
      <c r="E27" s="114">
        <v>277</v>
      </c>
      <c r="F27" s="114">
        <v>263</v>
      </c>
      <c r="G27" s="114">
        <v>535</v>
      </c>
      <c r="H27" s="114">
        <v>5001</v>
      </c>
    </row>
    <row r="28" spans="1:9" ht="16" customHeight="1" x14ac:dyDescent="0.3">
      <c r="A28" s="293" t="s">
        <v>132</v>
      </c>
      <c r="B28" s="273" t="s">
        <v>120</v>
      </c>
      <c r="C28" s="276"/>
      <c r="D28" s="83">
        <v>206217.62000000002</v>
      </c>
      <c r="E28" s="83">
        <v>34236</v>
      </c>
      <c r="F28" s="83">
        <v>26866.86</v>
      </c>
      <c r="G28" s="83">
        <v>50148.779999999977</v>
      </c>
      <c r="H28" s="83">
        <v>317469.25999999995</v>
      </c>
    </row>
    <row r="29" spans="1:9" ht="16" customHeight="1" x14ac:dyDescent="0.3">
      <c r="A29" s="294"/>
      <c r="B29" s="277" t="s">
        <v>5</v>
      </c>
      <c r="C29" s="279"/>
      <c r="D29" s="117">
        <v>4.1448059479934136E-2</v>
      </c>
      <c r="E29" s="117">
        <v>7.8600277732001317E-2</v>
      </c>
      <c r="F29" s="117">
        <v>4.5667833460083317E-2</v>
      </c>
      <c r="G29" s="117">
        <v>6.1716125376005217E-2</v>
      </c>
      <c r="H29" s="117">
        <v>4.6605922156853608E-2</v>
      </c>
    </row>
    <row r="30" spans="1:9" ht="16" customHeight="1" x14ac:dyDescent="0.3">
      <c r="A30" s="294"/>
      <c r="B30" s="277" t="s">
        <v>6</v>
      </c>
      <c r="C30" s="157" t="s">
        <v>7</v>
      </c>
      <c r="D30" s="117">
        <v>3.3612035218297781E-2</v>
      </c>
      <c r="E30" s="117">
        <v>4.7698130172937746E-2</v>
      </c>
      <c r="F30" s="117">
        <v>2.2770185659220839E-2</v>
      </c>
      <c r="G30" s="117">
        <v>4.1154234420561063E-2</v>
      </c>
      <c r="H30" s="117">
        <v>3.9334365248743154E-2</v>
      </c>
    </row>
    <row r="31" spans="1:9" ht="16" customHeight="1" x14ac:dyDescent="0.3">
      <c r="A31" s="294"/>
      <c r="B31" s="277"/>
      <c r="C31" s="157" t="s">
        <v>8</v>
      </c>
      <c r="D31" s="117">
        <v>5.10144719755867E-2</v>
      </c>
      <c r="E31" s="117">
        <v>0.12685603840879747</v>
      </c>
      <c r="F31" s="117">
        <v>8.9482878488615872E-2</v>
      </c>
      <c r="G31" s="117">
        <v>9.1570245450183871E-2</v>
      </c>
      <c r="H31" s="117">
        <v>5.5144573457796907E-2</v>
      </c>
    </row>
    <row r="32" spans="1:9" ht="16" customHeight="1" thickBot="1" x14ac:dyDescent="0.35">
      <c r="A32" s="295"/>
      <c r="B32" s="278" t="s">
        <v>9</v>
      </c>
      <c r="C32" s="275"/>
      <c r="D32" s="114">
        <v>3926</v>
      </c>
      <c r="E32" s="114">
        <v>277</v>
      </c>
      <c r="F32" s="114">
        <v>263</v>
      </c>
      <c r="G32" s="114">
        <v>535</v>
      </c>
      <c r="H32" s="114">
        <v>5001</v>
      </c>
    </row>
    <row r="33" spans="1:8" ht="16" customHeight="1" x14ac:dyDescent="0.3">
      <c r="A33" s="293" t="s">
        <v>133</v>
      </c>
      <c r="B33" s="273" t="s">
        <v>120</v>
      </c>
      <c r="C33" s="276"/>
      <c r="D33" s="83">
        <v>20919.689999999999</v>
      </c>
      <c r="E33" s="83">
        <v>5411.33</v>
      </c>
      <c r="F33" s="83">
        <v>6562.65</v>
      </c>
      <c r="G33" s="83">
        <v>4807.9600000000009</v>
      </c>
      <c r="H33" s="83">
        <v>37701.629999999997</v>
      </c>
    </row>
    <row r="34" spans="1:8" ht="16" customHeight="1" x14ac:dyDescent="0.3">
      <c r="A34" s="294"/>
      <c r="B34" s="277" t="s">
        <v>5</v>
      </c>
      <c r="C34" s="279"/>
      <c r="D34" s="117">
        <v>4.2046870457615754E-3</v>
      </c>
      <c r="E34" s="117">
        <v>1.2423531980941427E-2</v>
      </c>
      <c r="F34" s="117">
        <v>1.1155081288130274E-2</v>
      </c>
      <c r="G34" s="117">
        <v>5.9169667170929831E-3</v>
      </c>
      <c r="H34" s="117">
        <v>5.5347696749174927E-3</v>
      </c>
    </row>
    <row r="35" spans="1:8" ht="16" customHeight="1" x14ac:dyDescent="0.3">
      <c r="A35" s="294"/>
      <c r="B35" s="277" t="s">
        <v>6</v>
      </c>
      <c r="C35" s="168" t="s">
        <v>7</v>
      </c>
      <c r="D35" s="117">
        <v>2.127580118302132E-3</v>
      </c>
      <c r="E35" s="117">
        <v>3.692276791544981E-3</v>
      </c>
      <c r="F35" s="117">
        <v>2.7723033314360911E-3</v>
      </c>
      <c r="G35" s="117">
        <v>1.8067823424923898E-3</v>
      </c>
      <c r="H35" s="117">
        <v>3.3429832978429676E-3</v>
      </c>
    </row>
    <row r="36" spans="1:8" ht="16" customHeight="1" x14ac:dyDescent="0.3">
      <c r="A36" s="294"/>
      <c r="B36" s="277"/>
      <c r="C36" s="168" t="s">
        <v>8</v>
      </c>
      <c r="D36" s="117">
        <v>8.2927729023438111E-3</v>
      </c>
      <c r="E36" s="117">
        <v>4.0953191253920218E-2</v>
      </c>
      <c r="F36" s="117">
        <v>4.377274763343058E-2</v>
      </c>
      <c r="G36" s="117">
        <v>1.9197439079154825E-2</v>
      </c>
      <c r="H36" s="117">
        <v>9.1503807886305216E-3</v>
      </c>
    </row>
    <row r="37" spans="1:8" ht="16" customHeight="1" thickBot="1" x14ac:dyDescent="0.35">
      <c r="A37" s="295"/>
      <c r="B37" s="278" t="s">
        <v>9</v>
      </c>
      <c r="C37" s="275"/>
      <c r="D37" s="114">
        <v>3926</v>
      </c>
      <c r="E37" s="114">
        <v>277</v>
      </c>
      <c r="F37" s="114">
        <v>263</v>
      </c>
      <c r="G37" s="114">
        <v>535</v>
      </c>
      <c r="H37" s="114">
        <v>5001</v>
      </c>
    </row>
    <row r="38" spans="1:8" ht="16" customHeight="1" x14ac:dyDescent="0.3">
      <c r="A38" s="293" t="s">
        <v>134</v>
      </c>
      <c r="B38" s="273" t="s">
        <v>120</v>
      </c>
      <c r="C38" s="276"/>
      <c r="D38" s="83">
        <v>108716.62000000002</v>
      </c>
      <c r="E38" s="83">
        <v>10686.150000000001</v>
      </c>
      <c r="F38" s="83">
        <v>12529.230000000001</v>
      </c>
      <c r="G38" s="83">
        <v>17628.689999999999</v>
      </c>
      <c r="H38" s="83">
        <v>149560.69000000003</v>
      </c>
    </row>
    <row r="39" spans="1:8" ht="16" customHeight="1" x14ac:dyDescent="0.3">
      <c r="A39" s="294"/>
      <c r="B39" s="277" t="s">
        <v>5</v>
      </c>
      <c r="C39" s="279"/>
      <c r="D39" s="117">
        <v>2.1851153806437085E-2</v>
      </c>
      <c r="E39" s="117">
        <v>2.4533659244240738E-2</v>
      </c>
      <c r="F39" s="117">
        <v>2.1296972888647195E-2</v>
      </c>
      <c r="G39" s="117">
        <v>2.1694933401265791E-2</v>
      </c>
      <c r="H39" s="117">
        <v>2.1956185225194137E-2</v>
      </c>
    </row>
    <row r="40" spans="1:8" ht="16" customHeight="1" x14ac:dyDescent="0.3">
      <c r="A40" s="294"/>
      <c r="B40" s="277" t="s">
        <v>6</v>
      </c>
      <c r="C40" s="168" t="s">
        <v>7</v>
      </c>
      <c r="D40" s="117">
        <v>1.6305974048262065E-2</v>
      </c>
      <c r="E40" s="117">
        <v>9.5379366558296323E-3</v>
      </c>
      <c r="F40" s="117">
        <v>7.1981350893490356E-3</v>
      </c>
      <c r="G40" s="117">
        <v>1.0854574662145849E-2</v>
      </c>
      <c r="H40" s="117">
        <v>1.7031081264596369E-2</v>
      </c>
    </row>
    <row r="41" spans="1:8" ht="16" customHeight="1" x14ac:dyDescent="0.3">
      <c r="A41" s="294"/>
      <c r="B41" s="277"/>
      <c r="C41" s="168" t="s">
        <v>8</v>
      </c>
      <c r="D41" s="117">
        <v>2.9226058621630233E-2</v>
      </c>
      <c r="E41" s="117">
        <v>6.163871477180894E-2</v>
      </c>
      <c r="F41" s="117">
        <v>6.1305674734746948E-2</v>
      </c>
      <c r="G41" s="117">
        <v>4.289200213960883E-2</v>
      </c>
      <c r="H41" s="117">
        <v>2.8264593360228532E-2</v>
      </c>
    </row>
    <row r="42" spans="1:8" ht="16" customHeight="1" thickBot="1" x14ac:dyDescent="0.35">
      <c r="A42" s="295"/>
      <c r="B42" s="278" t="s">
        <v>9</v>
      </c>
      <c r="C42" s="275"/>
      <c r="D42" s="118">
        <v>3926</v>
      </c>
      <c r="E42" s="118">
        <v>277</v>
      </c>
      <c r="F42" s="118">
        <v>263</v>
      </c>
      <c r="G42" s="118">
        <v>535</v>
      </c>
      <c r="H42" s="118">
        <v>5001</v>
      </c>
    </row>
    <row r="43" spans="1:8" ht="16" customHeight="1" x14ac:dyDescent="0.3">
      <c r="A43" s="312" t="s">
        <v>360</v>
      </c>
      <c r="B43" s="305"/>
      <c r="C43" s="305"/>
      <c r="D43" s="305"/>
      <c r="E43" s="305"/>
      <c r="F43" s="305"/>
      <c r="G43" s="305"/>
      <c r="H43" s="72"/>
    </row>
    <row r="44" spans="1:8" ht="16" customHeight="1" x14ac:dyDescent="0.3">
      <c r="A44" s="280" t="s">
        <v>10</v>
      </c>
      <c r="B44" s="281"/>
      <c r="C44" s="281"/>
      <c r="D44" s="281"/>
      <c r="E44" s="281"/>
      <c r="F44" s="281"/>
      <c r="G44" s="281"/>
      <c r="H44" s="72"/>
    </row>
    <row r="45" spans="1:8" ht="14.25" customHeight="1" x14ac:dyDescent="0.3">
      <c r="H45" s="72"/>
    </row>
    <row r="46" spans="1:8" ht="14.25" customHeight="1" x14ac:dyDescent="0.3">
      <c r="A46" s="198" t="str">
        <f>HYPERLINK("#'Index'!A1","Back To Index")</f>
        <v>Back To Index</v>
      </c>
      <c r="H46" s="72"/>
    </row>
    <row r="47" spans="1:8" ht="14.25" customHeight="1" x14ac:dyDescent="0.3">
      <c r="H47" s="72"/>
    </row>
    <row r="48" spans="1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5" customHeight="1" x14ac:dyDescent="0.3">
      <c r="H53" s="72"/>
    </row>
    <row r="54" spans="8:8" x14ac:dyDescent="0.3">
      <c r="H54" s="72"/>
    </row>
    <row r="55" spans="8:8" ht="15" customHeight="1" x14ac:dyDescent="0.3">
      <c r="H55" s="72"/>
    </row>
    <row r="56" spans="8:8" ht="15" customHeight="1" x14ac:dyDescent="0.3">
      <c r="H56" s="72"/>
    </row>
    <row r="57" spans="8:8" ht="36.75" customHeight="1" x14ac:dyDescent="0.3">
      <c r="H57" s="72"/>
    </row>
    <row r="58" spans="8:8" ht="15" customHeight="1" x14ac:dyDescent="0.3">
      <c r="H58" s="72"/>
    </row>
    <row r="59" spans="8:8" ht="14.25" customHeight="1" x14ac:dyDescent="0.3">
      <c r="H59" s="72"/>
    </row>
    <row r="60" spans="8:8" ht="14.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15" customHeight="1" x14ac:dyDescent="0.3">
      <c r="H64" s="72"/>
    </row>
    <row r="65" spans="8:8" ht="14.25" customHeight="1" x14ac:dyDescent="0.3">
      <c r="H65" s="72"/>
    </row>
    <row r="66" spans="8:8" ht="14.25" customHeight="1" x14ac:dyDescent="0.3">
      <c r="H66" s="72"/>
    </row>
    <row r="67" spans="8:8" ht="14.25" customHeight="1" x14ac:dyDescent="0.3">
      <c r="H67" s="72"/>
    </row>
    <row r="68" spans="8:8" ht="14.15" customHeight="1" x14ac:dyDescent="0.3">
      <c r="H68" s="72"/>
    </row>
    <row r="69" spans="8:8" ht="14.25" customHeight="1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15" customHeight="1" x14ac:dyDescent="0.3">
      <c r="H72" s="72"/>
    </row>
    <row r="73" spans="8:8" ht="14.25" customHeight="1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15" customHeight="1" x14ac:dyDescent="0.3">
      <c r="H76" s="72"/>
    </row>
    <row r="77" spans="8:8" ht="14.25" customHeight="1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15" customHeight="1" x14ac:dyDescent="0.3">
      <c r="H80" s="72"/>
    </row>
    <row r="81" spans="8:8" ht="15" customHeight="1" x14ac:dyDescent="0.3">
      <c r="H81" s="72"/>
    </row>
    <row r="83" spans="8:8" ht="14.5" customHeight="1" x14ac:dyDescent="0.3"/>
    <row r="85" spans="8:8" ht="14.5" customHeight="1" x14ac:dyDescent="0.3"/>
    <row r="86" spans="8:8" ht="14.5" customHeight="1" x14ac:dyDescent="0.3"/>
    <row r="88" spans="8:8" ht="14.5" customHeight="1" x14ac:dyDescent="0.3"/>
    <row r="89" spans="8:8" ht="14.15" customHeight="1" x14ac:dyDescent="0.3"/>
    <row r="91" spans="8:8" ht="14.15" customHeight="1" x14ac:dyDescent="0.3"/>
    <row r="92" spans="8:8" ht="14.15" customHeight="1" x14ac:dyDescent="0.3"/>
    <row r="93" spans="8:8" ht="14.15" customHeight="1" x14ac:dyDescent="0.3"/>
    <row r="95" spans="8:8" ht="14.15" customHeight="1" x14ac:dyDescent="0.3"/>
    <row r="96" spans="8:8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0" ht="14.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5" customHeight="1" x14ac:dyDescent="0.3"/>
    <row r="284" ht="14.15" customHeight="1" x14ac:dyDescent="0.3"/>
    <row r="285" ht="14.5" customHeight="1" x14ac:dyDescent="0.3"/>
    <row r="286" ht="14.5" customHeight="1" x14ac:dyDescent="0.3"/>
    <row r="287" ht="14.15" customHeight="1" x14ac:dyDescent="0.3"/>
    <row r="288" ht="14.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8" ht="14.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5" customHeight="1" x14ac:dyDescent="0.3"/>
    <row r="327" ht="14.5" customHeight="1" x14ac:dyDescent="0.3"/>
    <row r="328" ht="14.5" customHeight="1" x14ac:dyDescent="0.3"/>
    <row r="329" ht="14.5" customHeight="1" x14ac:dyDescent="0.3"/>
    <row r="330" ht="14.5" customHeight="1" x14ac:dyDescent="0.3"/>
    <row r="331" ht="14.15" customHeight="1" x14ac:dyDescent="0.3"/>
    <row r="332" ht="14.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4" ht="14.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5" customHeight="1" x14ac:dyDescent="0.3"/>
    <row r="372" ht="14.15" customHeight="1" x14ac:dyDescent="0.3"/>
    <row r="373" ht="14.5" customHeight="1" x14ac:dyDescent="0.3"/>
    <row r="374" ht="14.5" customHeight="1" x14ac:dyDescent="0.3"/>
    <row r="375" ht="14.15" customHeight="1" x14ac:dyDescent="0.3"/>
    <row r="376" ht="14.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2" ht="14.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  <row r="409" ht="14.5" customHeight="1" x14ac:dyDescent="0.3"/>
    <row r="410" ht="14.5" customHeight="1" x14ac:dyDescent="0.3"/>
    <row r="412" ht="14.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15" customHeight="1" x14ac:dyDescent="0.3"/>
    <row r="420" ht="14.15" customHeight="1" x14ac:dyDescent="0.3"/>
    <row r="421" ht="14.15" customHeight="1" x14ac:dyDescent="0.3"/>
    <row r="423" ht="14.15" customHeight="1" x14ac:dyDescent="0.3"/>
    <row r="424" ht="14.1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15" customHeight="1" x14ac:dyDescent="0.3"/>
    <row r="448" ht="14.15" customHeight="1" x14ac:dyDescent="0.3"/>
    <row r="449" ht="14.15" customHeight="1" x14ac:dyDescent="0.3"/>
    <row r="451" ht="14.5" customHeight="1" x14ac:dyDescent="0.3"/>
    <row r="453" ht="14.5" customHeight="1" x14ac:dyDescent="0.3"/>
    <row r="454" ht="14.5" customHeight="1" x14ac:dyDescent="0.3"/>
    <row r="456" ht="14.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15" customHeight="1" x14ac:dyDescent="0.3"/>
    <row r="476" ht="14.15" customHeight="1" x14ac:dyDescent="0.3"/>
    <row r="477" ht="14.15" customHeight="1" x14ac:dyDescent="0.3"/>
    <row r="479" ht="14.15" customHeight="1" x14ac:dyDescent="0.3"/>
    <row r="480" ht="14.1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5" customHeight="1" x14ac:dyDescent="0.3"/>
  </sheetData>
  <mergeCells count="4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G44"/>
    <mergeCell ref="A38:A42"/>
    <mergeCell ref="B38:C38"/>
    <mergeCell ref="B39:C39"/>
    <mergeCell ref="B40:B41"/>
    <mergeCell ref="B42:C42"/>
    <mergeCell ref="A43:G4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 enableFormatConditionsCalculation="0">
    <tabColor rgb="FF1F497D"/>
  </sheetPr>
  <dimension ref="A1:G407"/>
  <sheetViews>
    <sheetView topLeftCell="A25" workbookViewId="0">
      <selection activeCell="A46" sqref="A46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7" s="93" customFormat="1" ht="31.5" customHeight="1" thickBot="1" x14ac:dyDescent="0.35">
      <c r="A1" s="290" t="s">
        <v>341</v>
      </c>
      <c r="B1" s="290"/>
      <c r="C1" s="290"/>
      <c r="D1" s="290"/>
      <c r="E1" s="290"/>
      <c r="F1" s="290"/>
      <c r="G1" s="292"/>
    </row>
    <row r="2" spans="1:7" ht="78" customHeight="1" thickBot="1" x14ac:dyDescent="0.35">
      <c r="A2" s="94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7" ht="16" customHeight="1" x14ac:dyDescent="0.3">
      <c r="A3" s="293" t="s">
        <v>127</v>
      </c>
      <c r="B3" s="273" t="s">
        <v>120</v>
      </c>
      <c r="C3" s="276"/>
      <c r="D3" s="83">
        <v>489707.0400000001</v>
      </c>
      <c r="E3" s="83">
        <v>346894.1999999999</v>
      </c>
      <c r="F3" s="83">
        <v>239064.68000000005</v>
      </c>
      <c r="G3" s="83">
        <v>1075665.9200000004</v>
      </c>
    </row>
    <row r="4" spans="1:7" ht="16" customHeight="1" x14ac:dyDescent="0.3">
      <c r="A4" s="294"/>
      <c r="B4" s="277" t="s">
        <v>5</v>
      </c>
      <c r="C4" s="274"/>
      <c r="D4" s="97">
        <v>0.10649031735106648</v>
      </c>
      <c r="E4" s="117">
        <v>0.24412566405894695</v>
      </c>
      <c r="F4" s="117">
        <v>0.30177031542787491</v>
      </c>
      <c r="G4" s="117">
        <v>0.15791261848249605</v>
      </c>
    </row>
    <row r="5" spans="1:7" ht="16" customHeight="1" x14ac:dyDescent="0.3">
      <c r="A5" s="294"/>
      <c r="B5" s="277" t="s">
        <v>6</v>
      </c>
      <c r="C5" s="98" t="s">
        <v>7</v>
      </c>
      <c r="D5" s="97">
        <v>9.1876220334705605E-2</v>
      </c>
      <c r="E5" s="117">
        <v>0.20992617857293047</v>
      </c>
      <c r="F5" s="117">
        <v>0.25670536062701194</v>
      </c>
      <c r="G5" s="117">
        <v>0.14414296687142333</v>
      </c>
    </row>
    <row r="6" spans="1:7" ht="16" customHeight="1" x14ac:dyDescent="0.3">
      <c r="A6" s="294"/>
      <c r="B6" s="277"/>
      <c r="C6" s="98" t="s">
        <v>8</v>
      </c>
      <c r="D6" s="97">
        <v>0.12311383548382258</v>
      </c>
      <c r="E6" s="117">
        <v>0.28190866888460964</v>
      </c>
      <c r="F6" s="117">
        <v>0.3510105219722206</v>
      </c>
      <c r="G6" s="117">
        <v>0.17273217825266088</v>
      </c>
    </row>
    <row r="7" spans="1:7" ht="16" customHeight="1" thickBot="1" x14ac:dyDescent="0.35">
      <c r="A7" s="295"/>
      <c r="B7" s="278" t="s">
        <v>9</v>
      </c>
      <c r="C7" s="275"/>
      <c r="D7" s="118">
        <v>3213</v>
      </c>
      <c r="E7" s="118">
        <v>1137</v>
      </c>
      <c r="F7" s="118">
        <v>651</v>
      </c>
      <c r="G7" s="118">
        <v>5001</v>
      </c>
    </row>
    <row r="8" spans="1:7" ht="16" customHeight="1" x14ac:dyDescent="0.3">
      <c r="A8" s="293" t="s">
        <v>128</v>
      </c>
      <c r="B8" s="273" t="s">
        <v>120</v>
      </c>
      <c r="C8" s="276"/>
      <c r="D8" s="83">
        <v>205439.98000000004</v>
      </c>
      <c r="E8" s="83">
        <v>126689.93999999999</v>
      </c>
      <c r="F8" s="83">
        <v>90899.939999999988</v>
      </c>
      <c r="G8" s="83">
        <v>423029.86000000016</v>
      </c>
    </row>
    <row r="9" spans="1:7" ht="16" customHeight="1" x14ac:dyDescent="0.3">
      <c r="A9" s="294"/>
      <c r="B9" s="277" t="s">
        <v>5</v>
      </c>
      <c r="C9" s="274"/>
      <c r="D9" s="97">
        <v>4.4674400978178194E-2</v>
      </c>
      <c r="E9" s="117">
        <v>8.9157632880826926E-2</v>
      </c>
      <c r="F9" s="117">
        <v>0.11474260257171781</v>
      </c>
      <c r="G9" s="117">
        <v>6.2102695313507497E-2</v>
      </c>
    </row>
    <row r="10" spans="1:7" ht="16" customHeight="1" x14ac:dyDescent="0.3">
      <c r="A10" s="294"/>
      <c r="B10" s="277" t="s">
        <v>6</v>
      </c>
      <c r="C10" s="98" t="s">
        <v>7</v>
      </c>
      <c r="D10" s="97">
        <v>3.5026512614550365E-2</v>
      </c>
      <c r="E10" s="117">
        <v>6.8951979021763254E-2</v>
      </c>
      <c r="F10" s="117">
        <v>8.6646262440412472E-2</v>
      </c>
      <c r="G10" s="117">
        <v>5.3290064548214541E-2</v>
      </c>
    </row>
    <row r="11" spans="1:7" ht="16" customHeight="1" x14ac:dyDescent="0.3">
      <c r="A11" s="294"/>
      <c r="B11" s="277"/>
      <c r="C11" s="98" t="s">
        <v>8</v>
      </c>
      <c r="D11" s="97">
        <v>5.6823267799064457E-2</v>
      </c>
      <c r="E11" s="117">
        <v>0.11455581708424493</v>
      </c>
      <c r="F11" s="117">
        <v>0.15044887932755574</v>
      </c>
      <c r="G11" s="117">
        <v>7.2261441196263931E-2</v>
      </c>
    </row>
    <row r="12" spans="1:7" ht="16" customHeight="1" thickBot="1" x14ac:dyDescent="0.35">
      <c r="A12" s="295"/>
      <c r="B12" s="278" t="s">
        <v>9</v>
      </c>
      <c r="C12" s="275"/>
      <c r="D12" s="118">
        <v>3213</v>
      </c>
      <c r="E12" s="118">
        <v>1137</v>
      </c>
      <c r="F12" s="118">
        <v>651</v>
      </c>
      <c r="G12" s="118">
        <v>5001</v>
      </c>
    </row>
    <row r="13" spans="1:7" ht="16" customHeight="1" x14ac:dyDescent="0.3">
      <c r="A13" s="293" t="s">
        <v>129</v>
      </c>
      <c r="B13" s="273" t="s">
        <v>120</v>
      </c>
      <c r="C13" s="276"/>
      <c r="D13" s="83">
        <v>179331.55</v>
      </c>
      <c r="E13" s="83">
        <v>157983.57</v>
      </c>
      <c r="F13" s="83">
        <v>155576.64999999997</v>
      </c>
      <c r="G13" s="83">
        <v>492891.77</v>
      </c>
    </row>
    <row r="14" spans="1:7" ht="16" customHeight="1" x14ac:dyDescent="0.3">
      <c r="A14" s="294"/>
      <c r="B14" s="277" t="s">
        <v>5</v>
      </c>
      <c r="C14" s="274"/>
      <c r="D14" s="97">
        <v>3.8996935127905537E-2</v>
      </c>
      <c r="E14" s="117">
        <v>0.11118042312801178</v>
      </c>
      <c r="F14" s="117">
        <v>0.19638373491103778</v>
      </c>
      <c r="G14" s="117">
        <v>7.2358739439446193E-2</v>
      </c>
    </row>
    <row r="15" spans="1:7" ht="16" customHeight="1" x14ac:dyDescent="0.3">
      <c r="A15" s="294"/>
      <c r="B15" s="277" t="s">
        <v>6</v>
      </c>
      <c r="C15" s="98" t="s">
        <v>7</v>
      </c>
      <c r="D15" s="97">
        <v>3.0885505508485164E-2</v>
      </c>
      <c r="E15" s="117">
        <v>8.650842566583597E-2</v>
      </c>
      <c r="F15" s="117">
        <v>0.15811761300024307</v>
      </c>
      <c r="G15" s="117">
        <v>6.3059473287841769E-2</v>
      </c>
    </row>
    <row r="16" spans="1:7" ht="16" customHeight="1" x14ac:dyDescent="0.3">
      <c r="A16" s="294"/>
      <c r="B16" s="277"/>
      <c r="C16" s="98" t="s">
        <v>8</v>
      </c>
      <c r="D16" s="97">
        <v>4.9130662970835612E-2</v>
      </c>
      <c r="E16" s="117">
        <v>0.1417965922826756</v>
      </c>
      <c r="F16" s="117">
        <v>0.24125680731385621</v>
      </c>
      <c r="G16" s="117">
        <v>8.2908003831370744E-2</v>
      </c>
    </row>
    <row r="17" spans="1:7" ht="16" customHeight="1" thickBot="1" x14ac:dyDescent="0.35">
      <c r="A17" s="295"/>
      <c r="B17" s="278" t="s">
        <v>9</v>
      </c>
      <c r="C17" s="275"/>
      <c r="D17" s="118">
        <v>3213</v>
      </c>
      <c r="E17" s="118">
        <v>1137</v>
      </c>
      <c r="F17" s="118">
        <v>651</v>
      </c>
      <c r="G17" s="118">
        <v>5001</v>
      </c>
    </row>
    <row r="18" spans="1:7" ht="16" customHeight="1" x14ac:dyDescent="0.3">
      <c r="A18" s="293" t="s">
        <v>130</v>
      </c>
      <c r="B18" s="273" t="s">
        <v>120</v>
      </c>
      <c r="C18" s="276"/>
      <c r="D18" s="83">
        <v>249392.09999999998</v>
      </c>
      <c r="E18" s="83">
        <v>158891.75</v>
      </c>
      <c r="F18" s="83">
        <v>127766.72999999998</v>
      </c>
      <c r="G18" s="83">
        <v>536050.58000000042</v>
      </c>
    </row>
    <row r="19" spans="1:7" ht="16" customHeight="1" x14ac:dyDescent="0.3">
      <c r="A19" s="294"/>
      <c r="B19" s="277" t="s">
        <v>5</v>
      </c>
      <c r="C19" s="279"/>
      <c r="D19" s="97">
        <v>5.4232105533644971E-2</v>
      </c>
      <c r="E19" s="117">
        <v>0.11181955184675382</v>
      </c>
      <c r="F19" s="117">
        <v>0.16127939272872979</v>
      </c>
      <c r="G19" s="117">
        <v>7.8694647801857254E-2</v>
      </c>
    </row>
    <row r="20" spans="1:7" ht="16" customHeight="1" x14ac:dyDescent="0.3">
      <c r="A20" s="294"/>
      <c r="B20" s="277" t="s">
        <v>6</v>
      </c>
      <c r="C20" s="98" t="s">
        <v>7</v>
      </c>
      <c r="D20" s="97">
        <v>4.3339443072772571E-2</v>
      </c>
      <c r="E20" s="117">
        <v>8.6719323653347294E-2</v>
      </c>
      <c r="F20" s="117">
        <v>0.12652604545687865</v>
      </c>
      <c r="G20" s="117">
        <v>6.8325288747918253E-2</v>
      </c>
    </row>
    <row r="21" spans="1:7" ht="16" customHeight="1" x14ac:dyDescent="0.3">
      <c r="A21" s="294"/>
      <c r="B21" s="277"/>
      <c r="C21" s="98" t="s">
        <v>8</v>
      </c>
      <c r="D21" s="97">
        <v>6.766881203763575E-2</v>
      </c>
      <c r="E21" s="117">
        <v>0.14304691910577993</v>
      </c>
      <c r="F21" s="117">
        <v>0.20335616992155578</v>
      </c>
      <c r="G21" s="117">
        <v>9.0484869387366107E-2</v>
      </c>
    </row>
    <row r="22" spans="1:7" ht="16" customHeight="1" thickBot="1" x14ac:dyDescent="0.35">
      <c r="A22" s="295"/>
      <c r="B22" s="278" t="s">
        <v>9</v>
      </c>
      <c r="C22" s="275"/>
      <c r="D22" s="118">
        <v>3213</v>
      </c>
      <c r="E22" s="118">
        <v>1137</v>
      </c>
      <c r="F22" s="118">
        <v>651</v>
      </c>
      <c r="G22" s="118">
        <v>5001</v>
      </c>
    </row>
    <row r="23" spans="1:7" ht="16" customHeight="1" x14ac:dyDescent="0.3">
      <c r="A23" s="293" t="s">
        <v>131</v>
      </c>
      <c r="B23" s="273" t="s">
        <v>120</v>
      </c>
      <c r="C23" s="276"/>
      <c r="D23" s="83">
        <v>169552.44999999995</v>
      </c>
      <c r="E23" s="83">
        <v>122296.88</v>
      </c>
      <c r="F23" s="83">
        <v>81648.499999999971</v>
      </c>
      <c r="G23" s="83">
        <v>373497.83000000007</v>
      </c>
    </row>
    <row r="24" spans="1:7" ht="16" customHeight="1" x14ac:dyDescent="0.3">
      <c r="A24" s="294"/>
      <c r="B24" s="277" t="s">
        <v>5</v>
      </c>
      <c r="C24" s="279"/>
      <c r="D24" s="97">
        <v>3.6870399511003196E-2</v>
      </c>
      <c r="E24" s="117">
        <v>8.6066031205875901E-2</v>
      </c>
      <c r="F24" s="117">
        <v>0.10306454972442115</v>
      </c>
      <c r="G24" s="117">
        <v>5.4831169451599021E-2</v>
      </c>
    </row>
    <row r="25" spans="1:7" ht="16" customHeight="1" x14ac:dyDescent="0.3">
      <c r="A25" s="294"/>
      <c r="B25" s="277" t="s">
        <v>6</v>
      </c>
      <c r="C25" s="98" t="s">
        <v>7</v>
      </c>
      <c r="D25" s="97">
        <v>2.7901291137731484E-2</v>
      </c>
      <c r="E25" s="117">
        <v>6.5772196151484427E-2</v>
      </c>
      <c r="F25" s="117">
        <v>7.7177702819542282E-2</v>
      </c>
      <c r="G25" s="117">
        <v>4.6430509414138316E-2</v>
      </c>
    </row>
    <row r="26" spans="1:7" ht="16" customHeight="1" x14ac:dyDescent="0.3">
      <c r="A26" s="294"/>
      <c r="B26" s="277"/>
      <c r="C26" s="98" t="s">
        <v>8</v>
      </c>
      <c r="D26" s="97">
        <v>4.8578622603814486E-2</v>
      </c>
      <c r="E26" s="117">
        <v>0.11187166132241981</v>
      </c>
      <c r="F26" s="117">
        <v>0.13635138518611609</v>
      </c>
      <c r="G26" s="117">
        <v>6.4648712788044876E-2</v>
      </c>
    </row>
    <row r="27" spans="1:7" ht="16" customHeight="1" thickBot="1" x14ac:dyDescent="0.35">
      <c r="A27" s="295"/>
      <c r="B27" s="278" t="s">
        <v>9</v>
      </c>
      <c r="C27" s="275"/>
      <c r="D27" s="118">
        <v>3213</v>
      </c>
      <c r="E27" s="118">
        <v>1137</v>
      </c>
      <c r="F27" s="118">
        <v>651</v>
      </c>
      <c r="G27" s="118">
        <v>5001</v>
      </c>
    </row>
    <row r="28" spans="1:7" ht="16" customHeight="1" x14ac:dyDescent="0.3">
      <c r="A28" s="293" t="s">
        <v>132</v>
      </c>
      <c r="B28" s="273" t="s">
        <v>120</v>
      </c>
      <c r="C28" s="276"/>
      <c r="D28" s="83">
        <v>119445.17</v>
      </c>
      <c r="E28" s="83">
        <v>104301.09000000001</v>
      </c>
      <c r="F28" s="83">
        <v>93723.000000000015</v>
      </c>
      <c r="G28" s="83">
        <v>317469.25999999995</v>
      </c>
    </row>
    <row r="29" spans="1:7" ht="16" customHeight="1" x14ac:dyDescent="0.3">
      <c r="A29" s="294"/>
      <c r="B29" s="277" t="s">
        <v>5</v>
      </c>
      <c r="C29" s="279"/>
      <c r="D29" s="97">
        <v>2.5974211151532724E-2</v>
      </c>
      <c r="E29" s="117">
        <v>7.3401552572288614E-2</v>
      </c>
      <c r="F29" s="117">
        <v>0.1183061390450765</v>
      </c>
      <c r="G29" s="117">
        <v>4.6605922156853608E-2</v>
      </c>
    </row>
    <row r="30" spans="1:7" ht="16" customHeight="1" x14ac:dyDescent="0.3">
      <c r="A30" s="294"/>
      <c r="B30" s="277" t="s">
        <v>6</v>
      </c>
      <c r="C30" s="98" t="s">
        <v>7</v>
      </c>
      <c r="D30" s="97">
        <v>1.9072437742498439E-2</v>
      </c>
      <c r="E30" s="117">
        <v>5.5405496628838237E-2</v>
      </c>
      <c r="F30" s="117">
        <v>8.988615363014546E-2</v>
      </c>
      <c r="G30" s="117">
        <v>3.9334365248743154E-2</v>
      </c>
    </row>
    <row r="31" spans="1:7" ht="16" customHeight="1" x14ac:dyDescent="0.3">
      <c r="A31" s="294"/>
      <c r="B31" s="277"/>
      <c r="C31" s="98" t="s">
        <v>8</v>
      </c>
      <c r="D31" s="97">
        <v>3.5283703875373336E-2</v>
      </c>
      <c r="E31" s="117">
        <v>9.6644794987170768E-2</v>
      </c>
      <c r="F31" s="117">
        <v>0.154189537798575</v>
      </c>
      <c r="G31" s="117">
        <v>5.5144573457796907E-2</v>
      </c>
    </row>
    <row r="32" spans="1:7" ht="16" customHeight="1" thickBot="1" x14ac:dyDescent="0.35">
      <c r="A32" s="295"/>
      <c r="B32" s="278" t="s">
        <v>9</v>
      </c>
      <c r="C32" s="275"/>
      <c r="D32" s="118">
        <v>3213</v>
      </c>
      <c r="E32" s="118">
        <v>1137</v>
      </c>
      <c r="F32" s="118">
        <v>651</v>
      </c>
      <c r="G32" s="118">
        <v>5001</v>
      </c>
    </row>
    <row r="33" spans="1:7" ht="16" customHeight="1" x14ac:dyDescent="0.3">
      <c r="A33" s="293" t="s">
        <v>133</v>
      </c>
      <c r="B33" s="273" t="s">
        <v>120</v>
      </c>
      <c r="C33" s="276"/>
      <c r="D33" s="83">
        <v>17162.32</v>
      </c>
      <c r="E33" s="83">
        <v>19659.32</v>
      </c>
      <c r="F33" s="83">
        <v>879.99</v>
      </c>
      <c r="G33" s="83">
        <v>37701.629999999997</v>
      </c>
    </row>
    <row r="34" spans="1:7" ht="16" customHeight="1" x14ac:dyDescent="0.3">
      <c r="A34" s="294"/>
      <c r="B34" s="277" t="s">
        <v>5</v>
      </c>
      <c r="C34" s="279"/>
      <c r="D34" s="97">
        <v>3.732069898934993E-3</v>
      </c>
      <c r="E34" s="117">
        <v>1.3835182456055299E-2</v>
      </c>
      <c r="F34" s="117">
        <v>1.1108075850994618E-3</v>
      </c>
      <c r="G34" s="117">
        <v>5.5347696749174927E-3</v>
      </c>
    </row>
    <row r="35" spans="1:7" ht="16" customHeight="1" x14ac:dyDescent="0.3">
      <c r="A35" s="294"/>
      <c r="B35" s="277" t="s">
        <v>6</v>
      </c>
      <c r="C35" s="98" t="s">
        <v>7</v>
      </c>
      <c r="D35" s="97">
        <v>1.9144046380603808E-3</v>
      </c>
      <c r="E35" s="117">
        <v>6.4367235692112772E-3</v>
      </c>
      <c r="F35" s="117">
        <v>1.5607921352931803E-4</v>
      </c>
      <c r="G35" s="117">
        <v>3.3429832978429676E-3</v>
      </c>
    </row>
    <row r="36" spans="1:7" ht="16" customHeight="1" x14ac:dyDescent="0.3">
      <c r="A36" s="294"/>
      <c r="B36" s="277"/>
      <c r="C36" s="98" t="s">
        <v>8</v>
      </c>
      <c r="D36" s="97">
        <v>7.2629908959678142E-3</v>
      </c>
      <c r="E36" s="117">
        <v>2.9485169027449708E-2</v>
      </c>
      <c r="F36" s="117">
        <v>7.8596516685698996E-3</v>
      </c>
      <c r="G36" s="117">
        <v>9.1503807886305216E-3</v>
      </c>
    </row>
    <row r="37" spans="1:7" ht="16" customHeight="1" thickBot="1" x14ac:dyDescent="0.35">
      <c r="A37" s="295"/>
      <c r="B37" s="278" t="s">
        <v>9</v>
      </c>
      <c r="C37" s="275"/>
      <c r="D37" s="118">
        <v>3213</v>
      </c>
      <c r="E37" s="118">
        <v>1137</v>
      </c>
      <c r="F37" s="118">
        <v>651</v>
      </c>
      <c r="G37" s="118">
        <v>5001</v>
      </c>
    </row>
    <row r="38" spans="1:7" ht="16" customHeight="1" x14ac:dyDescent="0.3">
      <c r="A38" s="293" t="s">
        <v>134</v>
      </c>
      <c r="B38" s="273" t="s">
        <v>120</v>
      </c>
      <c r="C38" s="276"/>
      <c r="D38" s="83">
        <v>71824.17</v>
      </c>
      <c r="E38" s="83">
        <v>43257.200000000004</v>
      </c>
      <c r="F38" s="83">
        <v>34479.32</v>
      </c>
      <c r="G38" s="83">
        <v>149560.69000000003</v>
      </c>
    </row>
    <row r="39" spans="1:7" ht="16" customHeight="1" x14ac:dyDescent="0.3">
      <c r="A39" s="294"/>
      <c r="B39" s="277" t="s">
        <v>5</v>
      </c>
      <c r="C39" s="279"/>
      <c r="D39" s="97">
        <v>1.5618682257001954E-2</v>
      </c>
      <c r="E39" s="117">
        <v>3.0442113691525208E-2</v>
      </c>
      <c r="F39" s="117">
        <v>4.3523097063684332E-2</v>
      </c>
      <c r="G39" s="117">
        <v>2.1956185225194137E-2</v>
      </c>
    </row>
    <row r="40" spans="1:7" ht="16" customHeight="1" x14ac:dyDescent="0.3">
      <c r="A40" s="294"/>
      <c r="B40" s="277" t="s">
        <v>6</v>
      </c>
      <c r="C40" s="98" t="s">
        <v>7</v>
      </c>
      <c r="D40" s="97">
        <v>1.0478508053242408E-2</v>
      </c>
      <c r="E40" s="117">
        <v>1.9112451553146916E-2</v>
      </c>
      <c r="F40" s="117">
        <v>2.8309174344414004E-2</v>
      </c>
      <c r="G40" s="117">
        <v>1.7031081264596369E-2</v>
      </c>
    </row>
    <row r="41" spans="1:7" ht="16" customHeight="1" x14ac:dyDescent="0.3">
      <c r="A41" s="294"/>
      <c r="B41" s="277"/>
      <c r="C41" s="98" t="s">
        <v>8</v>
      </c>
      <c r="D41" s="97">
        <v>2.3221168664393183E-2</v>
      </c>
      <c r="E41" s="117">
        <v>4.8158144223095965E-2</v>
      </c>
      <c r="F41" s="117">
        <v>6.635494733508189E-2</v>
      </c>
      <c r="G41" s="117">
        <v>2.8264593360228532E-2</v>
      </c>
    </row>
    <row r="42" spans="1:7" ht="16" customHeight="1" thickBot="1" x14ac:dyDescent="0.35">
      <c r="A42" s="295"/>
      <c r="B42" s="278" t="s">
        <v>9</v>
      </c>
      <c r="C42" s="275"/>
      <c r="D42" s="118">
        <v>3213</v>
      </c>
      <c r="E42" s="118">
        <v>1137</v>
      </c>
      <c r="F42" s="118">
        <v>651</v>
      </c>
      <c r="G42" s="118">
        <v>5001</v>
      </c>
    </row>
    <row r="43" spans="1:7" ht="16" customHeight="1" x14ac:dyDescent="0.3">
      <c r="A43" s="282" t="s">
        <v>360</v>
      </c>
      <c r="B43" s="283"/>
      <c r="C43" s="283"/>
      <c r="D43" s="283"/>
      <c r="E43" s="283"/>
      <c r="F43" s="283"/>
      <c r="G43" s="283"/>
    </row>
    <row r="44" spans="1:7" ht="16" customHeight="1" x14ac:dyDescent="0.3">
      <c r="A44" s="280" t="s">
        <v>10</v>
      </c>
      <c r="B44" s="281"/>
      <c r="C44" s="281"/>
      <c r="D44" s="281"/>
      <c r="E44" s="281"/>
      <c r="F44" s="281"/>
      <c r="G44" s="281"/>
    </row>
    <row r="45" spans="1:7" ht="14.25" customHeight="1" x14ac:dyDescent="0.3"/>
    <row r="46" spans="1:7" ht="14.25" customHeight="1" x14ac:dyDescent="0.3">
      <c r="A46" s="198" t="str">
        <f>HYPERLINK("#'Index'!A1","Back To Index")</f>
        <v>Back To Index</v>
      </c>
    </row>
    <row r="47" spans="1:7" ht="14.25" customHeight="1" x14ac:dyDescent="0.3"/>
    <row r="48" spans="1:7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5" customHeight="1" x14ac:dyDescent="0.3"/>
    <row r="55" ht="15" customHeight="1" x14ac:dyDescent="0.3"/>
    <row r="56" ht="15" customHeight="1" x14ac:dyDescent="0.3"/>
    <row r="57" ht="36.75" customHeight="1" x14ac:dyDescent="0.3"/>
    <row r="58" ht="15" customHeight="1" x14ac:dyDescent="0.3"/>
    <row r="59" ht="14.25" customHeight="1" x14ac:dyDescent="0.3"/>
    <row r="60" ht="14.5" customHeight="1" x14ac:dyDescent="0.3"/>
    <row r="61" ht="14.25" customHeight="1" x14ac:dyDescent="0.3"/>
    <row r="62" ht="14.25" customHeight="1" x14ac:dyDescent="0.3"/>
    <row r="63" ht="14.25" customHeight="1" x14ac:dyDescent="0.3"/>
    <row r="64" ht="14.15" customHeight="1" x14ac:dyDescent="0.3"/>
    <row r="65" ht="14.25" customHeight="1" x14ac:dyDescent="0.3"/>
    <row r="66" ht="14.25" customHeight="1" x14ac:dyDescent="0.3"/>
    <row r="67" ht="14.25" customHeight="1" x14ac:dyDescent="0.3"/>
    <row r="68" ht="14.15" customHeight="1" x14ac:dyDescent="0.3"/>
    <row r="69" ht="14.25" customHeight="1" x14ac:dyDescent="0.3"/>
    <row r="70" ht="14.25" customHeight="1" x14ac:dyDescent="0.3"/>
    <row r="71" ht="14.25" customHeight="1" x14ac:dyDescent="0.3"/>
    <row r="72" ht="14.15" customHeight="1" x14ac:dyDescent="0.3"/>
    <row r="73" ht="14.25" customHeight="1" x14ac:dyDescent="0.3"/>
    <row r="74" ht="14.25" customHeight="1" x14ac:dyDescent="0.3"/>
    <row r="75" ht="14.25" customHeight="1" x14ac:dyDescent="0.3"/>
    <row r="76" ht="14.15" customHeight="1" x14ac:dyDescent="0.3"/>
    <row r="77" ht="14.25" customHeight="1" x14ac:dyDescent="0.3"/>
    <row r="78" ht="14.25" customHeight="1" x14ac:dyDescent="0.3"/>
    <row r="79" ht="14.25" customHeight="1" x14ac:dyDescent="0.3"/>
    <row r="80" ht="14.15" customHeight="1" x14ac:dyDescent="0.3"/>
    <row r="81" ht="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4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G44"/>
    <mergeCell ref="A38:A42"/>
    <mergeCell ref="B38:C38"/>
    <mergeCell ref="B39:C39"/>
    <mergeCell ref="B40:B41"/>
    <mergeCell ref="B42:C42"/>
    <mergeCell ref="A43:G4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 enableFormatConditionsCalculation="0">
    <tabColor rgb="FF1F497D"/>
  </sheetPr>
  <dimension ref="A1:H407"/>
  <sheetViews>
    <sheetView workbookViewId="0">
      <selection activeCell="A45" sqref="A45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8" s="93" customFormat="1" ht="31.5" customHeight="1" thickBot="1" x14ac:dyDescent="0.35">
      <c r="A1" s="290" t="s">
        <v>342</v>
      </c>
      <c r="B1" s="290"/>
      <c r="C1" s="290"/>
      <c r="D1" s="290"/>
      <c r="E1" s="290"/>
      <c r="F1" s="290"/>
      <c r="G1" s="292"/>
      <c r="H1" s="79"/>
    </row>
    <row r="2" spans="1:8" ht="81" customHeight="1" thickBot="1" x14ac:dyDescent="0.35">
      <c r="A2" s="94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</row>
    <row r="3" spans="1:8" ht="16" customHeight="1" x14ac:dyDescent="0.3">
      <c r="A3" s="293" t="s">
        <v>127</v>
      </c>
      <c r="B3" s="273" t="s">
        <v>120</v>
      </c>
      <c r="C3" s="276"/>
      <c r="D3" s="83">
        <v>358543.76000000007</v>
      </c>
      <c r="E3" s="83">
        <v>312018.98999999982</v>
      </c>
      <c r="F3" s="83">
        <v>109027.11999999997</v>
      </c>
      <c r="G3" s="83">
        <v>296076.04999999987</v>
      </c>
      <c r="H3" s="83">
        <v>1075665.9200000004</v>
      </c>
    </row>
    <row r="4" spans="1:8" ht="16" customHeight="1" x14ac:dyDescent="0.3">
      <c r="A4" s="294"/>
      <c r="B4" s="277" t="s">
        <v>5</v>
      </c>
      <c r="C4" s="274"/>
      <c r="D4" s="97">
        <v>0.18346884824091841</v>
      </c>
      <c r="E4" s="117">
        <v>0.22186549007370546</v>
      </c>
      <c r="F4" s="117">
        <v>0.1726876558801477</v>
      </c>
      <c r="G4" s="117">
        <v>0.10499771834020351</v>
      </c>
      <c r="H4" s="117">
        <v>0.15791261848249605</v>
      </c>
    </row>
    <row r="5" spans="1:8" ht="16" customHeight="1" x14ac:dyDescent="0.3">
      <c r="A5" s="294"/>
      <c r="B5" s="277" t="s">
        <v>6</v>
      </c>
      <c r="C5" s="98" t="s">
        <v>7</v>
      </c>
      <c r="D5" s="97">
        <v>0.15474248064135068</v>
      </c>
      <c r="E5" s="117">
        <v>0.18897900159361555</v>
      </c>
      <c r="F5" s="117">
        <v>0.13141070930797141</v>
      </c>
      <c r="G5" s="117">
        <v>8.8505443678374263E-2</v>
      </c>
      <c r="H5" s="117">
        <v>0.14414296687142333</v>
      </c>
    </row>
    <row r="6" spans="1:8" ht="16" customHeight="1" x14ac:dyDescent="0.3">
      <c r="A6" s="294"/>
      <c r="B6" s="277"/>
      <c r="C6" s="98" t="s">
        <v>8</v>
      </c>
      <c r="D6" s="97">
        <v>0.21616418671705223</v>
      </c>
      <c r="E6" s="117">
        <v>0.25864978611843742</v>
      </c>
      <c r="F6" s="117">
        <v>0.22359241241211836</v>
      </c>
      <c r="G6" s="117">
        <v>0.12414462819240207</v>
      </c>
      <c r="H6" s="117">
        <v>0.17273217825266088</v>
      </c>
    </row>
    <row r="7" spans="1:8" ht="16" customHeight="1" thickBot="1" x14ac:dyDescent="0.35">
      <c r="A7" s="295"/>
      <c r="B7" s="278" t="s">
        <v>9</v>
      </c>
      <c r="C7" s="275"/>
      <c r="D7" s="114">
        <v>1211</v>
      </c>
      <c r="E7" s="114">
        <v>994</v>
      </c>
      <c r="F7" s="114">
        <v>489</v>
      </c>
      <c r="G7" s="114">
        <v>2307</v>
      </c>
      <c r="H7" s="114">
        <v>5001</v>
      </c>
    </row>
    <row r="8" spans="1:8" ht="16" customHeight="1" x14ac:dyDescent="0.3">
      <c r="A8" s="293" t="s">
        <v>128</v>
      </c>
      <c r="B8" s="273" t="s">
        <v>120</v>
      </c>
      <c r="C8" s="276"/>
      <c r="D8" s="83">
        <v>166624.56000000003</v>
      </c>
      <c r="E8" s="83">
        <v>118260.50000000001</v>
      </c>
      <c r="F8" s="83">
        <v>47186.499999999993</v>
      </c>
      <c r="G8" s="83">
        <v>90958.299999999988</v>
      </c>
      <c r="H8" s="83">
        <v>423029.86000000016</v>
      </c>
    </row>
    <row r="9" spans="1:8" ht="16" customHeight="1" x14ac:dyDescent="0.3">
      <c r="A9" s="294"/>
      <c r="B9" s="277" t="s">
        <v>5</v>
      </c>
      <c r="C9" s="274"/>
      <c r="D9" s="97">
        <v>8.5262719707769594E-2</v>
      </c>
      <c r="E9" s="117">
        <v>8.409079136132537E-2</v>
      </c>
      <c r="F9" s="117">
        <v>7.4738524453260721E-2</v>
      </c>
      <c r="G9" s="117">
        <v>3.2256624485849955E-2</v>
      </c>
      <c r="H9" s="117">
        <v>6.2102695313507497E-2</v>
      </c>
    </row>
    <row r="10" spans="1:8" ht="16" customHeight="1" x14ac:dyDescent="0.3">
      <c r="A10" s="294"/>
      <c r="B10" s="277" t="s">
        <v>6</v>
      </c>
      <c r="C10" s="98" t="s">
        <v>7</v>
      </c>
      <c r="D10" s="97">
        <v>6.5387010958955841E-2</v>
      </c>
      <c r="E10" s="117">
        <v>6.392801835817867E-2</v>
      </c>
      <c r="F10" s="117">
        <v>4.8284981230962504E-2</v>
      </c>
      <c r="G10" s="117">
        <v>2.3824598985481837E-2</v>
      </c>
      <c r="H10" s="117">
        <v>5.3290064548214541E-2</v>
      </c>
    </row>
    <row r="11" spans="1:8" ht="16" customHeight="1" x14ac:dyDescent="0.3">
      <c r="A11" s="294"/>
      <c r="B11" s="277"/>
      <c r="C11" s="98" t="s">
        <v>8</v>
      </c>
      <c r="D11" s="97">
        <v>0.11046596753881634</v>
      </c>
      <c r="E11" s="117">
        <v>0.10986647487675093</v>
      </c>
      <c r="F11" s="117">
        <v>0.11394972913363163</v>
      </c>
      <c r="G11" s="117">
        <v>4.3539814954217937E-2</v>
      </c>
      <c r="H11" s="117">
        <v>7.2261441196263931E-2</v>
      </c>
    </row>
    <row r="12" spans="1:8" ht="16" customHeight="1" thickBot="1" x14ac:dyDescent="0.35">
      <c r="A12" s="295"/>
      <c r="B12" s="278" t="s">
        <v>9</v>
      </c>
      <c r="C12" s="275"/>
      <c r="D12" s="114">
        <v>1211</v>
      </c>
      <c r="E12" s="114">
        <v>994</v>
      </c>
      <c r="F12" s="114">
        <v>489</v>
      </c>
      <c r="G12" s="114">
        <v>2307</v>
      </c>
      <c r="H12" s="114">
        <v>5001</v>
      </c>
    </row>
    <row r="13" spans="1:8" ht="16" customHeight="1" x14ac:dyDescent="0.3">
      <c r="A13" s="293" t="s">
        <v>129</v>
      </c>
      <c r="B13" s="273" t="s">
        <v>120</v>
      </c>
      <c r="C13" s="276"/>
      <c r="D13" s="83">
        <v>166218.63000000003</v>
      </c>
      <c r="E13" s="83">
        <v>142674.26999999996</v>
      </c>
      <c r="F13" s="83">
        <v>54145.94999999999</v>
      </c>
      <c r="G13" s="83">
        <v>129852.91999999997</v>
      </c>
      <c r="H13" s="83">
        <v>492891.77</v>
      </c>
    </row>
    <row r="14" spans="1:8" ht="16" customHeight="1" x14ac:dyDescent="0.3">
      <c r="A14" s="294"/>
      <c r="B14" s="277" t="s">
        <v>5</v>
      </c>
      <c r="C14" s="274"/>
      <c r="D14" s="97">
        <v>8.5055003055368672E-2</v>
      </c>
      <c r="E14" s="117">
        <v>0.10145054579677402</v>
      </c>
      <c r="F14" s="117">
        <v>8.5761571808038978E-2</v>
      </c>
      <c r="G14" s="117">
        <v>4.6049858878531316E-2</v>
      </c>
      <c r="H14" s="117">
        <v>7.2358739439446193E-2</v>
      </c>
    </row>
    <row r="15" spans="1:8" ht="16" customHeight="1" x14ac:dyDescent="0.3">
      <c r="A15" s="294"/>
      <c r="B15" s="277" t="s">
        <v>6</v>
      </c>
      <c r="C15" s="98" t="s">
        <v>7</v>
      </c>
      <c r="D15" s="97">
        <v>6.6824269562550956E-2</v>
      </c>
      <c r="E15" s="117">
        <v>7.946886364345998E-2</v>
      </c>
      <c r="F15" s="117">
        <v>5.6920145125191883E-2</v>
      </c>
      <c r="G15" s="117">
        <v>3.4801838621870099E-2</v>
      </c>
      <c r="H15" s="117">
        <v>6.3059473287841769E-2</v>
      </c>
    </row>
    <row r="16" spans="1:8" ht="16" customHeight="1" x14ac:dyDescent="0.3">
      <c r="A16" s="294"/>
      <c r="B16" s="277"/>
      <c r="C16" s="98" t="s">
        <v>8</v>
      </c>
      <c r="D16" s="97">
        <v>0.10768543186994134</v>
      </c>
      <c r="E16" s="117">
        <v>0.12866268215757701</v>
      </c>
      <c r="F16" s="117">
        <v>0.12724515566269334</v>
      </c>
      <c r="G16" s="117">
        <v>6.0704619022183215E-2</v>
      </c>
      <c r="H16" s="117">
        <v>8.2908003831370744E-2</v>
      </c>
    </row>
    <row r="17" spans="1:8" ht="16" customHeight="1" thickBot="1" x14ac:dyDescent="0.35">
      <c r="A17" s="295"/>
      <c r="B17" s="278" t="s">
        <v>9</v>
      </c>
      <c r="C17" s="275"/>
      <c r="D17" s="114">
        <v>1211</v>
      </c>
      <c r="E17" s="114">
        <v>994</v>
      </c>
      <c r="F17" s="114">
        <v>489</v>
      </c>
      <c r="G17" s="114">
        <v>2307</v>
      </c>
      <c r="H17" s="114">
        <v>5001</v>
      </c>
    </row>
    <row r="18" spans="1:8" ht="16" customHeight="1" x14ac:dyDescent="0.3">
      <c r="A18" s="293" t="s">
        <v>130</v>
      </c>
      <c r="B18" s="273" t="s">
        <v>120</v>
      </c>
      <c r="C18" s="276"/>
      <c r="D18" s="83">
        <v>153761.82999999999</v>
      </c>
      <c r="E18" s="83">
        <v>152313.92000000001</v>
      </c>
      <c r="F18" s="83">
        <v>60405.189999999988</v>
      </c>
      <c r="G18" s="83">
        <v>169569.64000000007</v>
      </c>
      <c r="H18" s="83">
        <v>536050.58000000042</v>
      </c>
    </row>
    <row r="19" spans="1:8" ht="16" customHeight="1" x14ac:dyDescent="0.3">
      <c r="A19" s="294"/>
      <c r="B19" s="277" t="s">
        <v>5</v>
      </c>
      <c r="C19" s="279"/>
      <c r="D19" s="97">
        <v>7.8680788792742873E-2</v>
      </c>
      <c r="E19" s="117">
        <v>0.10830495447039037</v>
      </c>
      <c r="F19" s="117">
        <v>9.5675559109466887E-2</v>
      </c>
      <c r="G19" s="117">
        <v>6.0134635340378668E-2</v>
      </c>
      <c r="H19" s="117">
        <v>7.8694647801857254E-2</v>
      </c>
    </row>
    <row r="20" spans="1:8" ht="16" customHeight="1" x14ac:dyDescent="0.3">
      <c r="A20" s="294"/>
      <c r="B20" s="277" t="s">
        <v>6</v>
      </c>
      <c r="C20" s="98" t="s">
        <v>7</v>
      </c>
      <c r="D20" s="97">
        <v>5.850205524865796E-2</v>
      </c>
      <c r="E20" s="117">
        <v>8.4127796396686008E-2</v>
      </c>
      <c r="F20" s="117">
        <v>6.3752196547400067E-2</v>
      </c>
      <c r="G20" s="117">
        <v>4.7413187152643664E-2</v>
      </c>
      <c r="H20" s="117">
        <v>6.8325288747918253E-2</v>
      </c>
    </row>
    <row r="21" spans="1:8" ht="16" customHeight="1" x14ac:dyDescent="0.3">
      <c r="A21" s="294"/>
      <c r="B21" s="277"/>
      <c r="C21" s="98" t="s">
        <v>8</v>
      </c>
      <c r="D21" s="97">
        <v>0.10504309989368582</v>
      </c>
      <c r="E21" s="117">
        <v>0.13838048078221296</v>
      </c>
      <c r="F21" s="117">
        <v>0.14117388924716662</v>
      </c>
      <c r="G21" s="117">
        <v>7.5997067914517741E-2</v>
      </c>
      <c r="H21" s="117">
        <v>9.0484869387366107E-2</v>
      </c>
    </row>
    <row r="22" spans="1:8" ht="16" customHeight="1" thickBot="1" x14ac:dyDescent="0.35">
      <c r="A22" s="295"/>
      <c r="B22" s="278" t="s">
        <v>9</v>
      </c>
      <c r="C22" s="275"/>
      <c r="D22" s="114">
        <v>1211</v>
      </c>
      <c r="E22" s="114">
        <v>994</v>
      </c>
      <c r="F22" s="114">
        <v>489</v>
      </c>
      <c r="G22" s="114">
        <v>2307</v>
      </c>
      <c r="H22" s="114">
        <v>5001</v>
      </c>
    </row>
    <row r="23" spans="1:8" ht="16" customHeight="1" x14ac:dyDescent="0.3">
      <c r="A23" s="293" t="s">
        <v>131</v>
      </c>
      <c r="B23" s="273" t="s">
        <v>120</v>
      </c>
      <c r="C23" s="276"/>
      <c r="D23" s="83">
        <v>128378.60999999999</v>
      </c>
      <c r="E23" s="83">
        <v>113796.78999999998</v>
      </c>
      <c r="F23" s="83">
        <v>36410.30999999999</v>
      </c>
      <c r="G23" s="83">
        <v>94912.119999999981</v>
      </c>
      <c r="H23" s="83">
        <v>373497.83000000007</v>
      </c>
    </row>
    <row r="24" spans="1:8" ht="16" customHeight="1" x14ac:dyDescent="0.3">
      <c r="A24" s="294"/>
      <c r="B24" s="277" t="s">
        <v>5</v>
      </c>
      <c r="C24" s="279"/>
      <c r="D24" s="97">
        <v>6.5692053085709939E-2</v>
      </c>
      <c r="E24" s="117">
        <v>8.0916807602526231E-2</v>
      </c>
      <c r="F24" s="117">
        <v>5.767015659745485E-2</v>
      </c>
      <c r="G24" s="117">
        <v>3.3658771261071606E-2</v>
      </c>
      <c r="H24" s="117">
        <v>5.4831169451599021E-2</v>
      </c>
    </row>
    <row r="25" spans="1:8" ht="16" customHeight="1" x14ac:dyDescent="0.3">
      <c r="A25" s="294"/>
      <c r="B25" s="277" t="s">
        <v>6</v>
      </c>
      <c r="C25" s="98" t="s">
        <v>7</v>
      </c>
      <c r="D25" s="97">
        <v>4.7406235777340176E-2</v>
      </c>
      <c r="E25" s="117">
        <v>6.2070247496407986E-2</v>
      </c>
      <c r="F25" s="117">
        <v>3.476084170258744E-2</v>
      </c>
      <c r="G25" s="117">
        <v>2.4661382178025534E-2</v>
      </c>
      <c r="H25" s="117">
        <v>4.6430509414138316E-2</v>
      </c>
    </row>
    <row r="26" spans="1:8" ht="16" customHeight="1" x14ac:dyDescent="0.3">
      <c r="A26" s="294"/>
      <c r="B26" s="277"/>
      <c r="C26" s="98" t="s">
        <v>8</v>
      </c>
      <c r="D26" s="97">
        <v>9.0362114830563875E-2</v>
      </c>
      <c r="E26" s="117">
        <v>0.10484612064416637</v>
      </c>
      <c r="F26" s="117">
        <v>9.4204407440621682E-2</v>
      </c>
      <c r="G26" s="117">
        <v>4.5784650395079479E-2</v>
      </c>
      <c r="H26" s="117">
        <v>6.4648712788044876E-2</v>
      </c>
    </row>
    <row r="27" spans="1:8" ht="16" customHeight="1" thickBot="1" x14ac:dyDescent="0.35">
      <c r="A27" s="295"/>
      <c r="B27" s="278" t="s">
        <v>9</v>
      </c>
      <c r="C27" s="275"/>
      <c r="D27" s="114">
        <v>1211</v>
      </c>
      <c r="E27" s="114">
        <v>994</v>
      </c>
      <c r="F27" s="114">
        <v>489</v>
      </c>
      <c r="G27" s="114">
        <v>2307</v>
      </c>
      <c r="H27" s="114">
        <v>5001</v>
      </c>
    </row>
    <row r="28" spans="1:8" ht="16" customHeight="1" x14ac:dyDescent="0.3">
      <c r="A28" s="293" t="s">
        <v>132</v>
      </c>
      <c r="B28" s="273" t="s">
        <v>120</v>
      </c>
      <c r="C28" s="276"/>
      <c r="D28" s="83">
        <v>128041.09999999998</v>
      </c>
      <c r="E28" s="83">
        <v>86941.290000000052</v>
      </c>
      <c r="F28" s="83">
        <v>32384.039999999994</v>
      </c>
      <c r="G28" s="83">
        <v>70102.829999999987</v>
      </c>
      <c r="H28" s="83">
        <v>317469.25999999995</v>
      </c>
    </row>
    <row r="29" spans="1:8" ht="16" customHeight="1" x14ac:dyDescent="0.3">
      <c r="A29" s="294"/>
      <c r="B29" s="277" t="s">
        <v>5</v>
      </c>
      <c r="C29" s="279"/>
      <c r="D29" s="97">
        <v>6.5519347330156436E-2</v>
      </c>
      <c r="E29" s="117">
        <v>6.1820826717919219E-2</v>
      </c>
      <c r="F29" s="117">
        <v>5.1292962297169169E-2</v>
      </c>
      <c r="G29" s="117">
        <v>2.4860630230615313E-2</v>
      </c>
      <c r="H29" s="117">
        <v>4.6605922156853608E-2</v>
      </c>
    </row>
    <row r="30" spans="1:8" ht="16" customHeight="1" x14ac:dyDescent="0.3">
      <c r="A30" s="294"/>
      <c r="B30" s="277" t="s">
        <v>6</v>
      </c>
      <c r="C30" s="98" t="s">
        <v>7</v>
      </c>
      <c r="D30" s="97">
        <v>4.885055709833331E-2</v>
      </c>
      <c r="E30" s="117">
        <v>4.6449442146845238E-2</v>
      </c>
      <c r="F30" s="117">
        <v>3.240211029692578E-2</v>
      </c>
      <c r="G30" s="117">
        <v>1.7237657006059569E-2</v>
      </c>
      <c r="H30" s="117">
        <v>3.9334365248743154E-2</v>
      </c>
    </row>
    <row r="31" spans="1:8" ht="16" customHeight="1" x14ac:dyDescent="0.3">
      <c r="A31" s="294"/>
      <c r="B31" s="277"/>
      <c r="C31" s="98" t="s">
        <v>8</v>
      </c>
      <c r="D31" s="97">
        <v>8.7353502880473777E-2</v>
      </c>
      <c r="E31" s="117">
        <v>8.1842424305355876E-2</v>
      </c>
      <c r="F31" s="117">
        <v>8.0283604581264573E-2</v>
      </c>
      <c r="G31" s="117">
        <v>3.5732125984311101E-2</v>
      </c>
      <c r="H31" s="117">
        <v>5.5144573457796907E-2</v>
      </c>
    </row>
    <row r="32" spans="1:8" ht="16" customHeight="1" thickBot="1" x14ac:dyDescent="0.35">
      <c r="A32" s="295"/>
      <c r="B32" s="278" t="s">
        <v>9</v>
      </c>
      <c r="C32" s="275"/>
      <c r="D32" s="114">
        <v>1211</v>
      </c>
      <c r="E32" s="114">
        <v>994</v>
      </c>
      <c r="F32" s="114">
        <v>489</v>
      </c>
      <c r="G32" s="114">
        <v>2307</v>
      </c>
      <c r="H32" s="114">
        <v>5001</v>
      </c>
    </row>
    <row r="33" spans="1:8" ht="16" customHeight="1" x14ac:dyDescent="0.3">
      <c r="A33" s="293" t="s">
        <v>133</v>
      </c>
      <c r="B33" s="273" t="s">
        <v>120</v>
      </c>
      <c r="C33" s="276"/>
      <c r="D33" s="83">
        <v>13774.84</v>
      </c>
      <c r="E33" s="83">
        <v>11845.519999999999</v>
      </c>
      <c r="F33" s="83">
        <v>1036.67</v>
      </c>
      <c r="G33" s="83">
        <v>11044.6</v>
      </c>
      <c r="H33" s="83">
        <v>37701.629999999997</v>
      </c>
    </row>
    <row r="34" spans="1:8" ht="16" customHeight="1" x14ac:dyDescent="0.3">
      <c r="A34" s="294"/>
      <c r="B34" s="277" t="s">
        <v>5</v>
      </c>
      <c r="C34" s="279"/>
      <c r="D34" s="97">
        <v>7.0486627057822241E-3</v>
      </c>
      <c r="E34" s="117">
        <v>8.4229235533961593E-3</v>
      </c>
      <c r="F34" s="117">
        <v>1.641977814522412E-3</v>
      </c>
      <c r="G34" s="117">
        <v>3.9167565224549981E-3</v>
      </c>
      <c r="H34" s="117">
        <v>5.5347696749174927E-3</v>
      </c>
    </row>
    <row r="35" spans="1:8" ht="16" customHeight="1" x14ac:dyDescent="0.3">
      <c r="A35" s="294"/>
      <c r="B35" s="277" t="s">
        <v>6</v>
      </c>
      <c r="C35" s="98" t="s">
        <v>7</v>
      </c>
      <c r="D35" s="97">
        <v>3.1063368782360584E-3</v>
      </c>
      <c r="E35" s="117">
        <v>3.176224942934805E-3</v>
      </c>
      <c r="F35" s="117">
        <v>2.3057113028582328E-4</v>
      </c>
      <c r="G35" s="117">
        <v>1.60699745330923E-3</v>
      </c>
      <c r="H35" s="117">
        <v>3.3429832978429676E-3</v>
      </c>
    </row>
    <row r="36" spans="1:8" ht="16" customHeight="1" x14ac:dyDescent="0.3">
      <c r="A36" s="294"/>
      <c r="B36" s="277"/>
      <c r="C36" s="98" t="s">
        <v>8</v>
      </c>
      <c r="D36" s="97">
        <v>1.5914415077326244E-2</v>
      </c>
      <c r="E36" s="117">
        <v>2.2143936669630507E-2</v>
      </c>
      <c r="F36" s="117">
        <v>1.1592916796989721E-2</v>
      </c>
      <c r="G36" s="117">
        <v>9.5147251082199555E-3</v>
      </c>
      <c r="H36" s="117">
        <v>9.1503807886305216E-3</v>
      </c>
    </row>
    <row r="37" spans="1:8" ht="16" customHeight="1" thickBot="1" x14ac:dyDescent="0.35">
      <c r="A37" s="295"/>
      <c r="B37" s="278" t="s">
        <v>9</v>
      </c>
      <c r="C37" s="275"/>
      <c r="D37" s="114">
        <v>1211</v>
      </c>
      <c r="E37" s="114">
        <v>994</v>
      </c>
      <c r="F37" s="114">
        <v>489</v>
      </c>
      <c r="G37" s="114">
        <v>2307</v>
      </c>
      <c r="H37" s="114">
        <v>5001</v>
      </c>
    </row>
    <row r="38" spans="1:8" ht="16" customHeight="1" x14ac:dyDescent="0.3">
      <c r="A38" s="293" t="s">
        <v>134</v>
      </c>
      <c r="B38" s="273" t="s">
        <v>120</v>
      </c>
      <c r="C38" s="276"/>
      <c r="D38" s="83">
        <v>43790.12</v>
      </c>
      <c r="E38" s="83">
        <v>33786.33</v>
      </c>
      <c r="F38" s="83">
        <v>18446.420000000002</v>
      </c>
      <c r="G38" s="83">
        <v>53537.82</v>
      </c>
      <c r="H38" s="83">
        <v>149560.69000000003</v>
      </c>
    </row>
    <row r="39" spans="1:8" ht="16" customHeight="1" x14ac:dyDescent="0.3">
      <c r="A39" s="301"/>
      <c r="B39" s="277" t="s">
        <v>5</v>
      </c>
      <c r="C39" s="279"/>
      <c r="D39" s="117">
        <v>2.2407649433730505E-2</v>
      </c>
      <c r="E39" s="117">
        <v>2.402424500906801E-2</v>
      </c>
      <c r="F39" s="117">
        <v>2.9217217048204843E-2</v>
      </c>
      <c r="G39" s="117">
        <v>1.8986165699348249E-2</v>
      </c>
      <c r="H39" s="117">
        <v>2.1956185225194137E-2</v>
      </c>
    </row>
    <row r="40" spans="1:8" ht="16" customHeight="1" x14ac:dyDescent="0.3">
      <c r="A40" s="301"/>
      <c r="B40" s="277" t="s">
        <v>6</v>
      </c>
      <c r="C40" s="179" t="s">
        <v>7</v>
      </c>
      <c r="D40" s="117">
        <v>1.487223458998398E-2</v>
      </c>
      <c r="E40" s="117">
        <v>1.3897025618452954E-2</v>
      </c>
      <c r="F40" s="117">
        <v>1.3999960606938928E-2</v>
      </c>
      <c r="G40" s="117">
        <v>1.200760631898235E-2</v>
      </c>
      <c r="H40" s="117">
        <v>1.7031081264596369E-2</v>
      </c>
    </row>
    <row r="41" spans="1:8" ht="16" customHeight="1" x14ac:dyDescent="0.3">
      <c r="A41" s="301"/>
      <c r="B41" s="277"/>
      <c r="C41" s="179" t="s">
        <v>8</v>
      </c>
      <c r="D41" s="117">
        <v>3.3630742169640876E-2</v>
      </c>
      <c r="E41" s="117">
        <v>4.1222987435156615E-2</v>
      </c>
      <c r="F41" s="117">
        <v>5.9968876739445953E-2</v>
      </c>
      <c r="G41" s="117">
        <v>2.9897779120565057E-2</v>
      </c>
      <c r="H41" s="117">
        <v>2.8264593360228532E-2</v>
      </c>
    </row>
    <row r="42" spans="1:8" ht="16" customHeight="1" thickBot="1" x14ac:dyDescent="0.35">
      <c r="A42" s="295"/>
      <c r="B42" s="278" t="s">
        <v>9</v>
      </c>
      <c r="C42" s="275"/>
      <c r="D42" s="118">
        <v>1211</v>
      </c>
      <c r="E42" s="118">
        <v>994</v>
      </c>
      <c r="F42" s="118">
        <v>489</v>
      </c>
      <c r="G42" s="118">
        <v>2307</v>
      </c>
      <c r="H42" s="118">
        <v>5001</v>
      </c>
    </row>
    <row r="43" spans="1:8" ht="16" customHeight="1" x14ac:dyDescent="0.3">
      <c r="A43" s="312" t="s">
        <v>360</v>
      </c>
      <c r="B43" s="305"/>
      <c r="C43" s="305"/>
      <c r="D43" s="305"/>
      <c r="E43" s="305"/>
      <c r="F43" s="305"/>
      <c r="G43" s="305"/>
      <c r="H43" s="72"/>
    </row>
    <row r="44" spans="1:8" ht="16" customHeight="1" x14ac:dyDescent="0.3">
      <c r="A44" s="280" t="s">
        <v>10</v>
      </c>
      <c r="B44" s="281"/>
      <c r="C44" s="281"/>
      <c r="D44" s="281"/>
      <c r="E44" s="281"/>
      <c r="F44" s="281"/>
      <c r="G44" s="281"/>
      <c r="H44" s="72"/>
    </row>
    <row r="45" spans="1:8" ht="14.25" customHeight="1" x14ac:dyDescent="0.3">
      <c r="H45" s="72"/>
    </row>
    <row r="46" spans="1:8" ht="14.25" customHeight="1" x14ac:dyDescent="0.3">
      <c r="A46" s="198" t="str">
        <f>HYPERLINK("#'Index'!A1","Back To Index")</f>
        <v>Back To Index</v>
      </c>
      <c r="H46" s="72"/>
    </row>
    <row r="47" spans="1:8" ht="14.25" customHeight="1" x14ac:dyDescent="0.3">
      <c r="H47" s="72"/>
    </row>
    <row r="48" spans="1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5" customHeight="1" x14ac:dyDescent="0.3">
      <c r="H53" s="72"/>
    </row>
    <row r="54" spans="8:8" x14ac:dyDescent="0.3">
      <c r="H54" s="72"/>
    </row>
    <row r="55" spans="8:8" ht="15" customHeight="1" x14ac:dyDescent="0.3">
      <c r="H55" s="72"/>
    </row>
    <row r="56" spans="8:8" ht="15" customHeight="1" x14ac:dyDescent="0.3">
      <c r="H56" s="72"/>
    </row>
    <row r="57" spans="8:8" ht="36.75" customHeight="1" x14ac:dyDescent="0.3">
      <c r="H57" s="72"/>
    </row>
    <row r="58" spans="8:8" ht="15" customHeight="1" x14ac:dyDescent="0.3">
      <c r="H58" s="72"/>
    </row>
    <row r="59" spans="8:8" ht="14.25" customHeight="1" x14ac:dyDescent="0.3">
      <c r="H59" s="72"/>
    </row>
    <row r="60" spans="8:8" ht="14.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15" customHeight="1" x14ac:dyDescent="0.3">
      <c r="H64" s="72"/>
    </row>
    <row r="65" spans="8:8" ht="14.25" customHeight="1" x14ac:dyDescent="0.3">
      <c r="H65" s="72"/>
    </row>
    <row r="66" spans="8:8" ht="14.25" customHeight="1" x14ac:dyDescent="0.3">
      <c r="H66" s="72"/>
    </row>
    <row r="67" spans="8:8" ht="14.25" customHeight="1" x14ac:dyDescent="0.3">
      <c r="H67" s="72"/>
    </row>
    <row r="68" spans="8:8" ht="14.15" customHeight="1" x14ac:dyDescent="0.3">
      <c r="H68" s="72"/>
    </row>
    <row r="69" spans="8:8" ht="14.25" customHeight="1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15" customHeight="1" x14ac:dyDescent="0.3">
      <c r="H72" s="72"/>
    </row>
    <row r="73" spans="8:8" ht="14.25" customHeight="1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15" customHeight="1" x14ac:dyDescent="0.3">
      <c r="H76" s="72"/>
    </row>
    <row r="77" spans="8:8" ht="14.25" customHeight="1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15" customHeight="1" x14ac:dyDescent="0.3">
      <c r="H80" s="72"/>
    </row>
    <row r="81" spans="8:8" ht="15" customHeight="1" x14ac:dyDescent="0.3">
      <c r="H81" s="72"/>
    </row>
    <row r="83" spans="8:8" ht="14.5" customHeight="1" x14ac:dyDescent="0.3"/>
    <row r="85" spans="8:8" ht="14.5" customHeight="1" x14ac:dyDescent="0.3"/>
    <row r="86" spans="8:8" ht="14.5" customHeight="1" x14ac:dyDescent="0.3"/>
    <row r="88" spans="8:8" ht="14.5" customHeight="1" x14ac:dyDescent="0.3"/>
    <row r="89" spans="8:8" ht="14.15" customHeight="1" x14ac:dyDescent="0.3"/>
    <row r="91" spans="8:8" ht="14.15" customHeight="1" x14ac:dyDescent="0.3"/>
    <row r="92" spans="8:8" ht="14.15" customHeight="1" x14ac:dyDescent="0.3"/>
    <row r="93" spans="8:8" ht="14.15" customHeight="1" x14ac:dyDescent="0.3"/>
    <row r="95" spans="8:8" ht="14.15" customHeight="1" x14ac:dyDescent="0.3"/>
    <row r="96" spans="8:8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4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G44"/>
    <mergeCell ref="A38:A42"/>
    <mergeCell ref="B38:C38"/>
    <mergeCell ref="B39:C39"/>
    <mergeCell ref="B40:B41"/>
    <mergeCell ref="B42:C42"/>
    <mergeCell ref="A43:G4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 enableFormatConditionsCalculation="0">
    <tabColor rgb="FF1F497D"/>
  </sheetPr>
  <dimension ref="A1:L407"/>
  <sheetViews>
    <sheetView workbookViewId="0">
      <selection activeCell="A46" sqref="A46"/>
    </sheetView>
  </sheetViews>
  <sheetFormatPr defaultColWidth="8.75" defaultRowHeight="14" x14ac:dyDescent="0.3"/>
  <cols>
    <col min="1" max="1" width="18.58203125" style="96" customWidth="1"/>
    <col min="2" max="12" width="10.58203125" style="96" customWidth="1"/>
    <col min="13" max="16384" width="8.75" style="96"/>
  </cols>
  <sheetData>
    <row r="1" spans="1:12" s="93" customFormat="1" ht="31.5" customHeight="1" thickBot="1" x14ac:dyDescent="0.35">
      <c r="A1" s="290" t="s">
        <v>343</v>
      </c>
      <c r="B1" s="290"/>
      <c r="C1" s="290"/>
      <c r="D1" s="290"/>
      <c r="E1" s="290"/>
      <c r="F1" s="290"/>
      <c r="G1" s="292"/>
      <c r="H1" s="79"/>
    </row>
    <row r="2" spans="1:12" ht="54" customHeight="1" thickBot="1" x14ac:dyDescent="0.35">
      <c r="A2" s="94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</row>
    <row r="3" spans="1:12" ht="16" customHeight="1" x14ac:dyDescent="0.3">
      <c r="A3" s="293" t="s">
        <v>127</v>
      </c>
      <c r="B3" s="273" t="s">
        <v>120</v>
      </c>
      <c r="C3" s="276"/>
      <c r="D3" s="83">
        <v>147884.44</v>
      </c>
      <c r="E3" s="83">
        <v>154998.26</v>
      </c>
      <c r="F3" s="83">
        <v>246143.94999999992</v>
      </c>
      <c r="G3" s="83">
        <v>71768.189999999973</v>
      </c>
      <c r="H3" s="83">
        <v>186826.89000000004</v>
      </c>
      <c r="I3" s="83">
        <v>165619.38</v>
      </c>
      <c r="J3" s="83">
        <v>65719.520000000004</v>
      </c>
      <c r="K3" s="83">
        <v>36705.289999999979</v>
      </c>
      <c r="L3" s="83">
        <v>1075665.9200000004</v>
      </c>
    </row>
    <row r="4" spans="1:12" ht="16" customHeight="1" x14ac:dyDescent="0.3">
      <c r="A4" s="294"/>
      <c r="B4" s="277" t="s">
        <v>5</v>
      </c>
      <c r="C4" s="274"/>
      <c r="D4" s="97">
        <v>0.18198376878546352</v>
      </c>
      <c r="E4" s="117">
        <v>0.20049143719269402</v>
      </c>
      <c r="F4" s="117">
        <v>0.1642647706204485</v>
      </c>
      <c r="G4" s="117">
        <v>0.10754386733873905</v>
      </c>
      <c r="H4" s="117">
        <v>0.1137076511374393</v>
      </c>
      <c r="I4" s="117">
        <v>0.20042379589980169</v>
      </c>
      <c r="J4" s="117">
        <v>0.18876953248982356</v>
      </c>
      <c r="K4" s="117">
        <v>0.15122019789852317</v>
      </c>
      <c r="L4" s="117">
        <v>0.15791261848249605</v>
      </c>
    </row>
    <row r="5" spans="1:12" ht="16" customHeight="1" x14ac:dyDescent="0.3">
      <c r="A5" s="294"/>
      <c r="B5" s="277" t="s">
        <v>6</v>
      </c>
      <c r="C5" s="98" t="s">
        <v>7</v>
      </c>
      <c r="D5" s="97">
        <v>0.14140924333906718</v>
      </c>
      <c r="E5" s="117">
        <v>0.15793279505024937</v>
      </c>
      <c r="F5" s="117">
        <v>0.13377445038971061</v>
      </c>
      <c r="G5" s="117">
        <v>7.9670343225786255E-2</v>
      </c>
      <c r="H5" s="117">
        <v>9.0627044865865952E-2</v>
      </c>
      <c r="I5" s="117">
        <v>0.15833905973926107</v>
      </c>
      <c r="J5" s="117">
        <v>0.13634046989042478</v>
      </c>
      <c r="K5" s="117">
        <v>0.10621276897482586</v>
      </c>
      <c r="L5" s="117">
        <v>0.14414296687142333</v>
      </c>
    </row>
    <row r="6" spans="1:12" ht="16" customHeight="1" x14ac:dyDescent="0.3">
      <c r="A6" s="294"/>
      <c r="B6" s="277"/>
      <c r="C6" s="98" t="s">
        <v>8</v>
      </c>
      <c r="D6" s="97">
        <v>0.23106718473767734</v>
      </c>
      <c r="E6" s="117">
        <v>0.2510986877111952</v>
      </c>
      <c r="F6" s="117">
        <v>0.20009921343072595</v>
      </c>
      <c r="G6" s="117">
        <v>0.14364715162874114</v>
      </c>
      <c r="H6" s="117">
        <v>0.14175009416820517</v>
      </c>
      <c r="I6" s="117">
        <v>0.25036681295608626</v>
      </c>
      <c r="J6" s="117">
        <v>0.25539790530234513</v>
      </c>
      <c r="K6" s="117">
        <v>0.21080130865120686</v>
      </c>
      <c r="L6" s="117">
        <v>0.17273217825266088</v>
      </c>
    </row>
    <row r="7" spans="1:12" ht="16" customHeight="1" thickBot="1" x14ac:dyDescent="0.35">
      <c r="A7" s="295"/>
      <c r="B7" s="278" t="s">
        <v>9</v>
      </c>
      <c r="C7" s="275"/>
      <c r="D7" s="114">
        <v>608</v>
      </c>
      <c r="E7" s="114">
        <v>565</v>
      </c>
      <c r="F7" s="114">
        <v>1130</v>
      </c>
      <c r="G7" s="114">
        <v>524</v>
      </c>
      <c r="H7" s="114">
        <v>1040</v>
      </c>
      <c r="I7" s="114">
        <v>583</v>
      </c>
      <c r="J7" s="114">
        <v>257</v>
      </c>
      <c r="K7" s="114">
        <v>294</v>
      </c>
      <c r="L7" s="114">
        <v>5001</v>
      </c>
    </row>
    <row r="8" spans="1:12" ht="16" customHeight="1" x14ac:dyDescent="0.3">
      <c r="A8" s="293" t="s">
        <v>128</v>
      </c>
      <c r="B8" s="273" t="s">
        <v>120</v>
      </c>
      <c r="C8" s="276"/>
      <c r="D8" s="83">
        <v>38449.109999999993</v>
      </c>
      <c r="E8" s="83">
        <v>89658.400000000023</v>
      </c>
      <c r="F8" s="83">
        <v>92674.7</v>
      </c>
      <c r="G8" s="83">
        <v>30089.600000000006</v>
      </c>
      <c r="H8" s="83">
        <v>75143.729999999967</v>
      </c>
      <c r="I8" s="83">
        <v>50004.509999999987</v>
      </c>
      <c r="J8" s="83">
        <v>28742.629999999997</v>
      </c>
      <c r="K8" s="83">
        <v>18267.18</v>
      </c>
      <c r="L8" s="83">
        <v>423029.86000000016</v>
      </c>
    </row>
    <row r="9" spans="1:12" ht="16" customHeight="1" x14ac:dyDescent="0.3">
      <c r="A9" s="294"/>
      <c r="B9" s="277" t="s">
        <v>5</v>
      </c>
      <c r="C9" s="274"/>
      <c r="D9" s="97">
        <v>4.73147407816999E-2</v>
      </c>
      <c r="E9" s="117">
        <v>0.11597382752811188</v>
      </c>
      <c r="F9" s="117">
        <v>6.1846689052560029E-2</v>
      </c>
      <c r="G9" s="117">
        <v>4.5088944707616624E-2</v>
      </c>
      <c r="H9" s="117">
        <v>4.5734407054605068E-2</v>
      </c>
      <c r="I9" s="117">
        <v>6.0512807778350511E-2</v>
      </c>
      <c r="J9" s="117">
        <v>8.2558923553123581E-2</v>
      </c>
      <c r="K9" s="117">
        <v>7.5257996181148451E-2</v>
      </c>
      <c r="L9" s="117">
        <v>6.2102695313507497E-2</v>
      </c>
    </row>
    <row r="10" spans="1:12" ht="16" customHeight="1" x14ac:dyDescent="0.3">
      <c r="A10" s="294"/>
      <c r="B10" s="277" t="s">
        <v>6</v>
      </c>
      <c r="C10" s="98" t="s">
        <v>7</v>
      </c>
      <c r="D10" s="97">
        <v>3.0653556640753307E-2</v>
      </c>
      <c r="E10" s="117">
        <v>8.2948247295222752E-2</v>
      </c>
      <c r="F10" s="117">
        <v>4.2123485962344477E-2</v>
      </c>
      <c r="G10" s="117">
        <v>2.7579263930827613E-2</v>
      </c>
      <c r="H10" s="117">
        <v>3.1495671848506192E-2</v>
      </c>
      <c r="I10" s="117">
        <v>3.9276591618605833E-2</v>
      </c>
      <c r="J10" s="117">
        <v>5.1079585033454292E-2</v>
      </c>
      <c r="K10" s="117">
        <v>4.3788024891760466E-2</v>
      </c>
      <c r="L10" s="117">
        <v>5.3290064548214541E-2</v>
      </c>
    </row>
    <row r="11" spans="1:12" ht="16" customHeight="1" x14ac:dyDescent="0.3">
      <c r="A11" s="294"/>
      <c r="B11" s="277"/>
      <c r="C11" s="98" t="s">
        <v>8</v>
      </c>
      <c r="D11" s="97">
        <v>7.2355842136091655E-2</v>
      </c>
      <c r="E11" s="117">
        <v>0.15985635727753378</v>
      </c>
      <c r="F11" s="117">
        <v>8.9937670897801428E-2</v>
      </c>
      <c r="G11" s="117">
        <v>7.2882088760952174E-2</v>
      </c>
      <c r="H11" s="117">
        <v>6.5971788533105008E-2</v>
      </c>
      <c r="I11" s="117">
        <v>9.2130010595321887E-2</v>
      </c>
      <c r="J11" s="117">
        <v>0.13076494723046408</v>
      </c>
      <c r="K11" s="117">
        <v>0.12635640244441049</v>
      </c>
      <c r="L11" s="117">
        <v>7.2261441196263931E-2</v>
      </c>
    </row>
    <row r="12" spans="1:12" ht="16" customHeight="1" thickBot="1" x14ac:dyDescent="0.35">
      <c r="A12" s="295"/>
      <c r="B12" s="278" t="s">
        <v>9</v>
      </c>
      <c r="C12" s="275"/>
      <c r="D12" s="114">
        <v>608</v>
      </c>
      <c r="E12" s="114">
        <v>565</v>
      </c>
      <c r="F12" s="114">
        <v>1130</v>
      </c>
      <c r="G12" s="114">
        <v>524</v>
      </c>
      <c r="H12" s="114">
        <v>1040</v>
      </c>
      <c r="I12" s="114">
        <v>583</v>
      </c>
      <c r="J12" s="114">
        <v>257</v>
      </c>
      <c r="K12" s="114">
        <v>294</v>
      </c>
      <c r="L12" s="114">
        <v>5001</v>
      </c>
    </row>
    <row r="13" spans="1:12" ht="16" customHeight="1" x14ac:dyDescent="0.3">
      <c r="A13" s="293" t="s">
        <v>129</v>
      </c>
      <c r="B13" s="273" t="s">
        <v>120</v>
      </c>
      <c r="C13" s="276"/>
      <c r="D13" s="83">
        <v>75149.599999999991</v>
      </c>
      <c r="E13" s="83">
        <v>75551.23000000001</v>
      </c>
      <c r="F13" s="83">
        <v>107014.20999999999</v>
      </c>
      <c r="G13" s="83">
        <v>34233.01</v>
      </c>
      <c r="H13" s="83">
        <v>90172.809999999969</v>
      </c>
      <c r="I13" s="83">
        <v>66099.229999999981</v>
      </c>
      <c r="J13" s="83">
        <v>27134.49</v>
      </c>
      <c r="K13" s="83">
        <v>17537.189999999999</v>
      </c>
      <c r="L13" s="83">
        <v>492891.77</v>
      </c>
    </row>
    <row r="14" spans="1:12" ht="16" customHeight="1" x14ac:dyDescent="0.3">
      <c r="A14" s="294"/>
      <c r="B14" s="277" t="s">
        <v>5</v>
      </c>
      <c r="C14" s="274"/>
      <c r="D14" s="97">
        <v>9.2477663172136765E-2</v>
      </c>
      <c r="E14" s="117">
        <v>9.772609501794266E-2</v>
      </c>
      <c r="F14" s="117">
        <v>7.1416196330555806E-2</v>
      </c>
      <c r="G14" s="117">
        <v>5.1297800404966731E-2</v>
      </c>
      <c r="H14" s="117">
        <v>5.4881491746517817E-2</v>
      </c>
      <c r="I14" s="117">
        <v>7.9989784907140954E-2</v>
      </c>
      <c r="J14" s="117">
        <v>7.7939780930380995E-2</v>
      </c>
      <c r="K14" s="117">
        <v>7.2250548691591948E-2</v>
      </c>
      <c r="L14" s="117">
        <v>7.2358739439446193E-2</v>
      </c>
    </row>
    <row r="15" spans="1:12" ht="16" customHeight="1" x14ac:dyDescent="0.3">
      <c r="A15" s="294"/>
      <c r="B15" s="277" t="s">
        <v>6</v>
      </c>
      <c r="C15" s="98" t="s">
        <v>7</v>
      </c>
      <c r="D15" s="97">
        <v>6.56657110584557E-2</v>
      </c>
      <c r="E15" s="117">
        <v>6.7431063611207584E-2</v>
      </c>
      <c r="F15" s="117">
        <v>5.0649465228370397E-2</v>
      </c>
      <c r="G15" s="117">
        <v>3.2830368900884345E-2</v>
      </c>
      <c r="H15" s="117">
        <v>3.9756528263514647E-2</v>
      </c>
      <c r="I15" s="117">
        <v>5.6486156430753803E-2</v>
      </c>
      <c r="J15" s="117">
        <v>4.9182191869668351E-2</v>
      </c>
      <c r="K15" s="117">
        <v>4.3726002419809389E-2</v>
      </c>
      <c r="L15" s="117">
        <v>6.3059473287841769E-2</v>
      </c>
    </row>
    <row r="16" spans="1:12" ht="16" customHeight="1" x14ac:dyDescent="0.3">
      <c r="A16" s="294"/>
      <c r="B16" s="277"/>
      <c r="C16" s="98" t="s">
        <v>8</v>
      </c>
      <c r="D16" s="97">
        <v>0.12872888299531712</v>
      </c>
      <c r="E16" s="117">
        <v>0.1395945282101744</v>
      </c>
      <c r="F16" s="117">
        <v>9.980236341814161E-2</v>
      </c>
      <c r="G16" s="117">
        <v>7.9301599842015347E-2</v>
      </c>
      <c r="H16" s="117">
        <v>7.5309310985793645E-2</v>
      </c>
      <c r="I16" s="117">
        <v>0.11211110554865299</v>
      </c>
      <c r="J16" s="117">
        <v>0.12136604526417588</v>
      </c>
      <c r="K16" s="117">
        <v>0.11710430440704724</v>
      </c>
      <c r="L16" s="117">
        <v>8.2908003831370744E-2</v>
      </c>
    </row>
    <row r="17" spans="1:12" ht="16" customHeight="1" thickBot="1" x14ac:dyDescent="0.35">
      <c r="A17" s="295"/>
      <c r="B17" s="278" t="s">
        <v>9</v>
      </c>
      <c r="C17" s="275"/>
      <c r="D17" s="114">
        <v>608</v>
      </c>
      <c r="E17" s="114">
        <v>565</v>
      </c>
      <c r="F17" s="114">
        <v>1130</v>
      </c>
      <c r="G17" s="114">
        <v>524</v>
      </c>
      <c r="H17" s="114">
        <v>1040</v>
      </c>
      <c r="I17" s="114">
        <v>583</v>
      </c>
      <c r="J17" s="114">
        <v>257</v>
      </c>
      <c r="K17" s="114">
        <v>294</v>
      </c>
      <c r="L17" s="114">
        <v>5001</v>
      </c>
    </row>
    <row r="18" spans="1:12" ht="16" customHeight="1" x14ac:dyDescent="0.3">
      <c r="A18" s="293" t="s">
        <v>130</v>
      </c>
      <c r="B18" s="273" t="s">
        <v>120</v>
      </c>
      <c r="C18" s="276"/>
      <c r="D18" s="83">
        <v>89927.669999999984</v>
      </c>
      <c r="E18" s="83">
        <v>66149.600000000006</v>
      </c>
      <c r="F18" s="83">
        <v>122792.77999999997</v>
      </c>
      <c r="G18" s="83">
        <v>32050.23</v>
      </c>
      <c r="H18" s="83">
        <v>84376.929999999964</v>
      </c>
      <c r="I18" s="83">
        <v>82946.62</v>
      </c>
      <c r="J18" s="83">
        <v>37651.130000000005</v>
      </c>
      <c r="K18" s="83">
        <v>20155.619999999995</v>
      </c>
      <c r="L18" s="83">
        <v>536050.58000000042</v>
      </c>
    </row>
    <row r="19" spans="1:12" ht="16" customHeight="1" x14ac:dyDescent="0.3">
      <c r="A19" s="294"/>
      <c r="B19" s="277" t="s">
        <v>5</v>
      </c>
      <c r="C19" s="279"/>
      <c r="D19" s="97">
        <v>0.11066327400432026</v>
      </c>
      <c r="E19" s="117">
        <v>8.5565014560304326E-2</v>
      </c>
      <c r="F19" s="117">
        <v>8.1946063840070818E-2</v>
      </c>
      <c r="G19" s="117">
        <v>4.8026927853357819E-2</v>
      </c>
      <c r="H19" s="117">
        <v>5.1353970086897717E-2</v>
      </c>
      <c r="I19" s="117">
        <v>0.10037760337865294</v>
      </c>
      <c r="J19" s="117">
        <v>0.10814726291083029</v>
      </c>
      <c r="K19" s="117">
        <v>8.3038081027760113E-2</v>
      </c>
      <c r="L19" s="117">
        <v>7.8694647801857254E-2</v>
      </c>
    </row>
    <row r="20" spans="1:12" ht="16" customHeight="1" x14ac:dyDescent="0.3">
      <c r="A20" s="294"/>
      <c r="B20" s="277" t="s">
        <v>6</v>
      </c>
      <c r="C20" s="98" t="s">
        <v>7</v>
      </c>
      <c r="D20" s="97">
        <v>7.7322615495587471E-2</v>
      </c>
      <c r="E20" s="117">
        <v>5.5704727827744632E-2</v>
      </c>
      <c r="F20" s="117">
        <v>6.0079753641480743E-2</v>
      </c>
      <c r="G20" s="117">
        <v>2.9893297461335015E-2</v>
      </c>
      <c r="H20" s="117">
        <v>3.5552391750516173E-2</v>
      </c>
      <c r="I20" s="117">
        <v>6.9975872078229084E-2</v>
      </c>
      <c r="J20" s="117">
        <v>6.8786100187607419E-2</v>
      </c>
      <c r="K20" s="117">
        <v>5.0324234561160114E-2</v>
      </c>
      <c r="L20" s="117">
        <v>6.8325288747918253E-2</v>
      </c>
    </row>
    <row r="21" spans="1:12" ht="16" customHeight="1" x14ac:dyDescent="0.3">
      <c r="A21" s="294"/>
      <c r="B21" s="277"/>
      <c r="C21" s="98" t="s">
        <v>8</v>
      </c>
      <c r="D21" s="97">
        <v>0.15595021521077551</v>
      </c>
      <c r="E21" s="117">
        <v>0.12924105474569655</v>
      </c>
      <c r="F21" s="117">
        <v>0.11083229889901024</v>
      </c>
      <c r="G21" s="117">
        <v>7.6295516764469828E-2</v>
      </c>
      <c r="H21" s="117">
        <v>7.3642433516729569E-2</v>
      </c>
      <c r="I21" s="117">
        <v>0.14197137809004046</v>
      </c>
      <c r="J21" s="117">
        <v>0.16601641469392134</v>
      </c>
      <c r="K21" s="117">
        <v>0.13401690933441576</v>
      </c>
      <c r="L21" s="117">
        <v>9.0484869387366107E-2</v>
      </c>
    </row>
    <row r="22" spans="1:12" ht="16" customHeight="1" thickBot="1" x14ac:dyDescent="0.35">
      <c r="A22" s="295"/>
      <c r="B22" s="278" t="s">
        <v>9</v>
      </c>
      <c r="C22" s="275"/>
      <c r="D22" s="114">
        <v>608</v>
      </c>
      <c r="E22" s="114">
        <v>565</v>
      </c>
      <c r="F22" s="114">
        <v>1130</v>
      </c>
      <c r="G22" s="114">
        <v>524</v>
      </c>
      <c r="H22" s="114">
        <v>1040</v>
      </c>
      <c r="I22" s="114">
        <v>583</v>
      </c>
      <c r="J22" s="114">
        <v>257</v>
      </c>
      <c r="K22" s="114">
        <v>294</v>
      </c>
      <c r="L22" s="114">
        <v>5001</v>
      </c>
    </row>
    <row r="23" spans="1:12" ht="16" customHeight="1" x14ac:dyDescent="0.3">
      <c r="A23" s="293" t="s">
        <v>131</v>
      </c>
      <c r="B23" s="273" t="s">
        <v>120</v>
      </c>
      <c r="C23" s="276"/>
      <c r="D23" s="83">
        <v>60594.529999999992</v>
      </c>
      <c r="E23" s="83">
        <v>38442.939999999995</v>
      </c>
      <c r="F23" s="83">
        <v>104552.66999999997</v>
      </c>
      <c r="G23" s="83">
        <v>16207.91</v>
      </c>
      <c r="H23" s="83">
        <v>77214.81</v>
      </c>
      <c r="I23" s="83">
        <v>50721.38</v>
      </c>
      <c r="J23" s="83">
        <v>14884.329999999998</v>
      </c>
      <c r="K23" s="83">
        <v>10879.259999999998</v>
      </c>
      <c r="L23" s="83">
        <v>373497.83000000007</v>
      </c>
    </row>
    <row r="24" spans="1:12" ht="16" customHeight="1" x14ac:dyDescent="0.3">
      <c r="A24" s="294"/>
      <c r="B24" s="277" t="s">
        <v>5</v>
      </c>
      <c r="C24" s="279"/>
      <c r="D24" s="97">
        <v>7.456647188293665E-2</v>
      </c>
      <c r="E24" s="117">
        <v>4.9726237510746917E-2</v>
      </c>
      <c r="F24" s="117">
        <v>6.9773481555429048E-2</v>
      </c>
      <c r="G24" s="117">
        <v>2.4287380284750429E-2</v>
      </c>
      <c r="H24" s="117">
        <v>4.6994919618496327E-2</v>
      </c>
      <c r="I24" s="117">
        <v>6.138032585846101E-2</v>
      </c>
      <c r="J24" s="117">
        <v>4.2753020952134992E-2</v>
      </c>
      <c r="K24" s="117">
        <v>4.4820892307062224E-2</v>
      </c>
      <c r="L24" s="117">
        <v>5.4831169451599021E-2</v>
      </c>
    </row>
    <row r="25" spans="1:12" ht="16" customHeight="1" x14ac:dyDescent="0.3">
      <c r="A25" s="294"/>
      <c r="B25" s="277" t="s">
        <v>6</v>
      </c>
      <c r="C25" s="98" t="s">
        <v>7</v>
      </c>
      <c r="D25" s="97">
        <v>4.6972281075533272E-2</v>
      </c>
      <c r="E25" s="117">
        <v>3.2176054240758069E-2</v>
      </c>
      <c r="F25" s="117">
        <v>4.9486708184792061E-2</v>
      </c>
      <c r="G25" s="117">
        <v>1.3766751581530814E-2</v>
      </c>
      <c r="H25" s="117">
        <v>3.2749076865370999E-2</v>
      </c>
      <c r="I25" s="117">
        <v>3.9408282132604097E-2</v>
      </c>
      <c r="J25" s="117">
        <v>2.2611434604482439E-2</v>
      </c>
      <c r="K25" s="117">
        <v>2.2385881854518751E-2</v>
      </c>
      <c r="L25" s="117">
        <v>4.6430509414138316E-2</v>
      </c>
    </row>
    <row r="26" spans="1:12" ht="16" customHeight="1" x14ac:dyDescent="0.3">
      <c r="A26" s="294"/>
      <c r="B26" s="277"/>
      <c r="C26" s="98" t="s">
        <v>8</v>
      </c>
      <c r="D26" s="97">
        <v>0.11639131798417936</v>
      </c>
      <c r="E26" s="117">
        <v>7.6096375545165323E-2</v>
      </c>
      <c r="F26" s="117">
        <v>9.7523420371928876E-2</v>
      </c>
      <c r="G26" s="117">
        <v>4.2501454080809291E-2</v>
      </c>
      <c r="H26" s="117">
        <v>6.7008395165205917E-2</v>
      </c>
      <c r="I26" s="117">
        <v>9.4398981709942514E-2</v>
      </c>
      <c r="J26" s="117">
        <v>7.9378999420541788E-2</v>
      </c>
      <c r="K26" s="117">
        <v>8.7722608406103256E-2</v>
      </c>
      <c r="L26" s="117">
        <v>6.4648712788044876E-2</v>
      </c>
    </row>
    <row r="27" spans="1:12" ht="16" customHeight="1" thickBot="1" x14ac:dyDescent="0.35">
      <c r="A27" s="295"/>
      <c r="B27" s="278" t="s">
        <v>9</v>
      </c>
      <c r="C27" s="275"/>
      <c r="D27" s="114">
        <v>608</v>
      </c>
      <c r="E27" s="114">
        <v>565</v>
      </c>
      <c r="F27" s="114">
        <v>1130</v>
      </c>
      <c r="G27" s="114">
        <v>524</v>
      </c>
      <c r="H27" s="114">
        <v>1040</v>
      </c>
      <c r="I27" s="114">
        <v>583</v>
      </c>
      <c r="J27" s="114">
        <v>257</v>
      </c>
      <c r="K27" s="114">
        <v>294</v>
      </c>
      <c r="L27" s="114">
        <v>5001</v>
      </c>
    </row>
    <row r="28" spans="1:12" ht="16" customHeight="1" x14ac:dyDescent="0.3">
      <c r="A28" s="293" t="s">
        <v>132</v>
      </c>
      <c r="B28" s="273" t="s">
        <v>120</v>
      </c>
      <c r="C28" s="276"/>
      <c r="D28" s="83">
        <v>50159.829999999994</v>
      </c>
      <c r="E28" s="83">
        <v>38220.159999999996</v>
      </c>
      <c r="F28" s="83">
        <v>55607.87999999999</v>
      </c>
      <c r="G28" s="83">
        <v>11398.47</v>
      </c>
      <c r="H28" s="83">
        <v>72399.309999999969</v>
      </c>
      <c r="I28" s="83">
        <v>58325.609999999993</v>
      </c>
      <c r="J28" s="83">
        <v>15793.73</v>
      </c>
      <c r="K28" s="83">
        <v>15564.269999999999</v>
      </c>
      <c r="L28" s="83">
        <v>317469.25999999995</v>
      </c>
    </row>
    <row r="29" spans="1:12" ht="16" customHeight="1" x14ac:dyDescent="0.3">
      <c r="A29" s="294"/>
      <c r="B29" s="277" t="s">
        <v>5</v>
      </c>
      <c r="C29" s="279"/>
      <c r="D29" s="97">
        <v>6.1725729258860197E-2</v>
      </c>
      <c r="E29" s="117">
        <v>4.9438069873395447E-2</v>
      </c>
      <c r="F29" s="117">
        <v>3.711005553006453E-2</v>
      </c>
      <c r="G29" s="117">
        <v>1.7080485735318077E-2</v>
      </c>
      <c r="H29" s="117">
        <v>4.4064082445901202E-2</v>
      </c>
      <c r="I29" s="117">
        <v>7.058256198260994E-2</v>
      </c>
      <c r="J29" s="117">
        <v>4.5365136999943101E-2</v>
      </c>
      <c r="K29" s="117">
        <v>6.4122419126672159E-2</v>
      </c>
      <c r="L29" s="117">
        <v>4.6605922156853608E-2</v>
      </c>
    </row>
    <row r="30" spans="1:12" ht="16" customHeight="1" x14ac:dyDescent="0.3">
      <c r="A30" s="294"/>
      <c r="B30" s="277" t="s">
        <v>6</v>
      </c>
      <c r="C30" s="98" t="s">
        <v>7</v>
      </c>
      <c r="D30" s="97">
        <v>3.6996266637945432E-2</v>
      </c>
      <c r="E30" s="117">
        <v>3.2204069164651496E-2</v>
      </c>
      <c r="F30" s="117">
        <v>2.4819222464535686E-2</v>
      </c>
      <c r="G30" s="117">
        <v>8.6916306407962586E-3</v>
      </c>
      <c r="H30" s="117">
        <v>3.0521992404843431E-2</v>
      </c>
      <c r="I30" s="117">
        <v>4.7323424106693837E-2</v>
      </c>
      <c r="J30" s="117">
        <v>2.5708332724397522E-2</v>
      </c>
      <c r="K30" s="117">
        <v>3.4121642680312654E-2</v>
      </c>
      <c r="L30" s="117">
        <v>3.9334365248743154E-2</v>
      </c>
    </row>
    <row r="31" spans="1:12" ht="16" customHeight="1" x14ac:dyDescent="0.3">
      <c r="A31" s="294"/>
      <c r="B31" s="277"/>
      <c r="C31" s="98" t="s">
        <v>8</v>
      </c>
      <c r="D31" s="97">
        <v>0.10124723129904174</v>
      </c>
      <c r="E31" s="117">
        <v>7.5178417175252171E-2</v>
      </c>
      <c r="F31" s="117">
        <v>5.5143307246853235E-2</v>
      </c>
      <c r="G31" s="117">
        <v>3.329403473933417E-2</v>
      </c>
      <c r="H31" s="117">
        <v>6.3222741450816536E-2</v>
      </c>
      <c r="I31" s="117">
        <v>0.10402514959122952</v>
      </c>
      <c r="J31" s="117">
        <v>7.8835552627368521E-2</v>
      </c>
      <c r="K31" s="117">
        <v>0.11729745568181268</v>
      </c>
      <c r="L31" s="117">
        <v>5.5144573457796907E-2</v>
      </c>
    </row>
    <row r="32" spans="1:12" ht="16" customHeight="1" thickBot="1" x14ac:dyDescent="0.35">
      <c r="A32" s="295"/>
      <c r="B32" s="278" t="s">
        <v>9</v>
      </c>
      <c r="C32" s="275"/>
      <c r="D32" s="114">
        <v>608</v>
      </c>
      <c r="E32" s="114">
        <v>565</v>
      </c>
      <c r="F32" s="114">
        <v>1130</v>
      </c>
      <c r="G32" s="114">
        <v>524</v>
      </c>
      <c r="H32" s="114">
        <v>1040</v>
      </c>
      <c r="I32" s="114">
        <v>583</v>
      </c>
      <c r="J32" s="114">
        <v>257</v>
      </c>
      <c r="K32" s="114">
        <v>294</v>
      </c>
      <c r="L32" s="114">
        <v>5001</v>
      </c>
    </row>
    <row r="33" spans="1:12" ht="16" customHeight="1" x14ac:dyDescent="0.3">
      <c r="A33" s="293" t="s">
        <v>133</v>
      </c>
      <c r="B33" s="273" t="s">
        <v>120</v>
      </c>
      <c r="C33" s="276"/>
      <c r="D33" s="83">
        <v>5762.92</v>
      </c>
      <c r="E33" s="83">
        <v>2974.58</v>
      </c>
      <c r="F33" s="83">
        <v>11636.010000000002</v>
      </c>
      <c r="G33" s="83">
        <v>6529.1</v>
      </c>
      <c r="H33" s="83">
        <v>4571.3999999999996</v>
      </c>
      <c r="I33" s="83">
        <v>4918.5300000000007</v>
      </c>
      <c r="J33" s="83">
        <v>1309.0900000000001</v>
      </c>
      <c r="K33" s="83"/>
      <c r="L33" s="83">
        <v>37701.629999999997</v>
      </c>
    </row>
    <row r="34" spans="1:12" ht="16" customHeight="1" x14ac:dyDescent="0.3">
      <c r="A34" s="301"/>
      <c r="B34" s="277" t="s">
        <v>5</v>
      </c>
      <c r="C34" s="279"/>
      <c r="D34" s="117">
        <v>7.0917393392376064E-3</v>
      </c>
      <c r="E34" s="117">
        <v>3.8476420267210981E-3</v>
      </c>
      <c r="F34" s="117">
        <v>7.7653199015748553E-3</v>
      </c>
      <c r="G34" s="117">
        <v>9.7837867200128836E-3</v>
      </c>
      <c r="H34" s="117">
        <v>2.7822716334339765E-3</v>
      </c>
      <c r="I34" s="117">
        <v>5.9521443254228557E-3</v>
      </c>
      <c r="J34" s="117">
        <v>3.7601660402739267E-3</v>
      </c>
      <c r="K34" s="117"/>
      <c r="L34" s="117">
        <v>5.5347696749174927E-3</v>
      </c>
    </row>
    <row r="35" spans="1:12" ht="16" customHeight="1" x14ac:dyDescent="0.3">
      <c r="A35" s="301"/>
      <c r="B35" s="277" t="s">
        <v>6</v>
      </c>
      <c r="C35" s="178" t="s">
        <v>7</v>
      </c>
      <c r="D35" s="117">
        <v>1.2264017660469275E-3</v>
      </c>
      <c r="E35" s="117">
        <v>9.6044143974898671E-4</v>
      </c>
      <c r="F35" s="117">
        <v>3.4556655659413725E-3</v>
      </c>
      <c r="G35" s="117">
        <v>2.437074225139653E-3</v>
      </c>
      <c r="H35" s="117">
        <v>7.8642510391674402E-4</v>
      </c>
      <c r="I35" s="117">
        <v>1.8280241373485695E-3</v>
      </c>
      <c r="J35" s="117">
        <v>7.5133298136890818E-4</v>
      </c>
      <c r="K35" s="117"/>
      <c r="L35" s="117">
        <v>3.3429832978429676E-3</v>
      </c>
    </row>
    <row r="36" spans="1:12" ht="16" customHeight="1" x14ac:dyDescent="0.3">
      <c r="A36" s="301"/>
      <c r="B36" s="277"/>
      <c r="C36" s="178" t="s">
        <v>8</v>
      </c>
      <c r="D36" s="117">
        <v>3.988810618688194E-2</v>
      </c>
      <c r="E36" s="117">
        <v>1.5281350708321645E-2</v>
      </c>
      <c r="F36" s="117">
        <v>1.7356054318204691E-2</v>
      </c>
      <c r="G36" s="117">
        <v>3.8424550697019534E-2</v>
      </c>
      <c r="H36" s="117">
        <v>9.7936758860305301E-3</v>
      </c>
      <c r="I36" s="117">
        <v>1.9201517523203246E-2</v>
      </c>
      <c r="J36" s="117">
        <v>1.8594136407851524E-2</v>
      </c>
      <c r="K36" s="117"/>
      <c r="L36" s="117">
        <v>9.1503807886305216E-3</v>
      </c>
    </row>
    <row r="37" spans="1:12" ht="16" customHeight="1" thickBot="1" x14ac:dyDescent="0.35">
      <c r="A37" s="295"/>
      <c r="B37" s="278" t="s">
        <v>9</v>
      </c>
      <c r="C37" s="275"/>
      <c r="D37" s="118">
        <v>608</v>
      </c>
      <c r="E37" s="118">
        <v>565</v>
      </c>
      <c r="F37" s="118">
        <v>1130</v>
      </c>
      <c r="G37" s="118">
        <v>524</v>
      </c>
      <c r="H37" s="118">
        <v>1040</v>
      </c>
      <c r="I37" s="118">
        <v>583</v>
      </c>
      <c r="J37" s="118">
        <v>257</v>
      </c>
      <c r="K37" s="118">
        <v>294</v>
      </c>
      <c r="L37" s="118">
        <v>5001</v>
      </c>
    </row>
    <row r="38" spans="1:12" ht="16" customHeight="1" x14ac:dyDescent="0.3">
      <c r="A38" s="293" t="s">
        <v>134</v>
      </c>
      <c r="B38" s="273" t="s">
        <v>120</v>
      </c>
      <c r="C38" s="276"/>
      <c r="D38" s="83">
        <v>19101.7</v>
      </c>
      <c r="E38" s="83">
        <v>19136.599999999999</v>
      </c>
      <c r="F38" s="83">
        <v>29636.29</v>
      </c>
      <c r="G38" s="83">
        <v>11681.66</v>
      </c>
      <c r="H38" s="83">
        <v>24992.790000000005</v>
      </c>
      <c r="I38" s="83">
        <v>19735.760000000002</v>
      </c>
      <c r="J38" s="83">
        <v>19101.64</v>
      </c>
      <c r="K38" s="83">
        <v>6174.25</v>
      </c>
      <c r="L38" s="83">
        <v>149560.69000000003</v>
      </c>
    </row>
    <row r="39" spans="1:12" ht="16" customHeight="1" x14ac:dyDescent="0.3">
      <c r="A39" s="301"/>
      <c r="B39" s="277" t="s">
        <v>5</v>
      </c>
      <c r="C39" s="279"/>
      <c r="D39" s="117">
        <v>2.3506187373122479E-2</v>
      </c>
      <c r="E39" s="117">
        <v>2.4753338759942903E-2</v>
      </c>
      <c r="F39" s="117">
        <v>1.9777851045662889E-2</v>
      </c>
      <c r="G39" s="117">
        <v>1.7504842930220966E-2</v>
      </c>
      <c r="H39" s="117">
        <v>1.5211254901643344E-2</v>
      </c>
      <c r="I39" s="117">
        <v>2.3883170762790382E-2</v>
      </c>
      <c r="J39" s="117">
        <v>5.4866615772435845E-2</v>
      </c>
      <c r="K39" s="117">
        <v>2.5436968537095258E-2</v>
      </c>
      <c r="L39" s="117">
        <v>2.1956185225194137E-2</v>
      </c>
    </row>
    <row r="40" spans="1:12" ht="16" customHeight="1" x14ac:dyDescent="0.3">
      <c r="A40" s="301"/>
      <c r="B40" s="277" t="s">
        <v>6</v>
      </c>
      <c r="C40" s="178" t="s">
        <v>7</v>
      </c>
      <c r="D40" s="117">
        <v>1.1106434249885045E-2</v>
      </c>
      <c r="E40" s="117">
        <v>1.3495225874158632E-2</v>
      </c>
      <c r="F40" s="117">
        <v>1.0630606220546705E-2</v>
      </c>
      <c r="G40" s="117">
        <v>8.9668469768087854E-3</v>
      </c>
      <c r="H40" s="117">
        <v>7.8257097226271215E-3</v>
      </c>
      <c r="I40" s="117">
        <v>1.2103353766681056E-2</v>
      </c>
      <c r="J40" s="117">
        <v>2.482189324139112E-2</v>
      </c>
      <c r="K40" s="117">
        <v>1.162831579946577E-2</v>
      </c>
      <c r="L40" s="117">
        <v>1.7031081264596369E-2</v>
      </c>
    </row>
    <row r="41" spans="1:12" ht="16" customHeight="1" x14ac:dyDescent="0.3">
      <c r="A41" s="301"/>
      <c r="B41" s="277"/>
      <c r="C41" s="178" t="s">
        <v>8</v>
      </c>
      <c r="D41" s="117">
        <v>4.9062778985631023E-2</v>
      </c>
      <c r="E41" s="117">
        <v>4.4975121473869645E-2</v>
      </c>
      <c r="F41" s="117">
        <v>3.6505545281941741E-2</v>
      </c>
      <c r="G41" s="117">
        <v>3.3894450793681773E-2</v>
      </c>
      <c r="H41" s="117">
        <v>2.9360676077917428E-2</v>
      </c>
      <c r="I41" s="117">
        <v>4.6587253122463673E-2</v>
      </c>
      <c r="J41" s="117">
        <v>0.11691772262895911</v>
      </c>
      <c r="K41" s="117">
        <v>5.4735330223363639E-2</v>
      </c>
      <c r="L41" s="117">
        <v>2.8264593360228532E-2</v>
      </c>
    </row>
    <row r="42" spans="1:12" ht="16" customHeight="1" thickBot="1" x14ac:dyDescent="0.35">
      <c r="A42" s="295"/>
      <c r="B42" s="278" t="s">
        <v>9</v>
      </c>
      <c r="C42" s="275"/>
      <c r="D42" s="118">
        <v>608</v>
      </c>
      <c r="E42" s="118">
        <v>565</v>
      </c>
      <c r="F42" s="118">
        <v>1130</v>
      </c>
      <c r="G42" s="118">
        <v>524</v>
      </c>
      <c r="H42" s="118">
        <v>1040</v>
      </c>
      <c r="I42" s="118">
        <v>583</v>
      </c>
      <c r="J42" s="118">
        <v>257</v>
      </c>
      <c r="K42" s="118">
        <v>294</v>
      </c>
      <c r="L42" s="118">
        <v>5001</v>
      </c>
    </row>
    <row r="43" spans="1:12" ht="16" customHeight="1" x14ac:dyDescent="0.3">
      <c r="A43" s="312" t="s">
        <v>360</v>
      </c>
      <c r="B43" s="305"/>
      <c r="C43" s="305"/>
      <c r="D43" s="305"/>
      <c r="E43" s="305"/>
      <c r="F43" s="305"/>
      <c r="G43" s="305"/>
      <c r="H43" s="72"/>
    </row>
    <row r="44" spans="1:12" ht="16" customHeight="1" x14ac:dyDescent="0.3">
      <c r="A44" s="280" t="s">
        <v>10</v>
      </c>
      <c r="B44" s="281"/>
      <c r="C44" s="281"/>
      <c r="D44" s="281"/>
      <c r="E44" s="281"/>
      <c r="F44" s="281"/>
      <c r="G44" s="281"/>
      <c r="H44" s="72"/>
    </row>
    <row r="45" spans="1:12" ht="14.25" customHeight="1" x14ac:dyDescent="0.3">
      <c r="H45" s="72"/>
    </row>
    <row r="46" spans="1:12" ht="14.25" customHeight="1" x14ac:dyDescent="0.3">
      <c r="A46" s="198" t="str">
        <f>HYPERLINK("#'Index'!A1","Back To Index")</f>
        <v>Back To Index</v>
      </c>
      <c r="H46" s="72"/>
    </row>
    <row r="47" spans="1:12" ht="14.25" customHeight="1" x14ac:dyDescent="0.3">
      <c r="H47" s="72"/>
    </row>
    <row r="48" spans="1:12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5" customHeight="1" x14ac:dyDescent="0.3">
      <c r="H53" s="72"/>
    </row>
    <row r="54" spans="8:8" x14ac:dyDescent="0.3">
      <c r="H54" s="72"/>
    </row>
    <row r="55" spans="8:8" ht="15" customHeight="1" x14ac:dyDescent="0.3">
      <c r="H55" s="72"/>
    </row>
    <row r="56" spans="8:8" ht="15" customHeight="1" x14ac:dyDescent="0.3">
      <c r="H56" s="72"/>
    </row>
    <row r="57" spans="8:8" ht="36.75" customHeight="1" x14ac:dyDescent="0.3">
      <c r="H57" s="72"/>
    </row>
    <row r="58" spans="8:8" ht="15" customHeight="1" x14ac:dyDescent="0.3">
      <c r="H58" s="72"/>
    </row>
    <row r="59" spans="8:8" ht="14.25" customHeight="1" x14ac:dyDescent="0.3">
      <c r="H59" s="72"/>
    </row>
    <row r="60" spans="8:8" ht="14.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15" customHeight="1" x14ac:dyDescent="0.3">
      <c r="H64" s="72"/>
    </row>
    <row r="65" spans="8:8" ht="14.25" customHeight="1" x14ac:dyDescent="0.3">
      <c r="H65" s="72"/>
    </row>
    <row r="66" spans="8:8" ht="14.25" customHeight="1" x14ac:dyDescent="0.3">
      <c r="H66" s="72"/>
    </row>
    <row r="67" spans="8:8" ht="14.25" customHeight="1" x14ac:dyDescent="0.3">
      <c r="H67" s="72"/>
    </row>
    <row r="68" spans="8:8" ht="14.15" customHeight="1" x14ac:dyDescent="0.3">
      <c r="H68" s="72"/>
    </row>
    <row r="69" spans="8:8" ht="14.25" customHeight="1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15" customHeight="1" x14ac:dyDescent="0.3">
      <c r="H72" s="72"/>
    </row>
    <row r="73" spans="8:8" ht="14.25" customHeight="1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15" customHeight="1" x14ac:dyDescent="0.3">
      <c r="H76" s="72"/>
    </row>
    <row r="77" spans="8:8" ht="14.25" customHeight="1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15" customHeight="1" x14ac:dyDescent="0.3">
      <c r="H80" s="72"/>
    </row>
    <row r="81" spans="8:8" ht="15" customHeight="1" x14ac:dyDescent="0.3">
      <c r="H81" s="72"/>
    </row>
    <row r="83" spans="8:8" ht="14.5" customHeight="1" x14ac:dyDescent="0.3"/>
    <row r="85" spans="8:8" ht="14.5" customHeight="1" x14ac:dyDescent="0.3"/>
    <row r="86" spans="8:8" ht="14.5" customHeight="1" x14ac:dyDescent="0.3"/>
    <row r="88" spans="8:8" ht="14.5" customHeight="1" x14ac:dyDescent="0.3"/>
    <row r="89" spans="8:8" ht="14.15" customHeight="1" x14ac:dyDescent="0.3"/>
    <row r="91" spans="8:8" ht="14.15" customHeight="1" x14ac:dyDescent="0.3"/>
    <row r="92" spans="8:8" ht="14.15" customHeight="1" x14ac:dyDescent="0.3"/>
    <row r="93" spans="8:8" ht="14.15" customHeight="1" x14ac:dyDescent="0.3"/>
    <row r="95" spans="8:8" ht="14.15" customHeight="1" x14ac:dyDescent="0.3"/>
    <row r="96" spans="8:8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4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G44"/>
    <mergeCell ref="A38:A42"/>
    <mergeCell ref="B38:C38"/>
    <mergeCell ref="B39:C39"/>
    <mergeCell ref="B40:B41"/>
    <mergeCell ref="B42:C42"/>
    <mergeCell ref="A43:G4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 enableFormatConditionsCalculation="0">
    <tabColor rgb="FF1F497D"/>
  </sheetPr>
  <dimension ref="A1:G403"/>
  <sheetViews>
    <sheetView workbookViewId="0">
      <selection activeCell="A46" sqref="A46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7" s="93" customFormat="1" ht="15" customHeight="1" thickBot="1" x14ac:dyDescent="0.35">
      <c r="A1" s="290" t="s">
        <v>344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94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</row>
    <row r="3" spans="1:7" ht="16" customHeight="1" x14ac:dyDescent="0.3">
      <c r="A3" s="293" t="s">
        <v>127</v>
      </c>
      <c r="B3" s="273" t="s">
        <v>120</v>
      </c>
      <c r="C3" s="276"/>
      <c r="D3" s="83">
        <v>922775.45000000019</v>
      </c>
      <c r="E3" s="83">
        <v>69073.469999999987</v>
      </c>
      <c r="F3" s="83">
        <v>83817</v>
      </c>
      <c r="G3" s="83">
        <v>1075665.9200000004</v>
      </c>
    </row>
    <row r="4" spans="1:7" ht="16" customHeight="1" x14ac:dyDescent="0.3">
      <c r="A4" s="294"/>
      <c r="B4" s="277" t="s">
        <v>5</v>
      </c>
      <c r="C4" s="274"/>
      <c r="D4" s="97">
        <v>0.14803814575422114</v>
      </c>
      <c r="E4" s="117">
        <v>0.20960980668495155</v>
      </c>
      <c r="F4" s="117">
        <v>0.3367724974551311</v>
      </c>
      <c r="G4" s="117">
        <v>0.15791261848249605</v>
      </c>
    </row>
    <row r="5" spans="1:7" ht="16" customHeight="1" x14ac:dyDescent="0.3">
      <c r="A5" s="294"/>
      <c r="B5" s="277" t="s">
        <v>6</v>
      </c>
      <c r="C5" s="98" t="s">
        <v>7</v>
      </c>
      <c r="D5" s="97">
        <v>0.13419416285334926</v>
      </c>
      <c r="E5" s="117">
        <v>0.14898901996221325</v>
      </c>
      <c r="F5" s="117">
        <v>0.23815639098754396</v>
      </c>
      <c r="G5" s="117">
        <v>0.14414296687142333</v>
      </c>
    </row>
    <row r="6" spans="1:7" ht="16" customHeight="1" x14ac:dyDescent="0.3">
      <c r="A6" s="294"/>
      <c r="B6" s="277"/>
      <c r="C6" s="98" t="s">
        <v>8</v>
      </c>
      <c r="D6" s="97">
        <v>0.16304138040976382</v>
      </c>
      <c r="E6" s="117">
        <v>0.28658960872720096</v>
      </c>
      <c r="F6" s="117">
        <v>0.45199651685495967</v>
      </c>
      <c r="G6" s="117">
        <v>0.17273217825266088</v>
      </c>
    </row>
    <row r="7" spans="1:7" ht="16" customHeight="1" thickBot="1" x14ac:dyDescent="0.35">
      <c r="A7" s="295"/>
      <c r="B7" s="278" t="s">
        <v>9</v>
      </c>
      <c r="C7" s="275"/>
      <c r="D7" s="114">
        <v>4665</v>
      </c>
      <c r="E7" s="114">
        <v>199</v>
      </c>
      <c r="F7" s="114">
        <v>137</v>
      </c>
      <c r="G7" s="114">
        <v>5001</v>
      </c>
    </row>
    <row r="8" spans="1:7" ht="16" customHeight="1" x14ac:dyDescent="0.3">
      <c r="A8" s="293" t="s">
        <v>128</v>
      </c>
      <c r="B8" s="273" t="s">
        <v>120</v>
      </c>
      <c r="C8" s="276"/>
      <c r="D8" s="83">
        <v>337269.94</v>
      </c>
      <c r="E8" s="83">
        <v>30762.53</v>
      </c>
      <c r="F8" s="83">
        <v>54997.389999999992</v>
      </c>
      <c r="G8" s="83">
        <v>423029.86000000016</v>
      </c>
    </row>
    <row r="9" spans="1:7" ht="16" customHeight="1" x14ac:dyDescent="0.3">
      <c r="A9" s="294"/>
      <c r="B9" s="277" t="s">
        <v>5</v>
      </c>
      <c r="C9" s="274"/>
      <c r="D9" s="97">
        <v>5.4107222440992996E-2</v>
      </c>
      <c r="E9" s="117">
        <v>9.3351730649119308E-2</v>
      </c>
      <c r="F9" s="117">
        <v>0.22097675153982904</v>
      </c>
      <c r="G9" s="117">
        <v>6.2102695313507497E-2</v>
      </c>
    </row>
    <row r="10" spans="1:7" ht="16" customHeight="1" x14ac:dyDescent="0.3">
      <c r="A10" s="294"/>
      <c r="B10" s="277" t="s">
        <v>6</v>
      </c>
      <c r="C10" s="98" t="s">
        <v>7</v>
      </c>
      <c r="D10" s="97">
        <v>4.5770183925376094E-2</v>
      </c>
      <c r="E10" s="117">
        <v>5.6340300734705188E-2</v>
      </c>
      <c r="F10" s="117">
        <v>0.13674579647136026</v>
      </c>
      <c r="G10" s="117">
        <v>5.3290064548214541E-2</v>
      </c>
    </row>
    <row r="11" spans="1:7" ht="16" customHeight="1" x14ac:dyDescent="0.3">
      <c r="A11" s="294"/>
      <c r="B11" s="277"/>
      <c r="C11" s="98" t="s">
        <v>8</v>
      </c>
      <c r="D11" s="97">
        <v>6.386122166785424E-2</v>
      </c>
      <c r="E11" s="117">
        <v>0.15079173355583375</v>
      </c>
      <c r="F11" s="117">
        <v>0.33684602493224025</v>
      </c>
      <c r="G11" s="117">
        <v>7.2261441196263931E-2</v>
      </c>
    </row>
    <row r="12" spans="1:7" ht="16" customHeight="1" thickBot="1" x14ac:dyDescent="0.35">
      <c r="A12" s="295"/>
      <c r="B12" s="278" t="s">
        <v>9</v>
      </c>
      <c r="C12" s="275"/>
      <c r="D12" s="114">
        <v>4665</v>
      </c>
      <c r="E12" s="114">
        <v>199</v>
      </c>
      <c r="F12" s="114">
        <v>137</v>
      </c>
      <c r="G12" s="114">
        <v>5001</v>
      </c>
    </row>
    <row r="13" spans="1:7" ht="16" customHeight="1" x14ac:dyDescent="0.3">
      <c r="A13" s="293" t="s">
        <v>129</v>
      </c>
      <c r="B13" s="273" t="s">
        <v>120</v>
      </c>
      <c r="C13" s="276"/>
      <c r="D13" s="83">
        <v>448168</v>
      </c>
      <c r="E13" s="83">
        <v>17835.189999999999</v>
      </c>
      <c r="F13" s="83">
        <v>26888.579999999998</v>
      </c>
      <c r="G13" s="83">
        <v>492891.77</v>
      </c>
    </row>
    <row r="14" spans="1:7" ht="16" customHeight="1" x14ac:dyDescent="0.3">
      <c r="A14" s="294"/>
      <c r="B14" s="277" t="s">
        <v>5</v>
      </c>
      <c r="C14" s="274"/>
      <c r="D14" s="97">
        <v>7.1898271357758559E-2</v>
      </c>
      <c r="E14" s="117">
        <v>5.4122526754329575E-2</v>
      </c>
      <c r="F14" s="117">
        <v>0.10803696433446781</v>
      </c>
      <c r="G14" s="117">
        <v>7.2358739439446193E-2</v>
      </c>
    </row>
    <row r="15" spans="1:7" ht="16" customHeight="1" x14ac:dyDescent="0.3">
      <c r="A15" s="294"/>
      <c r="B15" s="277" t="s">
        <v>6</v>
      </c>
      <c r="C15" s="98" t="s">
        <v>7</v>
      </c>
      <c r="D15" s="97">
        <v>6.2172198446691106E-2</v>
      </c>
      <c r="E15" s="117">
        <v>2.7980256975642898E-2</v>
      </c>
      <c r="F15" s="117">
        <v>6.1502650322863242E-2</v>
      </c>
      <c r="G15" s="117">
        <v>6.3059473287841769E-2</v>
      </c>
    </row>
    <row r="16" spans="1:7" ht="16" customHeight="1" x14ac:dyDescent="0.3">
      <c r="A16" s="294"/>
      <c r="B16" s="277"/>
      <c r="C16" s="98" t="s">
        <v>8</v>
      </c>
      <c r="D16" s="97">
        <v>8.3011191636443604E-2</v>
      </c>
      <c r="E16" s="117">
        <v>0.10212364022081813</v>
      </c>
      <c r="F16" s="117">
        <v>0.18291781072014207</v>
      </c>
      <c r="G16" s="117">
        <v>8.2908003831370744E-2</v>
      </c>
    </row>
    <row r="17" spans="1:7" ht="16" customHeight="1" thickBot="1" x14ac:dyDescent="0.35">
      <c r="A17" s="295"/>
      <c r="B17" s="278" t="s">
        <v>9</v>
      </c>
      <c r="C17" s="275"/>
      <c r="D17" s="114">
        <v>4665</v>
      </c>
      <c r="E17" s="114">
        <v>199</v>
      </c>
      <c r="F17" s="114">
        <v>137</v>
      </c>
      <c r="G17" s="114">
        <v>5001</v>
      </c>
    </row>
    <row r="18" spans="1:7" ht="16" customHeight="1" x14ac:dyDescent="0.3">
      <c r="A18" s="293" t="s">
        <v>130</v>
      </c>
      <c r="B18" s="273" t="s">
        <v>120</v>
      </c>
      <c r="C18" s="276"/>
      <c r="D18" s="83">
        <v>479881.06000000046</v>
      </c>
      <c r="E18" s="83">
        <v>24177.86</v>
      </c>
      <c r="F18" s="83">
        <v>31991.66</v>
      </c>
      <c r="G18" s="83">
        <v>536050.58000000042</v>
      </c>
    </row>
    <row r="19" spans="1:7" ht="16" customHeight="1" x14ac:dyDescent="0.3">
      <c r="A19" s="294"/>
      <c r="B19" s="277" t="s">
        <v>5</v>
      </c>
      <c r="C19" s="279"/>
      <c r="D19" s="97">
        <v>7.6985904105890762E-2</v>
      </c>
      <c r="E19" s="117">
        <v>7.3369943057093018E-2</v>
      </c>
      <c r="F19" s="117">
        <v>0.12854088354314064</v>
      </c>
      <c r="G19" s="117">
        <v>7.8694647801857254E-2</v>
      </c>
    </row>
    <row r="20" spans="1:7" ht="16" customHeight="1" x14ac:dyDescent="0.3">
      <c r="A20" s="294"/>
      <c r="B20" s="277" t="s">
        <v>6</v>
      </c>
      <c r="C20" s="98" t="s">
        <v>7</v>
      </c>
      <c r="D20" s="97">
        <v>6.6196376531470674E-2</v>
      </c>
      <c r="E20" s="117">
        <v>3.9396536256734158E-2</v>
      </c>
      <c r="F20" s="117">
        <v>7.569126861248697E-2</v>
      </c>
      <c r="G20" s="117">
        <v>6.8325288747918253E-2</v>
      </c>
    </row>
    <row r="21" spans="1:7" ht="16" customHeight="1" x14ac:dyDescent="0.3">
      <c r="A21" s="294"/>
      <c r="B21" s="277"/>
      <c r="C21" s="98" t="s">
        <v>8</v>
      </c>
      <c r="D21" s="97">
        <v>8.9365745349780992E-2</v>
      </c>
      <c r="E21" s="117">
        <v>0.13259618619798608</v>
      </c>
      <c r="F21" s="117">
        <v>0.2099112351325996</v>
      </c>
      <c r="G21" s="117">
        <v>9.0484869387366107E-2</v>
      </c>
    </row>
    <row r="22" spans="1:7" ht="16" customHeight="1" thickBot="1" x14ac:dyDescent="0.35">
      <c r="A22" s="295"/>
      <c r="B22" s="278" t="s">
        <v>9</v>
      </c>
      <c r="C22" s="275"/>
      <c r="D22" s="114">
        <v>4665</v>
      </c>
      <c r="E22" s="114">
        <v>199</v>
      </c>
      <c r="F22" s="114">
        <v>137</v>
      </c>
      <c r="G22" s="114">
        <v>5001</v>
      </c>
    </row>
    <row r="23" spans="1:7" ht="16" customHeight="1" x14ac:dyDescent="0.3">
      <c r="A23" s="293" t="s">
        <v>131</v>
      </c>
      <c r="B23" s="273" t="s">
        <v>120</v>
      </c>
      <c r="C23" s="276"/>
      <c r="D23" s="83">
        <v>322195.04000000015</v>
      </c>
      <c r="E23" s="83">
        <v>25351.500000000004</v>
      </c>
      <c r="F23" s="83">
        <v>25951.29</v>
      </c>
      <c r="G23" s="83">
        <v>373497.83000000007</v>
      </c>
    </row>
    <row r="24" spans="1:7" ht="16" customHeight="1" x14ac:dyDescent="0.3">
      <c r="A24" s="294"/>
      <c r="B24" s="277" t="s">
        <v>5</v>
      </c>
      <c r="C24" s="279"/>
      <c r="D24" s="97">
        <v>5.1688800664134622E-2</v>
      </c>
      <c r="E24" s="117">
        <v>7.6931461734491557E-2</v>
      </c>
      <c r="F24" s="117">
        <v>0.10427098017684204</v>
      </c>
      <c r="G24" s="117">
        <v>5.4831169451599021E-2</v>
      </c>
    </row>
    <row r="25" spans="1:7" ht="16" customHeight="1" x14ac:dyDescent="0.3">
      <c r="A25" s="294"/>
      <c r="B25" s="277" t="s">
        <v>6</v>
      </c>
      <c r="C25" s="98" t="s">
        <v>7</v>
      </c>
      <c r="D25" s="97">
        <v>4.3529808435127694E-2</v>
      </c>
      <c r="E25" s="117">
        <v>4.0673974428474653E-2</v>
      </c>
      <c r="F25" s="117">
        <v>4.2614216519570716E-2</v>
      </c>
      <c r="G25" s="117">
        <v>4.6430509414138316E-2</v>
      </c>
    </row>
    <row r="26" spans="1:7" ht="16" customHeight="1" x14ac:dyDescent="0.3">
      <c r="A26" s="294"/>
      <c r="B26" s="277"/>
      <c r="C26" s="98" t="s">
        <v>8</v>
      </c>
      <c r="D26" s="97">
        <v>6.127909265339012E-2</v>
      </c>
      <c r="E26" s="117">
        <v>0.14076693863213377</v>
      </c>
      <c r="F26" s="117">
        <v>0.23338930986299697</v>
      </c>
      <c r="G26" s="117">
        <v>6.4648712788044876E-2</v>
      </c>
    </row>
    <row r="27" spans="1:7" ht="16" customHeight="1" thickBot="1" x14ac:dyDescent="0.35">
      <c r="A27" s="295"/>
      <c r="B27" s="278" t="s">
        <v>9</v>
      </c>
      <c r="C27" s="275"/>
      <c r="D27" s="114">
        <v>4665</v>
      </c>
      <c r="E27" s="114">
        <v>199</v>
      </c>
      <c r="F27" s="114">
        <v>137</v>
      </c>
      <c r="G27" s="114">
        <v>5001</v>
      </c>
    </row>
    <row r="28" spans="1:7" ht="16" customHeight="1" x14ac:dyDescent="0.3">
      <c r="A28" s="293" t="s">
        <v>132</v>
      </c>
      <c r="B28" s="273" t="s">
        <v>120</v>
      </c>
      <c r="C28" s="276"/>
      <c r="D28" s="83">
        <v>270973.96000000002</v>
      </c>
      <c r="E28" s="83">
        <v>25568.730000000003</v>
      </c>
      <c r="F28" s="83">
        <v>20926.57</v>
      </c>
      <c r="G28" s="83">
        <v>317469.25999999995</v>
      </c>
    </row>
    <row r="29" spans="1:7" ht="16" customHeight="1" x14ac:dyDescent="0.3">
      <c r="A29" s="294"/>
      <c r="B29" s="277" t="s">
        <v>5</v>
      </c>
      <c r="C29" s="279"/>
      <c r="D29" s="97">
        <v>4.3471553763245963E-2</v>
      </c>
      <c r="E29" s="117">
        <v>7.7590666177328613E-2</v>
      </c>
      <c r="F29" s="117">
        <v>8.4081907513626389E-2</v>
      </c>
      <c r="G29" s="117">
        <v>4.6605922156853608E-2</v>
      </c>
    </row>
    <row r="30" spans="1:7" ht="16" customHeight="1" x14ac:dyDescent="0.3">
      <c r="A30" s="294"/>
      <c r="B30" s="277" t="s">
        <v>6</v>
      </c>
      <c r="C30" s="98" t="s">
        <v>7</v>
      </c>
      <c r="D30" s="97">
        <v>3.6076315070848339E-2</v>
      </c>
      <c r="E30" s="117">
        <v>4.4876127116845285E-2</v>
      </c>
      <c r="F30" s="117">
        <v>4.5379360761395884E-2</v>
      </c>
      <c r="G30" s="117">
        <v>3.9334365248743154E-2</v>
      </c>
    </row>
    <row r="31" spans="1:7" ht="16" customHeight="1" x14ac:dyDescent="0.3">
      <c r="A31" s="294"/>
      <c r="B31" s="277"/>
      <c r="C31" s="98" t="s">
        <v>8</v>
      </c>
      <c r="D31" s="82">
        <v>5.2300481412601962E-2</v>
      </c>
      <c r="E31" s="82">
        <v>0.13088585971045708</v>
      </c>
      <c r="F31" s="82">
        <v>0.15058573459798075</v>
      </c>
      <c r="G31" s="82">
        <v>5.5144573457796907E-2</v>
      </c>
    </row>
    <row r="32" spans="1:7" ht="16" customHeight="1" thickBot="1" x14ac:dyDescent="0.35">
      <c r="A32" s="295"/>
      <c r="B32" s="278" t="s">
        <v>9</v>
      </c>
      <c r="C32" s="275"/>
      <c r="D32" s="114">
        <v>4665</v>
      </c>
      <c r="E32" s="114">
        <v>199</v>
      </c>
      <c r="F32" s="114">
        <v>137</v>
      </c>
      <c r="G32" s="114">
        <v>5001</v>
      </c>
    </row>
    <row r="33" spans="1:7" ht="16" customHeight="1" x14ac:dyDescent="0.3">
      <c r="A33" s="293" t="s">
        <v>133</v>
      </c>
      <c r="B33" s="273" t="s">
        <v>120</v>
      </c>
      <c r="C33" s="276"/>
      <c r="D33" s="83">
        <v>27727.559999999998</v>
      </c>
      <c r="E33" s="83">
        <v>6398.3700000000008</v>
      </c>
      <c r="F33" s="83">
        <v>3575.7</v>
      </c>
      <c r="G33" s="83">
        <v>37701.629999999997</v>
      </c>
    </row>
    <row r="34" spans="1:7" ht="16" customHeight="1" x14ac:dyDescent="0.3">
      <c r="A34" s="294"/>
      <c r="B34" s="277" t="s">
        <v>5</v>
      </c>
      <c r="C34" s="279"/>
      <c r="D34" s="97">
        <v>4.4482507295668852E-3</v>
      </c>
      <c r="E34" s="117">
        <v>1.9416443082978078E-2</v>
      </c>
      <c r="F34" s="117">
        <v>1.4366983060122794E-2</v>
      </c>
      <c r="G34" s="117">
        <v>5.5347696749174927E-3</v>
      </c>
    </row>
    <row r="35" spans="1:7" ht="16" customHeight="1" x14ac:dyDescent="0.3">
      <c r="A35" s="294"/>
      <c r="B35" s="277" t="s">
        <v>6</v>
      </c>
      <c r="C35" s="98" t="s">
        <v>7</v>
      </c>
      <c r="D35" s="97">
        <v>2.4778658567998872E-3</v>
      </c>
      <c r="E35" s="117">
        <v>6.4523683768243686E-3</v>
      </c>
      <c r="F35" s="117">
        <v>2.0226775764397606E-3</v>
      </c>
      <c r="G35" s="117">
        <v>3.3429832978429676E-3</v>
      </c>
    </row>
    <row r="36" spans="1:7" ht="16" customHeight="1" x14ac:dyDescent="0.3">
      <c r="A36" s="294"/>
      <c r="B36" s="277"/>
      <c r="C36" s="98" t="s">
        <v>8</v>
      </c>
      <c r="D36" s="97">
        <v>7.9729511145129398E-3</v>
      </c>
      <c r="E36" s="117">
        <v>5.6935244273112549E-2</v>
      </c>
      <c r="F36" s="117">
        <v>9.4885175259918117E-2</v>
      </c>
      <c r="G36" s="117">
        <v>9.1503807886305216E-3</v>
      </c>
    </row>
    <row r="37" spans="1:7" ht="16" customHeight="1" thickBot="1" x14ac:dyDescent="0.35">
      <c r="A37" s="295"/>
      <c r="B37" s="278" t="s">
        <v>9</v>
      </c>
      <c r="C37" s="275"/>
      <c r="D37" s="114">
        <v>4665</v>
      </c>
      <c r="E37" s="114">
        <v>199</v>
      </c>
      <c r="F37" s="114">
        <v>137</v>
      </c>
      <c r="G37" s="114">
        <v>5001</v>
      </c>
    </row>
    <row r="38" spans="1:7" s="116" customFormat="1" ht="16" customHeight="1" x14ac:dyDescent="0.3">
      <c r="A38" s="313" t="s">
        <v>135</v>
      </c>
      <c r="B38" s="273" t="s">
        <v>120</v>
      </c>
      <c r="C38" s="276"/>
      <c r="D38" s="83">
        <v>129551.53000000003</v>
      </c>
      <c r="E38" s="83">
        <v>14167.35</v>
      </c>
      <c r="F38" s="83">
        <v>5841.81</v>
      </c>
      <c r="G38" s="83">
        <v>149560.69000000003</v>
      </c>
    </row>
    <row r="39" spans="1:7" s="116" customFormat="1" ht="16" customHeight="1" x14ac:dyDescent="0.3">
      <c r="A39" s="314"/>
      <c r="B39" s="277" t="s">
        <v>5</v>
      </c>
      <c r="C39" s="279"/>
      <c r="D39" s="117">
        <v>2.0783570131630999E-2</v>
      </c>
      <c r="E39" s="117">
        <v>4.299212845015675E-2</v>
      </c>
      <c r="F39" s="117">
        <v>2.3472099256217231E-2</v>
      </c>
      <c r="G39" s="117">
        <v>2.1956185225194137E-2</v>
      </c>
    </row>
    <row r="40" spans="1:7" s="116" customFormat="1" ht="16" customHeight="1" x14ac:dyDescent="0.3">
      <c r="A40" s="314"/>
      <c r="B40" s="277" t="s">
        <v>6</v>
      </c>
      <c r="C40" s="179" t="s">
        <v>7</v>
      </c>
      <c r="D40" s="117">
        <v>1.5760279028202335E-2</v>
      </c>
      <c r="E40" s="117">
        <v>2.0089195642411538E-2</v>
      </c>
      <c r="F40" s="117">
        <v>7.3718261962833834E-3</v>
      </c>
      <c r="G40" s="117">
        <v>1.7031081264596369E-2</v>
      </c>
    </row>
    <row r="41" spans="1:7" s="116" customFormat="1" ht="16" customHeight="1" x14ac:dyDescent="0.3">
      <c r="A41" s="314"/>
      <c r="B41" s="277"/>
      <c r="C41" s="179" t="s">
        <v>8</v>
      </c>
      <c r="D41" s="117">
        <v>2.7363427801715381E-2</v>
      </c>
      <c r="E41" s="117">
        <v>8.9617865887839335E-2</v>
      </c>
      <c r="F41" s="117">
        <v>7.2178907625817176E-2</v>
      </c>
      <c r="G41" s="117">
        <v>2.8264593360228532E-2</v>
      </c>
    </row>
    <row r="42" spans="1:7" s="115" customFormat="1" ht="18" customHeight="1" thickBot="1" x14ac:dyDescent="0.35">
      <c r="A42" s="315"/>
      <c r="B42" s="278" t="s">
        <v>9</v>
      </c>
      <c r="C42" s="275"/>
      <c r="D42" s="118">
        <v>4665</v>
      </c>
      <c r="E42" s="118">
        <v>199</v>
      </c>
      <c r="F42" s="118">
        <v>137</v>
      </c>
      <c r="G42" s="118">
        <v>5001</v>
      </c>
    </row>
    <row r="43" spans="1:7" ht="16" customHeight="1" x14ac:dyDescent="0.3">
      <c r="A43" s="312" t="s">
        <v>360</v>
      </c>
      <c r="B43" s="305"/>
      <c r="C43" s="305"/>
      <c r="D43" s="305"/>
      <c r="E43" s="305"/>
      <c r="F43" s="305"/>
      <c r="G43" s="305"/>
    </row>
    <row r="44" spans="1:7" ht="16" customHeight="1" x14ac:dyDescent="0.3">
      <c r="A44" s="280" t="s">
        <v>10</v>
      </c>
      <c r="B44" s="281"/>
      <c r="C44" s="281"/>
      <c r="D44" s="281"/>
      <c r="E44" s="281"/>
      <c r="F44" s="281"/>
      <c r="G44" s="281"/>
    </row>
    <row r="45" spans="1:7" ht="14.15" customHeight="1" x14ac:dyDescent="0.3"/>
    <row r="46" spans="1:7" x14ac:dyDescent="0.3">
      <c r="A46" s="198" t="str">
        <f>HYPERLINK("#'Index'!A1","Back To Index")</f>
        <v>Back To Index</v>
      </c>
    </row>
    <row r="47" spans="1:7" ht="14.15" customHeight="1" x14ac:dyDescent="0.3"/>
    <row r="48" spans="1:7" ht="14.15" customHeight="1" x14ac:dyDescent="0.3"/>
    <row r="49" ht="14.15" customHeight="1" x14ac:dyDescent="0.3"/>
    <row r="51" ht="14.5" customHeight="1" x14ac:dyDescent="0.3"/>
    <row r="53" ht="14.5" customHeight="1" x14ac:dyDescent="0.3"/>
    <row r="54" ht="14.5" customHeight="1" x14ac:dyDescent="0.3"/>
    <row r="56" ht="14.5" customHeight="1" x14ac:dyDescent="0.3"/>
    <row r="57" ht="14.15" customHeight="1" x14ac:dyDescent="0.3"/>
    <row r="59" ht="14.15" customHeight="1" x14ac:dyDescent="0.3"/>
    <row r="60" ht="14.15" customHeight="1" x14ac:dyDescent="0.3"/>
    <row r="61" ht="14.15" customHeight="1" x14ac:dyDescent="0.3"/>
    <row r="63" ht="14.15" customHeight="1" x14ac:dyDescent="0.3"/>
    <row r="64" ht="14.15" customHeight="1" x14ac:dyDescent="0.3"/>
    <row r="65" ht="14.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5" customHeight="1" x14ac:dyDescent="0.3"/>
    <row r="81" ht="14.5" customHeight="1" x14ac:dyDescent="0.3"/>
    <row r="82" ht="14.5" customHeight="1" x14ac:dyDescent="0.3"/>
    <row r="84" ht="14.5" customHeight="1" x14ac:dyDescent="0.3"/>
    <row r="85" ht="14.15" customHeight="1" x14ac:dyDescent="0.3"/>
    <row r="87" ht="14.15" customHeight="1" x14ac:dyDescent="0.3"/>
    <row r="88" ht="14.1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5" customHeight="1" x14ac:dyDescent="0.3"/>
    <row r="109" ht="14.5" customHeight="1" x14ac:dyDescent="0.3"/>
    <row r="110" ht="14.5" customHeight="1" x14ac:dyDescent="0.3"/>
    <row r="112" ht="14.5" customHeight="1" x14ac:dyDescent="0.3"/>
    <row r="113" ht="14.15" customHeight="1" x14ac:dyDescent="0.3"/>
    <row r="115" ht="14.15" customHeight="1" x14ac:dyDescent="0.3"/>
    <row r="116" ht="14.1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5" customHeight="1" x14ac:dyDescent="0.3"/>
    <row r="137" ht="14.5" customHeight="1" x14ac:dyDescent="0.3"/>
    <row r="138" ht="14.5" customHeight="1" x14ac:dyDescent="0.3"/>
    <row r="140" ht="14.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5" customHeight="1" x14ac:dyDescent="0.3"/>
    <row r="165" ht="14.5" customHeight="1" x14ac:dyDescent="0.3"/>
    <row r="166" ht="14.5" customHeight="1" x14ac:dyDescent="0.3"/>
    <row r="168" ht="14.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5" customHeight="1" x14ac:dyDescent="0.3"/>
    <row r="193" ht="14.5" customHeight="1" x14ac:dyDescent="0.3"/>
    <row r="194" ht="14.5" customHeight="1" x14ac:dyDescent="0.3"/>
    <row r="196" ht="14.5" customHeight="1" x14ac:dyDescent="0.3"/>
    <row r="197" ht="14.15" customHeight="1" x14ac:dyDescent="0.3"/>
    <row r="199" ht="14.15" customHeight="1" x14ac:dyDescent="0.3"/>
    <row r="200" ht="14.1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5" customHeight="1" x14ac:dyDescent="0.3"/>
    <row r="237" ht="14.5" customHeight="1" x14ac:dyDescent="0.3"/>
    <row r="238" ht="14.5" customHeight="1" x14ac:dyDescent="0.3"/>
    <row r="240" ht="14.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5" customHeight="1" x14ac:dyDescent="0.3"/>
    <row r="265" ht="14.5" customHeight="1" x14ac:dyDescent="0.3"/>
    <row r="266" ht="14.5" customHeight="1" x14ac:dyDescent="0.3"/>
    <row r="268" ht="14.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5" customHeight="1" x14ac:dyDescent="0.3"/>
    <row r="293" ht="14.5" customHeight="1" x14ac:dyDescent="0.3"/>
    <row r="294" ht="14.5" customHeight="1" x14ac:dyDescent="0.3"/>
    <row r="296" ht="14.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5" customHeight="1" x14ac:dyDescent="0.3"/>
    <row r="321" ht="14.5" customHeight="1" x14ac:dyDescent="0.3"/>
    <row r="322" ht="14.5" customHeight="1" x14ac:dyDescent="0.3"/>
    <row r="324" ht="14.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5" customHeight="1" x14ac:dyDescent="0.3"/>
    <row r="349" ht="14.5" customHeight="1" x14ac:dyDescent="0.3"/>
    <row r="350" ht="14.5" customHeight="1" x14ac:dyDescent="0.3"/>
    <row r="352" ht="14.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5" customHeight="1" x14ac:dyDescent="0.3"/>
    <row r="377" ht="14.5" customHeight="1" x14ac:dyDescent="0.3"/>
    <row r="378" ht="14.5" customHeight="1" x14ac:dyDescent="0.3"/>
    <row r="380" ht="14.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5" customHeight="1" x14ac:dyDescent="0.3"/>
  </sheetData>
  <mergeCells count="44">
    <mergeCell ref="B42:C42"/>
    <mergeCell ref="A38:A42"/>
    <mergeCell ref="B38:C38"/>
    <mergeCell ref="B39:C39"/>
    <mergeCell ref="B40:B41"/>
    <mergeCell ref="B14:C14"/>
    <mergeCell ref="B15:B16"/>
    <mergeCell ref="B17:C17"/>
    <mergeCell ref="A1:G1"/>
    <mergeCell ref="B2:C2"/>
    <mergeCell ref="B3:C3"/>
    <mergeCell ref="B4:C4"/>
    <mergeCell ref="B5:B6"/>
    <mergeCell ref="B7:C7"/>
    <mergeCell ref="B8:C8"/>
    <mergeCell ref="B9:C9"/>
    <mergeCell ref="B10:B11"/>
    <mergeCell ref="B12:C12"/>
    <mergeCell ref="B13:C13"/>
    <mergeCell ref="B37:C37"/>
    <mergeCell ref="B18:C18"/>
    <mergeCell ref="B19:C19"/>
    <mergeCell ref="B20:B21"/>
    <mergeCell ref="B22:C22"/>
    <mergeCell ref="B23:C23"/>
    <mergeCell ref="B24:C24"/>
    <mergeCell ref="B25:B26"/>
    <mergeCell ref="B27:C27"/>
    <mergeCell ref="A43:G43"/>
    <mergeCell ref="A44:G44"/>
    <mergeCell ref="A3:A7"/>
    <mergeCell ref="A18:A22"/>
    <mergeCell ref="A8:A12"/>
    <mergeCell ref="A13:A17"/>
    <mergeCell ref="A23:A27"/>
    <mergeCell ref="A28:A32"/>
    <mergeCell ref="A33:A37"/>
    <mergeCell ref="B28:C28"/>
    <mergeCell ref="B29:C29"/>
    <mergeCell ref="B30:B31"/>
    <mergeCell ref="B32:C32"/>
    <mergeCell ref="B33:C33"/>
    <mergeCell ref="B34:C34"/>
    <mergeCell ref="B35:B36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 enableFormatConditionsCalculation="0">
    <tabColor rgb="FF1F497D"/>
  </sheetPr>
  <dimension ref="A1:G531"/>
  <sheetViews>
    <sheetView workbookViewId="0">
      <selection sqref="A1:G1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7" s="93" customFormat="1" ht="31.5" customHeight="1" thickBot="1" x14ac:dyDescent="0.35">
      <c r="A1" s="290" t="s">
        <v>494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94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7" ht="16" customHeight="1" x14ac:dyDescent="0.3">
      <c r="A3" s="293" t="s">
        <v>136</v>
      </c>
      <c r="B3" s="273" t="s">
        <v>120</v>
      </c>
      <c r="C3" s="276"/>
      <c r="D3" s="83">
        <v>255207.03999999992</v>
      </c>
      <c r="E3" s="83">
        <v>586137.46000000008</v>
      </c>
      <c r="F3" s="83">
        <v>78031.10000000002</v>
      </c>
      <c r="G3" s="83">
        <v>919375.60000000079</v>
      </c>
    </row>
    <row r="4" spans="1:7" ht="16" customHeight="1" x14ac:dyDescent="0.3">
      <c r="A4" s="294"/>
      <c r="B4" s="277" t="s">
        <v>5</v>
      </c>
      <c r="C4" s="274"/>
      <c r="D4" s="97">
        <v>0.64147432875220489</v>
      </c>
      <c r="E4" s="117">
        <v>0.53289032833319694</v>
      </c>
      <c r="F4" s="117">
        <v>0.42864390800837066</v>
      </c>
      <c r="G4" s="117">
        <v>0.5473100414365305</v>
      </c>
    </row>
    <row r="5" spans="1:7" ht="16" customHeight="1" x14ac:dyDescent="0.3">
      <c r="A5" s="294"/>
      <c r="B5" s="277" t="s">
        <v>6</v>
      </c>
      <c r="C5" s="98" t="s">
        <v>7</v>
      </c>
      <c r="D5" s="97">
        <v>0.54644965379473676</v>
      </c>
      <c r="E5" s="117">
        <v>0.48628122495032683</v>
      </c>
      <c r="F5" s="117">
        <v>0.35182314596399811</v>
      </c>
      <c r="G5" s="117">
        <v>0.5083927369386001</v>
      </c>
    </row>
    <row r="6" spans="1:7" ht="16" customHeight="1" x14ac:dyDescent="0.3">
      <c r="A6" s="294"/>
      <c r="B6" s="277"/>
      <c r="C6" s="98" t="s">
        <v>8</v>
      </c>
      <c r="D6" s="97">
        <v>0.72655266016410791</v>
      </c>
      <c r="E6" s="117">
        <v>0.57893232291814645</v>
      </c>
      <c r="F6" s="117">
        <v>0.50906468591969645</v>
      </c>
      <c r="G6" s="117">
        <v>0.58565740828459067</v>
      </c>
    </row>
    <row r="7" spans="1:7" ht="16" customHeight="1" thickBot="1" x14ac:dyDescent="0.35">
      <c r="A7" s="295"/>
      <c r="B7" s="278" t="s">
        <v>9</v>
      </c>
      <c r="C7" s="275"/>
      <c r="D7" s="114">
        <v>140</v>
      </c>
      <c r="E7" s="114">
        <v>749</v>
      </c>
      <c r="F7" s="114">
        <v>228</v>
      </c>
      <c r="G7" s="114">
        <v>1117</v>
      </c>
    </row>
    <row r="8" spans="1:7" ht="16" customHeight="1" x14ac:dyDescent="0.3">
      <c r="A8" s="293" t="s">
        <v>156</v>
      </c>
      <c r="B8" s="273" t="s">
        <v>120</v>
      </c>
      <c r="C8" s="276"/>
      <c r="D8" s="83">
        <v>128197.68999999994</v>
      </c>
      <c r="E8" s="83">
        <v>343166.80999999994</v>
      </c>
      <c r="F8" s="83">
        <v>45640.969999999987</v>
      </c>
      <c r="G8" s="83">
        <v>517005.46999999962</v>
      </c>
    </row>
    <row r="9" spans="1:7" ht="16" customHeight="1" x14ac:dyDescent="0.3">
      <c r="A9" s="294"/>
      <c r="B9" s="277" t="s">
        <v>5</v>
      </c>
      <c r="C9" s="274"/>
      <c r="D9" s="97">
        <v>0.32223063729093548</v>
      </c>
      <c r="E9" s="117">
        <v>0.31199212903736906</v>
      </c>
      <c r="F9" s="117">
        <v>0.25071700573351896</v>
      </c>
      <c r="G9" s="117">
        <v>0.30777658794578894</v>
      </c>
    </row>
    <row r="10" spans="1:7" ht="16" customHeight="1" x14ac:dyDescent="0.3">
      <c r="A10" s="294"/>
      <c r="B10" s="277" t="s">
        <v>6</v>
      </c>
      <c r="C10" s="98" t="s">
        <v>7</v>
      </c>
      <c r="D10" s="97">
        <v>0.23982001923652529</v>
      </c>
      <c r="E10" s="117">
        <v>0.26974426711035432</v>
      </c>
      <c r="F10" s="117">
        <v>0.18813205893575591</v>
      </c>
      <c r="G10" s="117">
        <v>0.2724264215435106</v>
      </c>
    </row>
    <row r="11" spans="1:7" ht="16" customHeight="1" x14ac:dyDescent="0.3">
      <c r="A11" s="294"/>
      <c r="B11" s="277"/>
      <c r="C11" s="98" t="s">
        <v>8</v>
      </c>
      <c r="D11" s="97">
        <v>0.41741054023082547</v>
      </c>
      <c r="E11" s="117">
        <v>0.3576165225963871</v>
      </c>
      <c r="F11" s="117">
        <v>0.32576767441120746</v>
      </c>
      <c r="G11" s="117">
        <v>0.34553534837010252</v>
      </c>
    </row>
    <row r="12" spans="1:7" ht="16" customHeight="1" thickBot="1" x14ac:dyDescent="0.35">
      <c r="A12" s="295"/>
      <c r="B12" s="278" t="s">
        <v>9</v>
      </c>
      <c r="C12" s="275"/>
      <c r="D12" s="114">
        <v>140</v>
      </c>
      <c r="E12" s="114">
        <v>749</v>
      </c>
      <c r="F12" s="114">
        <v>228</v>
      </c>
      <c r="G12" s="114">
        <v>1117</v>
      </c>
    </row>
    <row r="13" spans="1:7" ht="16" customHeight="1" x14ac:dyDescent="0.3">
      <c r="A13" s="293" t="s">
        <v>137</v>
      </c>
      <c r="B13" s="273" t="s">
        <v>120</v>
      </c>
      <c r="C13" s="276"/>
      <c r="D13" s="83">
        <v>8981.4500000000007</v>
      </c>
      <c r="E13" s="83">
        <v>16468.559999999998</v>
      </c>
      <c r="F13" s="83">
        <v>2308.04</v>
      </c>
      <c r="G13" s="83">
        <v>27758.05</v>
      </c>
    </row>
    <row r="14" spans="1:7" ht="16" customHeight="1" x14ac:dyDescent="0.3">
      <c r="A14" s="294"/>
      <c r="B14" s="277" t="s">
        <v>5</v>
      </c>
      <c r="C14" s="274"/>
      <c r="D14" s="97">
        <v>2.2575276959332681E-2</v>
      </c>
      <c r="E14" s="117">
        <v>1.4972488442514748E-2</v>
      </c>
      <c r="F14" s="117">
        <v>1.267862795013321E-2</v>
      </c>
      <c r="G14" s="117">
        <v>1.6524540672710121E-2</v>
      </c>
    </row>
    <row r="15" spans="1:7" ht="16" customHeight="1" x14ac:dyDescent="0.3">
      <c r="A15" s="294"/>
      <c r="B15" s="277" t="s">
        <v>6</v>
      </c>
      <c r="C15" s="98" t="s">
        <v>7</v>
      </c>
      <c r="D15" s="97">
        <v>8.2254412593723222E-3</v>
      </c>
      <c r="E15" s="117">
        <v>7.4331731343273829E-3</v>
      </c>
      <c r="F15" s="117">
        <v>4.2917913185590234E-3</v>
      </c>
      <c r="G15" s="117">
        <v>9.6811289063859825E-3</v>
      </c>
    </row>
    <row r="16" spans="1:7" ht="16" customHeight="1" x14ac:dyDescent="0.3">
      <c r="A16" s="294"/>
      <c r="B16" s="277"/>
      <c r="C16" s="98" t="s">
        <v>8</v>
      </c>
      <c r="D16" s="97">
        <v>6.0433901270403691E-2</v>
      </c>
      <c r="E16" s="117">
        <v>2.9928202832314846E-2</v>
      </c>
      <c r="F16" s="117">
        <v>3.6848150380777635E-2</v>
      </c>
      <c r="G16" s="117">
        <v>2.8068326836075311E-2</v>
      </c>
    </row>
    <row r="17" spans="1:7" ht="16" customHeight="1" thickBot="1" x14ac:dyDescent="0.35">
      <c r="A17" s="295"/>
      <c r="B17" s="278" t="s">
        <v>9</v>
      </c>
      <c r="C17" s="275"/>
      <c r="D17" s="114">
        <v>140</v>
      </c>
      <c r="E17" s="114">
        <v>749</v>
      </c>
      <c r="F17" s="114">
        <v>228</v>
      </c>
      <c r="G17" s="114">
        <v>1117</v>
      </c>
    </row>
    <row r="18" spans="1:7" ht="16" customHeight="1" x14ac:dyDescent="0.3">
      <c r="A18" s="293" t="s">
        <v>138</v>
      </c>
      <c r="B18" s="273" t="s">
        <v>120</v>
      </c>
      <c r="C18" s="276"/>
      <c r="D18" s="83">
        <v>169936.15000000002</v>
      </c>
      <c r="E18" s="83">
        <v>451091.79999999964</v>
      </c>
      <c r="F18" s="83">
        <v>59150.189999999988</v>
      </c>
      <c r="G18" s="83">
        <v>680178.14000000036</v>
      </c>
    </row>
    <row r="19" spans="1:7" ht="16" customHeight="1" x14ac:dyDescent="0.3">
      <c r="A19" s="294"/>
      <c r="B19" s="277" t="s">
        <v>5</v>
      </c>
      <c r="C19" s="279"/>
      <c r="D19" s="97">
        <v>0.4271421264553833</v>
      </c>
      <c r="E19" s="117">
        <v>0.41011277015192404</v>
      </c>
      <c r="F19" s="117">
        <v>0.32492645369650863</v>
      </c>
      <c r="G19" s="117">
        <v>0.40491429834294285</v>
      </c>
    </row>
    <row r="20" spans="1:7" ht="16" customHeight="1" x14ac:dyDescent="0.3">
      <c r="A20" s="294"/>
      <c r="B20" s="277" t="s">
        <v>6</v>
      </c>
      <c r="C20" s="98" t="s">
        <v>7</v>
      </c>
      <c r="D20" s="97">
        <v>0.33431683579486782</v>
      </c>
      <c r="E20" s="117">
        <v>0.36543240751189943</v>
      </c>
      <c r="F20" s="117">
        <v>0.25365655109863339</v>
      </c>
      <c r="G20" s="117">
        <v>0.36696266934762811</v>
      </c>
    </row>
    <row r="21" spans="1:7" ht="16" customHeight="1" x14ac:dyDescent="0.3">
      <c r="A21" s="294"/>
      <c r="B21" s="277"/>
      <c r="C21" s="98" t="s">
        <v>8</v>
      </c>
      <c r="D21" s="97">
        <v>0.52539886818779158</v>
      </c>
      <c r="E21" s="117">
        <v>0.45632758589681094</v>
      </c>
      <c r="F21" s="117">
        <v>0.40534547619825168</v>
      </c>
      <c r="G21" s="117">
        <v>0.4440377730190741</v>
      </c>
    </row>
    <row r="22" spans="1:7" ht="16" customHeight="1" thickBot="1" x14ac:dyDescent="0.35">
      <c r="A22" s="295"/>
      <c r="B22" s="278" t="s">
        <v>9</v>
      </c>
      <c r="C22" s="275"/>
      <c r="D22" s="114">
        <v>140</v>
      </c>
      <c r="E22" s="114">
        <v>749</v>
      </c>
      <c r="F22" s="114">
        <v>228</v>
      </c>
      <c r="G22" s="114">
        <v>1117</v>
      </c>
    </row>
    <row r="23" spans="1:7" ht="16" customHeight="1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7" ht="16" customHeight="1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7" ht="14.25" customHeight="1" x14ac:dyDescent="0.3"/>
    <row r="26" spans="1:7" ht="14.25" customHeight="1" x14ac:dyDescent="0.3">
      <c r="A26" s="198" t="str">
        <f>HYPERLINK("#'Index'!A1","Back To Index")</f>
        <v>Back To Index</v>
      </c>
    </row>
    <row r="27" spans="1:7" ht="14.25" customHeight="1" x14ac:dyDescent="0.3"/>
    <row r="28" spans="1:7" ht="14.15" customHeight="1" x14ac:dyDescent="0.3"/>
    <row r="29" spans="1:7" ht="14.25" customHeight="1" x14ac:dyDescent="0.3"/>
    <row r="30" spans="1:7" ht="14.25" customHeight="1" x14ac:dyDescent="0.3"/>
    <row r="31" spans="1:7" ht="14.25" customHeight="1" x14ac:dyDescent="0.3"/>
    <row r="32" spans="1:7" ht="14.15" customHeight="1" x14ac:dyDescent="0.3"/>
    <row r="33" ht="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15" customHeight="1" x14ac:dyDescent="0.3"/>
    <row r="41" ht="14.25" customHeight="1" x14ac:dyDescent="0.3"/>
    <row r="42" ht="14.2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4.25" customHeight="1" x14ac:dyDescent="0.3"/>
    <row r="54" ht="14.25" customHeight="1" x14ac:dyDescent="0.3"/>
    <row r="55" ht="14.25" customHeight="1" x14ac:dyDescent="0.3"/>
    <row r="56" ht="14.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3" ht="14.15" customHeight="1" x14ac:dyDescent="0.3"/>
    <row r="64" ht="14.15" customHeight="1" x14ac:dyDescent="0.3"/>
    <row r="65" ht="14.15" customHeight="1" x14ac:dyDescent="0.3"/>
    <row r="66" ht="14.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15" customHeight="1" x14ac:dyDescent="0.3"/>
    <row r="84" ht="14.15" customHeight="1" x14ac:dyDescent="0.3"/>
    <row r="85" ht="14.15" customHeight="1" x14ac:dyDescent="0.3"/>
    <row r="87" ht="14.15" customHeight="1" x14ac:dyDescent="0.3"/>
    <row r="88" ht="14.1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4" ht="14.5" customHeight="1" x14ac:dyDescent="0.3"/>
    <row r="95" ht="14.5" customHeight="1" x14ac:dyDescent="0.3"/>
    <row r="96" ht="14.5" customHeight="1" x14ac:dyDescent="0.3"/>
    <row r="97" ht="14.5" customHeight="1" x14ac:dyDescent="0.3"/>
    <row r="98" ht="14.5" customHeight="1" x14ac:dyDescent="0.3"/>
    <row r="99" ht="14.15" customHeight="1" x14ac:dyDescent="0.3"/>
    <row r="100" ht="14.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5" ht="14.15" customHeight="1" x14ac:dyDescent="0.3"/>
    <row r="116" ht="14.1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0" ht="14.15" customHeight="1" x14ac:dyDescent="0.3"/>
    <row r="141" ht="14.5" customHeight="1" x14ac:dyDescent="0.3"/>
    <row r="142" ht="14.5" customHeight="1" x14ac:dyDescent="0.3"/>
    <row r="143" ht="14.1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8" ht="14.5" customHeight="1" x14ac:dyDescent="0.3"/>
    <row r="179" ht="14.15" customHeight="1" x14ac:dyDescent="0.3"/>
    <row r="180" ht="14.15" customHeight="1" x14ac:dyDescent="0.3"/>
    <row r="181" ht="14.15" customHeight="1" x14ac:dyDescent="0.3"/>
    <row r="183" ht="14.5" customHeight="1" x14ac:dyDescent="0.3"/>
    <row r="184" ht="14.15" customHeight="1" x14ac:dyDescent="0.3"/>
    <row r="185" ht="14.5" customHeight="1" x14ac:dyDescent="0.3"/>
    <row r="187" ht="14.15" customHeight="1" x14ac:dyDescent="0.3"/>
    <row r="188" ht="14.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9" ht="14.15" customHeight="1" x14ac:dyDescent="0.3"/>
    <row r="200" ht="14.1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5" customHeight="1" x14ac:dyDescent="0.3"/>
    <row r="212" ht="14.15" customHeight="1" x14ac:dyDescent="0.3"/>
    <row r="213" ht="14.5" customHeight="1" x14ac:dyDescent="0.3"/>
    <row r="215" ht="14.15" customHeight="1" x14ac:dyDescent="0.3"/>
    <row r="216" ht="14.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2" ht="14.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0" ht="14.15" customHeight="1" x14ac:dyDescent="0.3"/>
    <row r="241" ht="14.5" customHeight="1" x14ac:dyDescent="0.3"/>
    <row r="242" ht="14.5" customHeight="1" x14ac:dyDescent="0.3"/>
    <row r="243" ht="14.1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0" ht="14.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6" ht="14.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8" ht="14.5" customHeight="1" x14ac:dyDescent="0.3"/>
    <row r="279" ht="14.15" customHeight="1" x14ac:dyDescent="0.3"/>
    <row r="280" ht="14.15" customHeight="1" x14ac:dyDescent="0.3"/>
    <row r="281" ht="14.15" customHeight="1" x14ac:dyDescent="0.3"/>
    <row r="283" ht="14.5" customHeight="1" x14ac:dyDescent="0.3"/>
    <row r="284" ht="14.15" customHeight="1" x14ac:dyDescent="0.3"/>
    <row r="285" ht="14.5" customHeight="1" x14ac:dyDescent="0.3"/>
    <row r="286" ht="14.5" customHeight="1" x14ac:dyDescent="0.3"/>
    <row r="287" ht="14.15" customHeight="1" x14ac:dyDescent="0.3"/>
    <row r="288" ht="14.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6" ht="14.5" customHeight="1" x14ac:dyDescent="0.3"/>
    <row r="307" ht="14.15" customHeight="1" x14ac:dyDescent="0.3"/>
    <row r="308" ht="14.15" customHeight="1" x14ac:dyDescent="0.3"/>
    <row r="309" ht="14.15" customHeight="1" x14ac:dyDescent="0.3"/>
    <row r="310" ht="14.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5" customHeight="1" x14ac:dyDescent="0.3"/>
    <row r="328" ht="14.15" customHeight="1" x14ac:dyDescent="0.3"/>
    <row r="329" ht="14.5" customHeight="1" x14ac:dyDescent="0.3"/>
    <row r="330" ht="14.5" customHeight="1" x14ac:dyDescent="0.3"/>
    <row r="331" ht="14.15" customHeight="1" x14ac:dyDescent="0.3"/>
    <row r="332" ht="14.5" customHeight="1" x14ac:dyDescent="0.3"/>
    <row r="333" ht="14.15" customHeight="1" x14ac:dyDescent="0.3"/>
    <row r="334" ht="14.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4" ht="14.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2" ht="14.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5" customHeight="1" x14ac:dyDescent="0.3"/>
    <row r="372" ht="14.15" customHeight="1" x14ac:dyDescent="0.3"/>
    <row r="373" ht="14.5" customHeight="1" x14ac:dyDescent="0.3"/>
    <row r="374" ht="14.5" customHeight="1" x14ac:dyDescent="0.3"/>
    <row r="375" ht="14.15" customHeight="1" x14ac:dyDescent="0.3"/>
    <row r="376" ht="14.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0" ht="14.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1" ht="14.15" customHeight="1" x14ac:dyDescent="0.3"/>
    <row r="412" ht="14.15" customHeight="1" x14ac:dyDescent="0.3"/>
    <row r="413" ht="14.15" customHeight="1" x14ac:dyDescent="0.3"/>
    <row r="415" ht="14.5" customHeight="1" x14ac:dyDescent="0.3"/>
    <row r="416" ht="14.15" customHeight="1" x14ac:dyDescent="0.3"/>
    <row r="417" ht="14.5" customHeight="1" x14ac:dyDescent="0.3"/>
    <row r="418" ht="14.5" customHeight="1" x14ac:dyDescent="0.3"/>
    <row r="419" ht="14.15" customHeight="1" x14ac:dyDescent="0.3"/>
    <row r="420" ht="14.5" customHeight="1" x14ac:dyDescent="0.3"/>
    <row r="421" ht="14.15" customHeight="1" x14ac:dyDescent="0.3"/>
    <row r="423" ht="14.15" customHeight="1" x14ac:dyDescent="0.3"/>
    <row r="424" ht="14.1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4" ht="14.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15" customHeight="1" x14ac:dyDescent="0.3"/>
    <row r="448" ht="14.15" customHeight="1" x14ac:dyDescent="0.3"/>
    <row r="449" ht="14.15" customHeight="1" x14ac:dyDescent="0.3"/>
    <row r="451" ht="14.5" customHeight="1" x14ac:dyDescent="0.3"/>
    <row r="452" ht="14.15" customHeight="1" x14ac:dyDescent="0.3"/>
    <row r="453" ht="14.5" customHeight="1" x14ac:dyDescent="0.3"/>
    <row r="454" ht="14.5" customHeight="1" x14ac:dyDescent="0.3"/>
    <row r="455" ht="14.15" customHeight="1" x14ac:dyDescent="0.3"/>
    <row r="456" ht="14.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15" customHeight="1" x14ac:dyDescent="0.3"/>
    <row r="476" ht="14.15" customHeight="1" x14ac:dyDescent="0.3"/>
    <row r="477" ht="14.15" customHeight="1" x14ac:dyDescent="0.3"/>
    <row r="479" ht="14.15" customHeight="1" x14ac:dyDescent="0.3"/>
    <row r="480" ht="14.1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5" customHeight="1" x14ac:dyDescent="0.3"/>
    <row r="497" ht="14.5" customHeight="1" x14ac:dyDescent="0.3"/>
    <row r="498" ht="14.5" customHeight="1" x14ac:dyDescent="0.3"/>
    <row r="500" ht="14.5" customHeight="1" x14ac:dyDescent="0.3"/>
    <row r="501" ht="14.15" customHeight="1" x14ac:dyDescent="0.3"/>
    <row r="503" ht="14.15" customHeight="1" x14ac:dyDescent="0.3"/>
    <row r="504" ht="14.15" customHeight="1" x14ac:dyDescent="0.3"/>
    <row r="505" ht="14.15" customHeight="1" x14ac:dyDescent="0.3"/>
    <row r="507" ht="14.15" customHeight="1" x14ac:dyDescent="0.3"/>
    <row r="508" ht="14.1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15" customHeight="1" x14ac:dyDescent="0.3"/>
    <row r="516" ht="14.15" customHeight="1" x14ac:dyDescent="0.3"/>
    <row r="517" ht="14.15" customHeight="1" x14ac:dyDescent="0.3"/>
    <row r="519" ht="14.15" customHeight="1" x14ac:dyDescent="0.3"/>
    <row r="520" ht="14.1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5" customHeight="1" x14ac:dyDescent="0.3"/>
  </sheetData>
  <mergeCells count="24">
    <mergeCell ref="B15:B16"/>
    <mergeCell ref="B17:C17"/>
    <mergeCell ref="A1:G1"/>
    <mergeCell ref="B2:C2"/>
    <mergeCell ref="B3:C3"/>
    <mergeCell ref="B4:C4"/>
    <mergeCell ref="B5:B6"/>
    <mergeCell ref="B7:C7"/>
    <mergeCell ref="A24:G24"/>
    <mergeCell ref="A18:A22"/>
    <mergeCell ref="A8:A12"/>
    <mergeCell ref="A13:A17"/>
    <mergeCell ref="A3:A7"/>
    <mergeCell ref="A23:G23"/>
    <mergeCell ref="B18:C18"/>
    <mergeCell ref="B19:C19"/>
    <mergeCell ref="B20:B21"/>
    <mergeCell ref="B22:C22"/>
    <mergeCell ref="B8:C8"/>
    <mergeCell ref="B9:C9"/>
    <mergeCell ref="B10:B11"/>
    <mergeCell ref="B12:C12"/>
    <mergeCell ref="B13:C13"/>
    <mergeCell ref="B14:C14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 enableFormatConditionsCalculation="0">
    <tabColor rgb="FF1F497D"/>
  </sheetPr>
  <dimension ref="A1:F531"/>
  <sheetViews>
    <sheetView workbookViewId="0">
      <selection sqref="A1:F1"/>
    </sheetView>
  </sheetViews>
  <sheetFormatPr defaultColWidth="8.75" defaultRowHeight="14" x14ac:dyDescent="0.3"/>
  <cols>
    <col min="1" max="1" width="18.58203125" style="103" customWidth="1"/>
    <col min="2" max="9" width="10.58203125" style="103" customWidth="1"/>
    <col min="10" max="16384" width="8.75" style="103"/>
  </cols>
  <sheetData>
    <row r="1" spans="1:6" s="102" customFormat="1" ht="31.5" customHeight="1" thickBot="1" x14ac:dyDescent="0.35">
      <c r="A1" s="290" t="s">
        <v>495</v>
      </c>
      <c r="B1" s="290"/>
      <c r="C1" s="290"/>
      <c r="D1" s="290"/>
      <c r="E1" s="290"/>
      <c r="F1" s="290"/>
    </row>
    <row r="2" spans="1:6" ht="54" customHeight="1" thickBot="1" x14ac:dyDescent="0.35">
      <c r="A2" s="94" t="s">
        <v>0</v>
      </c>
      <c r="B2" s="271"/>
      <c r="C2" s="272"/>
      <c r="D2" s="95" t="s">
        <v>80</v>
      </c>
      <c r="E2" s="95" t="s">
        <v>79</v>
      </c>
      <c r="F2" s="95" t="s">
        <v>4</v>
      </c>
    </row>
    <row r="3" spans="1:6" ht="16" customHeight="1" x14ac:dyDescent="0.3">
      <c r="A3" s="293" t="s">
        <v>136</v>
      </c>
      <c r="B3" s="273" t="s">
        <v>120</v>
      </c>
      <c r="C3" s="276"/>
      <c r="D3" s="83">
        <v>410841.55999999982</v>
      </c>
      <c r="E3" s="83">
        <v>508534.04</v>
      </c>
      <c r="F3" s="83">
        <v>919375.60000000079</v>
      </c>
    </row>
    <row r="4" spans="1:6" ht="16" customHeight="1" x14ac:dyDescent="0.3">
      <c r="A4" s="294"/>
      <c r="B4" s="277" t="s">
        <v>5</v>
      </c>
      <c r="C4" s="274"/>
      <c r="D4" s="97">
        <v>0.55389279294971738</v>
      </c>
      <c r="E4" s="117">
        <v>0.5421050556776581</v>
      </c>
      <c r="F4" s="117">
        <v>0.5473100414365305</v>
      </c>
    </row>
    <row r="5" spans="1:6" ht="16" customHeight="1" x14ac:dyDescent="0.3">
      <c r="A5" s="294"/>
      <c r="B5" s="277" t="s">
        <v>6</v>
      </c>
      <c r="C5" s="98" t="s">
        <v>7</v>
      </c>
      <c r="D5" s="97">
        <v>0.49602634692528691</v>
      </c>
      <c r="E5" s="117">
        <v>0.48941661460795821</v>
      </c>
      <c r="F5" s="117">
        <v>0.5083927369386001</v>
      </c>
    </row>
    <row r="6" spans="1:6" ht="16" customHeight="1" x14ac:dyDescent="0.3">
      <c r="A6" s="294"/>
      <c r="B6" s="277"/>
      <c r="C6" s="98" t="s">
        <v>8</v>
      </c>
      <c r="D6" s="97">
        <v>0.61033454038508217</v>
      </c>
      <c r="E6" s="117">
        <v>0.59386826300498408</v>
      </c>
      <c r="F6" s="117">
        <v>0.58565740828459067</v>
      </c>
    </row>
    <row r="7" spans="1:6" ht="16" customHeight="1" thickBot="1" x14ac:dyDescent="0.35">
      <c r="A7" s="295"/>
      <c r="B7" s="278" t="s">
        <v>9</v>
      </c>
      <c r="C7" s="275"/>
      <c r="D7" s="114">
        <v>501</v>
      </c>
      <c r="E7" s="114">
        <v>616</v>
      </c>
      <c r="F7" s="114">
        <v>1117</v>
      </c>
    </row>
    <row r="8" spans="1:6" ht="16" customHeight="1" x14ac:dyDescent="0.3">
      <c r="A8" s="293" t="s">
        <v>156</v>
      </c>
      <c r="B8" s="273" t="s">
        <v>120</v>
      </c>
      <c r="C8" s="276"/>
      <c r="D8" s="83">
        <v>223184.86000000013</v>
      </c>
      <c r="E8" s="83">
        <v>293820.60999999993</v>
      </c>
      <c r="F8" s="83">
        <v>517005.46999999962</v>
      </c>
    </row>
    <row r="9" spans="1:6" ht="16" customHeight="1" x14ac:dyDescent="0.3">
      <c r="A9" s="294"/>
      <c r="B9" s="277" t="s">
        <v>5</v>
      </c>
      <c r="C9" s="274"/>
      <c r="D9" s="97">
        <v>0.30089576490141795</v>
      </c>
      <c r="E9" s="117">
        <v>0.31321725905171149</v>
      </c>
      <c r="F9" s="117">
        <v>0.30777658794578894</v>
      </c>
    </row>
    <row r="10" spans="1:6" ht="16" customHeight="1" x14ac:dyDescent="0.3">
      <c r="A10" s="294"/>
      <c r="B10" s="277" t="s">
        <v>6</v>
      </c>
      <c r="C10" s="98" t="s">
        <v>7</v>
      </c>
      <c r="D10" s="97">
        <v>0.25041823840391769</v>
      </c>
      <c r="E10" s="117">
        <v>0.26534194810664258</v>
      </c>
      <c r="F10" s="117">
        <v>0.2724264215435106</v>
      </c>
    </row>
    <row r="11" spans="1:6" ht="16" customHeight="1" x14ac:dyDescent="0.3">
      <c r="A11" s="294"/>
      <c r="B11" s="277"/>
      <c r="C11" s="98" t="s">
        <v>8</v>
      </c>
      <c r="D11" s="97">
        <v>0.35670622469114172</v>
      </c>
      <c r="E11" s="117">
        <v>0.36543389368728291</v>
      </c>
      <c r="F11" s="117">
        <v>0.34553534837010252</v>
      </c>
    </row>
    <row r="12" spans="1:6" ht="16" customHeight="1" thickBot="1" x14ac:dyDescent="0.35">
      <c r="A12" s="295"/>
      <c r="B12" s="278" t="s">
        <v>9</v>
      </c>
      <c r="C12" s="275"/>
      <c r="D12" s="114">
        <v>501</v>
      </c>
      <c r="E12" s="114">
        <v>616</v>
      </c>
      <c r="F12" s="114">
        <v>1117</v>
      </c>
    </row>
    <row r="13" spans="1:6" ht="16" customHeight="1" x14ac:dyDescent="0.3">
      <c r="A13" s="293" t="s">
        <v>137</v>
      </c>
      <c r="B13" s="273" t="s">
        <v>120</v>
      </c>
      <c r="C13" s="276"/>
      <c r="D13" s="83">
        <v>15220.399999999998</v>
      </c>
      <c r="E13" s="83">
        <v>12537.65</v>
      </c>
      <c r="F13" s="83">
        <v>27758.05</v>
      </c>
    </row>
    <row r="14" spans="1:6" ht="16" customHeight="1" x14ac:dyDescent="0.3">
      <c r="A14" s="294"/>
      <c r="B14" s="277" t="s">
        <v>5</v>
      </c>
      <c r="C14" s="274"/>
      <c r="D14" s="97">
        <v>2.0520002566955207E-2</v>
      </c>
      <c r="E14" s="117">
        <v>1.3365326441700914E-2</v>
      </c>
      <c r="F14" s="117">
        <v>1.6524540672710121E-2</v>
      </c>
    </row>
    <row r="15" spans="1:6" ht="16" customHeight="1" x14ac:dyDescent="0.3">
      <c r="A15" s="294"/>
      <c r="B15" s="277" t="s">
        <v>6</v>
      </c>
      <c r="C15" s="98" t="s">
        <v>7</v>
      </c>
      <c r="D15" s="97">
        <v>9.5953629972044142E-3</v>
      </c>
      <c r="E15" s="117">
        <v>6.3582718815257278E-3</v>
      </c>
      <c r="F15" s="117">
        <v>9.6811289063859825E-3</v>
      </c>
    </row>
    <row r="16" spans="1:6" ht="16" customHeight="1" x14ac:dyDescent="0.3">
      <c r="A16" s="294"/>
      <c r="B16" s="277"/>
      <c r="C16" s="98" t="s">
        <v>8</v>
      </c>
      <c r="D16" s="97">
        <v>4.3338438472308109E-2</v>
      </c>
      <c r="E16" s="117">
        <v>2.7877767764672753E-2</v>
      </c>
      <c r="F16" s="117">
        <v>2.8068326836075311E-2</v>
      </c>
    </row>
    <row r="17" spans="1:6" ht="16" customHeight="1" thickBot="1" x14ac:dyDescent="0.35">
      <c r="A17" s="295"/>
      <c r="B17" s="278" t="s">
        <v>9</v>
      </c>
      <c r="C17" s="275"/>
      <c r="D17" s="114">
        <v>501</v>
      </c>
      <c r="E17" s="114">
        <v>616</v>
      </c>
      <c r="F17" s="114">
        <v>1117</v>
      </c>
    </row>
    <row r="18" spans="1:6" ht="16" customHeight="1" x14ac:dyDescent="0.3">
      <c r="A18" s="293" t="s">
        <v>138</v>
      </c>
      <c r="B18" s="273" t="s">
        <v>120</v>
      </c>
      <c r="C18" s="276"/>
      <c r="D18" s="83">
        <v>299288.6399999999</v>
      </c>
      <c r="E18" s="83">
        <v>380889.5</v>
      </c>
      <c r="F18" s="83">
        <v>680178.14000000036</v>
      </c>
    </row>
    <row r="19" spans="1:6" ht="16" customHeight="1" x14ac:dyDescent="0.3">
      <c r="A19" s="294"/>
      <c r="B19" s="277" t="s">
        <v>5</v>
      </c>
      <c r="C19" s="279"/>
      <c r="D19" s="97">
        <v>0.40349817751573752</v>
      </c>
      <c r="E19" s="117">
        <v>0.40603402597107435</v>
      </c>
      <c r="F19" s="117">
        <v>0.40491429834294285</v>
      </c>
    </row>
    <row r="20" spans="1:6" ht="16" customHeight="1" x14ac:dyDescent="0.3">
      <c r="A20" s="294"/>
      <c r="B20" s="277" t="s">
        <v>6</v>
      </c>
      <c r="C20" s="98" t="s">
        <v>7</v>
      </c>
      <c r="D20" s="97">
        <v>0.34823973506312045</v>
      </c>
      <c r="E20" s="117">
        <v>0.35469551034104102</v>
      </c>
      <c r="F20" s="117">
        <v>0.36696266934762811</v>
      </c>
    </row>
    <row r="21" spans="1:6" ht="16" customHeight="1" x14ac:dyDescent="0.3">
      <c r="A21" s="294"/>
      <c r="B21" s="277"/>
      <c r="C21" s="98" t="s">
        <v>8</v>
      </c>
      <c r="D21" s="97">
        <v>0.46131870072927211</v>
      </c>
      <c r="E21" s="117">
        <v>0.45951195395480204</v>
      </c>
      <c r="F21" s="117">
        <v>0.4440377730190741</v>
      </c>
    </row>
    <row r="22" spans="1:6" ht="16" customHeight="1" thickBot="1" x14ac:dyDescent="0.35">
      <c r="A22" s="295"/>
      <c r="B22" s="278" t="s">
        <v>9</v>
      </c>
      <c r="C22" s="275"/>
      <c r="D22" s="114">
        <v>501</v>
      </c>
      <c r="E22" s="114">
        <v>616</v>
      </c>
      <c r="F22" s="114">
        <v>1117</v>
      </c>
    </row>
    <row r="23" spans="1:6" ht="16" customHeight="1" x14ac:dyDescent="0.3">
      <c r="A23" s="282" t="s">
        <v>360</v>
      </c>
      <c r="B23" s="317"/>
      <c r="C23" s="317"/>
      <c r="D23" s="317"/>
      <c r="E23" s="317"/>
      <c r="F23" s="317"/>
    </row>
    <row r="24" spans="1:6" ht="16" customHeight="1" x14ac:dyDescent="0.3">
      <c r="A24" s="280" t="s">
        <v>10</v>
      </c>
      <c r="B24" s="316"/>
      <c r="C24" s="316"/>
      <c r="D24" s="316"/>
      <c r="E24" s="316"/>
      <c r="F24" s="316"/>
    </row>
    <row r="25" spans="1:6" ht="14.25" customHeight="1" x14ac:dyDescent="0.3"/>
    <row r="26" spans="1:6" ht="14.25" customHeight="1" x14ac:dyDescent="0.3">
      <c r="A26" s="198" t="str">
        <f>HYPERLINK("#'Index'!A1","Back To Index")</f>
        <v>Back To Index</v>
      </c>
    </row>
    <row r="27" spans="1:6" ht="14.25" customHeight="1" x14ac:dyDescent="0.3"/>
    <row r="28" spans="1:6" ht="14.1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15" customHeight="1" x14ac:dyDescent="0.3"/>
    <row r="33" ht="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15" customHeight="1" x14ac:dyDescent="0.3"/>
    <row r="41" ht="14.25" customHeight="1" x14ac:dyDescent="0.3"/>
    <row r="42" ht="14.2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4.25" customHeight="1" x14ac:dyDescent="0.3"/>
    <row r="54" ht="14.25" customHeight="1" x14ac:dyDescent="0.3"/>
    <row r="55" ht="14.25" customHeight="1" x14ac:dyDescent="0.3"/>
    <row r="56" ht="14.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3" ht="14.15" customHeight="1" x14ac:dyDescent="0.3"/>
    <row r="64" ht="14.15" customHeight="1" x14ac:dyDescent="0.3"/>
    <row r="65" ht="14.15" customHeight="1" x14ac:dyDescent="0.3"/>
    <row r="66" ht="14.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15" customHeight="1" x14ac:dyDescent="0.3"/>
    <row r="84" ht="14.15" customHeight="1" x14ac:dyDescent="0.3"/>
    <row r="85" ht="14.15" customHeight="1" x14ac:dyDescent="0.3"/>
    <row r="87" ht="14.15" customHeight="1" x14ac:dyDescent="0.3"/>
    <row r="88" ht="14.1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4" ht="14.5" customHeight="1" x14ac:dyDescent="0.3"/>
    <row r="95" ht="14.5" customHeight="1" x14ac:dyDescent="0.3"/>
    <row r="96" ht="14.5" customHeight="1" x14ac:dyDescent="0.3"/>
    <row r="97" ht="14.5" customHeight="1" x14ac:dyDescent="0.3"/>
    <row r="98" ht="14.5" customHeight="1" x14ac:dyDescent="0.3"/>
    <row r="99" ht="14.15" customHeight="1" x14ac:dyDescent="0.3"/>
    <row r="100" ht="14.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5" ht="14.15" customHeight="1" x14ac:dyDescent="0.3"/>
    <row r="116" ht="14.1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0" ht="14.15" customHeight="1" x14ac:dyDescent="0.3"/>
    <row r="141" ht="14.5" customHeight="1" x14ac:dyDescent="0.3"/>
    <row r="142" ht="14.5" customHeight="1" x14ac:dyDescent="0.3"/>
    <row r="143" ht="14.1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8" ht="14.5" customHeight="1" x14ac:dyDescent="0.3"/>
    <row r="179" ht="14.15" customHeight="1" x14ac:dyDescent="0.3"/>
    <row r="180" ht="14.15" customHeight="1" x14ac:dyDescent="0.3"/>
    <row r="181" ht="14.15" customHeight="1" x14ac:dyDescent="0.3"/>
    <row r="183" ht="14.5" customHeight="1" x14ac:dyDescent="0.3"/>
    <row r="184" ht="14.15" customHeight="1" x14ac:dyDescent="0.3"/>
    <row r="185" ht="14.5" customHeight="1" x14ac:dyDescent="0.3"/>
    <row r="187" ht="14.15" customHeight="1" x14ac:dyDescent="0.3"/>
    <row r="188" ht="14.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9" ht="14.15" customHeight="1" x14ac:dyDescent="0.3"/>
    <row r="200" ht="14.1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5" customHeight="1" x14ac:dyDescent="0.3"/>
    <row r="212" ht="14.15" customHeight="1" x14ac:dyDescent="0.3"/>
    <row r="213" ht="14.5" customHeight="1" x14ac:dyDescent="0.3"/>
    <row r="215" ht="14.15" customHeight="1" x14ac:dyDescent="0.3"/>
    <row r="216" ht="14.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2" ht="14.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0" ht="14.15" customHeight="1" x14ac:dyDescent="0.3"/>
    <row r="241" ht="14.5" customHeight="1" x14ac:dyDescent="0.3"/>
    <row r="242" ht="14.5" customHeight="1" x14ac:dyDescent="0.3"/>
    <row r="243" ht="14.1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0" ht="14.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6" ht="14.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8" ht="14.5" customHeight="1" x14ac:dyDescent="0.3"/>
    <row r="279" ht="14.15" customHeight="1" x14ac:dyDescent="0.3"/>
    <row r="280" ht="14.15" customHeight="1" x14ac:dyDescent="0.3"/>
    <row r="281" ht="14.15" customHeight="1" x14ac:dyDescent="0.3"/>
    <row r="283" ht="14.5" customHeight="1" x14ac:dyDescent="0.3"/>
    <row r="284" ht="14.15" customHeight="1" x14ac:dyDescent="0.3"/>
    <row r="285" ht="14.5" customHeight="1" x14ac:dyDescent="0.3"/>
    <row r="286" ht="14.5" customHeight="1" x14ac:dyDescent="0.3"/>
    <row r="287" ht="14.15" customHeight="1" x14ac:dyDescent="0.3"/>
    <row r="288" ht="14.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6" ht="14.5" customHeight="1" x14ac:dyDescent="0.3"/>
    <row r="307" ht="14.15" customHeight="1" x14ac:dyDescent="0.3"/>
    <row r="308" ht="14.15" customHeight="1" x14ac:dyDescent="0.3"/>
    <row r="309" ht="14.15" customHeight="1" x14ac:dyDescent="0.3"/>
    <row r="310" ht="14.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5" customHeight="1" x14ac:dyDescent="0.3"/>
    <row r="328" ht="14.15" customHeight="1" x14ac:dyDescent="0.3"/>
    <row r="329" ht="14.5" customHeight="1" x14ac:dyDescent="0.3"/>
    <row r="330" ht="14.5" customHeight="1" x14ac:dyDescent="0.3"/>
    <row r="331" ht="14.15" customHeight="1" x14ac:dyDescent="0.3"/>
    <row r="332" ht="14.5" customHeight="1" x14ac:dyDescent="0.3"/>
    <row r="333" ht="14.15" customHeight="1" x14ac:dyDescent="0.3"/>
    <row r="334" ht="14.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4" ht="14.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2" ht="14.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5" customHeight="1" x14ac:dyDescent="0.3"/>
    <row r="372" ht="14.15" customHeight="1" x14ac:dyDescent="0.3"/>
    <row r="373" ht="14.5" customHeight="1" x14ac:dyDescent="0.3"/>
    <row r="374" ht="14.5" customHeight="1" x14ac:dyDescent="0.3"/>
    <row r="375" ht="14.15" customHeight="1" x14ac:dyDescent="0.3"/>
    <row r="376" ht="14.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0" ht="14.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1" ht="14.15" customHeight="1" x14ac:dyDescent="0.3"/>
    <row r="412" ht="14.15" customHeight="1" x14ac:dyDescent="0.3"/>
    <row r="413" ht="14.15" customHeight="1" x14ac:dyDescent="0.3"/>
    <row r="415" ht="14.5" customHeight="1" x14ac:dyDescent="0.3"/>
    <row r="416" ht="14.15" customHeight="1" x14ac:dyDescent="0.3"/>
    <row r="417" ht="14.5" customHeight="1" x14ac:dyDescent="0.3"/>
    <row r="418" ht="14.5" customHeight="1" x14ac:dyDescent="0.3"/>
    <row r="419" ht="14.15" customHeight="1" x14ac:dyDescent="0.3"/>
    <row r="420" ht="14.5" customHeight="1" x14ac:dyDescent="0.3"/>
    <row r="421" ht="14.15" customHeight="1" x14ac:dyDescent="0.3"/>
    <row r="423" ht="14.15" customHeight="1" x14ac:dyDescent="0.3"/>
    <row r="424" ht="14.1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4" ht="14.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15" customHeight="1" x14ac:dyDescent="0.3"/>
    <row r="448" ht="14.15" customHeight="1" x14ac:dyDescent="0.3"/>
    <row r="449" ht="14.15" customHeight="1" x14ac:dyDescent="0.3"/>
    <row r="451" ht="14.5" customHeight="1" x14ac:dyDescent="0.3"/>
    <row r="452" ht="14.15" customHeight="1" x14ac:dyDescent="0.3"/>
    <row r="453" ht="14.5" customHeight="1" x14ac:dyDescent="0.3"/>
    <row r="454" ht="14.5" customHeight="1" x14ac:dyDescent="0.3"/>
    <row r="455" ht="14.15" customHeight="1" x14ac:dyDescent="0.3"/>
    <row r="456" ht="14.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15" customHeight="1" x14ac:dyDescent="0.3"/>
    <row r="476" ht="14.15" customHeight="1" x14ac:dyDescent="0.3"/>
    <row r="477" ht="14.15" customHeight="1" x14ac:dyDescent="0.3"/>
    <row r="479" ht="14.15" customHeight="1" x14ac:dyDescent="0.3"/>
    <row r="480" ht="14.1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5" customHeight="1" x14ac:dyDescent="0.3"/>
    <row r="497" ht="14.5" customHeight="1" x14ac:dyDescent="0.3"/>
    <row r="498" ht="14.5" customHeight="1" x14ac:dyDescent="0.3"/>
    <row r="500" ht="14.5" customHeight="1" x14ac:dyDescent="0.3"/>
    <row r="501" ht="14.15" customHeight="1" x14ac:dyDescent="0.3"/>
    <row r="503" ht="14.15" customHeight="1" x14ac:dyDescent="0.3"/>
    <row r="504" ht="14.15" customHeight="1" x14ac:dyDescent="0.3"/>
    <row r="505" ht="14.15" customHeight="1" x14ac:dyDescent="0.3"/>
    <row r="507" ht="14.15" customHeight="1" x14ac:dyDescent="0.3"/>
    <row r="508" ht="14.1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15" customHeight="1" x14ac:dyDescent="0.3"/>
    <row r="516" ht="14.15" customHeight="1" x14ac:dyDescent="0.3"/>
    <row r="517" ht="14.15" customHeight="1" x14ac:dyDescent="0.3"/>
    <row r="519" ht="14.15" customHeight="1" x14ac:dyDescent="0.3"/>
    <row r="520" ht="14.1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5" customHeight="1" x14ac:dyDescent="0.3"/>
  </sheetData>
  <mergeCells count="24">
    <mergeCell ref="A1:F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4:F24"/>
    <mergeCell ref="A23:F23"/>
    <mergeCell ref="A18:A22"/>
    <mergeCell ref="B18:C18"/>
    <mergeCell ref="B19:C19"/>
    <mergeCell ref="B20:B21"/>
    <mergeCell ref="B22:C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 enableFormatConditionsCalculation="0">
    <tabColor rgb="FF1F497D"/>
  </sheetPr>
  <dimension ref="A1:H467"/>
  <sheetViews>
    <sheetView workbookViewId="0">
      <selection sqref="A1:G1"/>
    </sheetView>
  </sheetViews>
  <sheetFormatPr defaultColWidth="8.75" defaultRowHeight="14" x14ac:dyDescent="0.3"/>
  <cols>
    <col min="1" max="1" width="18.58203125" style="96" customWidth="1"/>
    <col min="2" max="3" width="10.58203125" style="96" customWidth="1"/>
    <col min="4" max="8" width="12.58203125" style="96" customWidth="1"/>
    <col min="9" max="16384" width="8.75" style="96"/>
  </cols>
  <sheetData>
    <row r="1" spans="1:8" s="93" customFormat="1" ht="31.5" customHeight="1" thickBot="1" x14ac:dyDescent="0.35">
      <c r="A1" s="290" t="s">
        <v>496</v>
      </c>
      <c r="B1" s="290"/>
      <c r="C1" s="290"/>
      <c r="D1" s="290"/>
      <c r="E1" s="290"/>
      <c r="F1" s="290"/>
      <c r="G1" s="292"/>
      <c r="H1" s="79"/>
    </row>
    <row r="2" spans="1:8" ht="54" customHeight="1" thickBot="1" x14ac:dyDescent="0.35">
      <c r="A2" s="94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</row>
    <row r="3" spans="1:8" ht="16" customHeight="1" x14ac:dyDescent="0.3">
      <c r="A3" s="293" t="s">
        <v>136</v>
      </c>
      <c r="B3" s="273" t="s">
        <v>120</v>
      </c>
      <c r="C3" s="276"/>
      <c r="D3" s="83">
        <v>700089.10000000068</v>
      </c>
      <c r="E3" s="83">
        <v>65924.599999999991</v>
      </c>
      <c r="F3" s="83">
        <v>72630.260000000009</v>
      </c>
      <c r="G3" s="83">
        <v>80731.639999999985</v>
      </c>
      <c r="H3" s="83">
        <v>919375.60000000079</v>
      </c>
    </row>
    <row r="4" spans="1:8" ht="16" customHeight="1" x14ac:dyDescent="0.3">
      <c r="A4" s="294"/>
      <c r="B4" s="277" t="s">
        <v>5</v>
      </c>
      <c r="C4" s="274"/>
      <c r="D4" s="97">
        <v>0.5826972850544736</v>
      </c>
      <c r="E4" s="117">
        <v>0.51090522881059519</v>
      </c>
      <c r="F4" s="117">
        <v>0.60297227823497046</v>
      </c>
      <c r="G4" s="117">
        <v>0.35276133587082115</v>
      </c>
      <c r="H4" s="117">
        <v>0.5473100414365305</v>
      </c>
    </row>
    <row r="5" spans="1:8" ht="16" customHeight="1" x14ac:dyDescent="0.3">
      <c r="A5" s="294"/>
      <c r="B5" s="277" t="s">
        <v>6</v>
      </c>
      <c r="C5" s="98" t="s">
        <v>7</v>
      </c>
      <c r="D5" s="97">
        <v>0.53774727382017973</v>
      </c>
      <c r="E5" s="117">
        <v>0.37291595015496348</v>
      </c>
      <c r="F5" s="117">
        <v>0.43470322861866662</v>
      </c>
      <c r="G5" s="117">
        <v>0.26141313253527526</v>
      </c>
      <c r="H5" s="117">
        <v>0.5083927369386001</v>
      </c>
    </row>
    <row r="6" spans="1:8" ht="16" customHeight="1" x14ac:dyDescent="0.3">
      <c r="A6" s="294"/>
      <c r="B6" s="277"/>
      <c r="C6" s="98" t="s">
        <v>8</v>
      </c>
      <c r="D6" s="97">
        <v>0.62631375233593944</v>
      </c>
      <c r="E6" s="117">
        <v>0.64725232037727065</v>
      </c>
      <c r="F6" s="117">
        <v>0.74996347901581428</v>
      </c>
      <c r="G6" s="117">
        <v>0.45630919466342734</v>
      </c>
      <c r="H6" s="117">
        <v>0.58565740828459067</v>
      </c>
    </row>
    <row r="7" spans="1:8" ht="16" customHeight="1" thickBot="1" x14ac:dyDescent="0.35">
      <c r="A7" s="295"/>
      <c r="B7" s="278" t="s">
        <v>9</v>
      </c>
      <c r="C7" s="275"/>
      <c r="D7" s="114">
        <v>837</v>
      </c>
      <c r="E7" s="114">
        <v>84</v>
      </c>
      <c r="F7" s="114">
        <v>53</v>
      </c>
      <c r="G7" s="114">
        <v>143</v>
      </c>
      <c r="H7" s="114">
        <v>1117</v>
      </c>
    </row>
    <row r="8" spans="1:8" ht="16" customHeight="1" x14ac:dyDescent="0.3">
      <c r="A8" s="293" t="s">
        <v>156</v>
      </c>
      <c r="B8" s="273" t="s">
        <v>120</v>
      </c>
      <c r="C8" s="276"/>
      <c r="D8" s="83">
        <v>383321.60999999987</v>
      </c>
      <c r="E8" s="83">
        <v>37655.86</v>
      </c>
      <c r="F8" s="83">
        <v>48149.42</v>
      </c>
      <c r="G8" s="83">
        <v>47878.580000000009</v>
      </c>
      <c r="H8" s="83">
        <v>517005.46999999962</v>
      </c>
    </row>
    <row r="9" spans="1:8" ht="16" customHeight="1" x14ac:dyDescent="0.3">
      <c r="A9" s="294"/>
      <c r="B9" s="277" t="s">
        <v>5</v>
      </c>
      <c r="C9" s="274"/>
      <c r="D9" s="97">
        <v>0.31904576353168396</v>
      </c>
      <c r="E9" s="117">
        <v>0.29182696245953321</v>
      </c>
      <c r="F9" s="117">
        <v>0.39973374008426305</v>
      </c>
      <c r="G9" s="117">
        <v>0.20920808545940583</v>
      </c>
      <c r="H9" s="117">
        <v>0.30777658794578894</v>
      </c>
    </row>
    <row r="10" spans="1:8" ht="16" customHeight="1" x14ac:dyDescent="0.3">
      <c r="A10" s="294"/>
      <c r="B10" s="277" t="s">
        <v>6</v>
      </c>
      <c r="C10" s="98" t="s">
        <v>7</v>
      </c>
      <c r="D10" s="97">
        <v>0.27842086936331939</v>
      </c>
      <c r="E10" s="117">
        <v>0.18001678938576082</v>
      </c>
      <c r="F10" s="117">
        <v>0.24059500754453894</v>
      </c>
      <c r="G10" s="117">
        <v>0.13600634220515154</v>
      </c>
      <c r="H10" s="117">
        <v>0.2724264215435106</v>
      </c>
    </row>
    <row r="11" spans="1:8" ht="16" customHeight="1" x14ac:dyDescent="0.3">
      <c r="A11" s="294"/>
      <c r="B11" s="277"/>
      <c r="C11" s="98" t="s">
        <v>8</v>
      </c>
      <c r="D11" s="97">
        <v>0.36261945149630664</v>
      </c>
      <c r="E11" s="117">
        <v>0.43614530592297823</v>
      </c>
      <c r="F11" s="117">
        <v>0.58328439006763788</v>
      </c>
      <c r="G11" s="117">
        <v>0.30777393231444572</v>
      </c>
      <c r="H11" s="117">
        <v>0.34553534837010252</v>
      </c>
    </row>
    <row r="12" spans="1:8" ht="16" customHeight="1" thickBot="1" x14ac:dyDescent="0.35">
      <c r="A12" s="295"/>
      <c r="B12" s="278" t="s">
        <v>9</v>
      </c>
      <c r="C12" s="275"/>
      <c r="D12" s="114">
        <v>837</v>
      </c>
      <c r="E12" s="114">
        <v>84</v>
      </c>
      <c r="F12" s="114">
        <v>53</v>
      </c>
      <c r="G12" s="114">
        <v>143</v>
      </c>
      <c r="H12" s="114">
        <v>1117</v>
      </c>
    </row>
    <row r="13" spans="1:8" ht="16" customHeight="1" x14ac:dyDescent="0.3">
      <c r="A13" s="293" t="s">
        <v>137</v>
      </c>
      <c r="B13" s="273" t="s">
        <v>120</v>
      </c>
      <c r="C13" s="276"/>
      <c r="D13" s="83">
        <v>9510.2099999999991</v>
      </c>
      <c r="E13" s="83">
        <v>3917.28</v>
      </c>
      <c r="F13" s="83">
        <v>3896.97</v>
      </c>
      <c r="G13" s="83">
        <v>10433.59</v>
      </c>
      <c r="H13" s="83">
        <v>27758.05</v>
      </c>
    </row>
    <row r="14" spans="1:8" ht="16" customHeight="1" x14ac:dyDescent="0.3">
      <c r="A14" s="294"/>
      <c r="B14" s="277" t="s">
        <v>5</v>
      </c>
      <c r="C14" s="274"/>
      <c r="D14" s="97">
        <v>7.915526105602701E-3</v>
      </c>
      <c r="E14" s="117">
        <v>3.0358300766560112E-2</v>
      </c>
      <c r="F14" s="117">
        <v>3.2352422793382983E-2</v>
      </c>
      <c r="G14" s="117">
        <v>4.5590144661107362E-2</v>
      </c>
      <c r="H14" s="117">
        <v>1.6524540672710121E-2</v>
      </c>
    </row>
    <row r="15" spans="1:8" ht="16" customHeight="1" x14ac:dyDescent="0.3">
      <c r="A15" s="294"/>
      <c r="B15" s="277" t="s">
        <v>6</v>
      </c>
      <c r="C15" s="98" t="s">
        <v>7</v>
      </c>
      <c r="D15" s="97">
        <v>3.528361371846111E-3</v>
      </c>
      <c r="E15" s="117">
        <v>6.4006960078373662E-3</v>
      </c>
      <c r="F15" s="117">
        <v>4.5395911063325139E-3</v>
      </c>
      <c r="G15" s="117">
        <v>2.0721918786009878E-2</v>
      </c>
      <c r="H15" s="117">
        <v>9.6811289063859825E-3</v>
      </c>
    </row>
    <row r="16" spans="1:8" ht="16" customHeight="1" x14ac:dyDescent="0.3">
      <c r="A16" s="294"/>
      <c r="B16" s="277"/>
      <c r="C16" s="98" t="s">
        <v>8</v>
      </c>
      <c r="D16" s="97">
        <v>1.7661009770200353E-2</v>
      </c>
      <c r="E16" s="117">
        <v>0.13206919498583469</v>
      </c>
      <c r="F16" s="117">
        <v>0.19686736230993676</v>
      </c>
      <c r="G16" s="117">
        <v>9.7336162646898997E-2</v>
      </c>
      <c r="H16" s="117">
        <v>2.8068326836075311E-2</v>
      </c>
    </row>
    <row r="17" spans="1:8" ht="16" customHeight="1" thickBot="1" x14ac:dyDescent="0.35">
      <c r="A17" s="295"/>
      <c r="B17" s="278" t="s">
        <v>9</v>
      </c>
      <c r="C17" s="275"/>
      <c r="D17" s="114">
        <v>837</v>
      </c>
      <c r="E17" s="114">
        <v>84</v>
      </c>
      <c r="F17" s="114">
        <v>53</v>
      </c>
      <c r="G17" s="114">
        <v>143</v>
      </c>
      <c r="H17" s="114">
        <v>1117</v>
      </c>
    </row>
    <row r="18" spans="1:8" ht="16" customHeight="1" x14ac:dyDescent="0.3">
      <c r="A18" s="293" t="s">
        <v>138</v>
      </c>
      <c r="B18" s="273" t="s">
        <v>120</v>
      </c>
      <c r="C18" s="276"/>
      <c r="D18" s="83">
        <v>469829.29999999993</v>
      </c>
      <c r="E18" s="83">
        <v>68625.48000000001</v>
      </c>
      <c r="F18" s="83">
        <v>47928.61</v>
      </c>
      <c r="G18" s="83">
        <v>93794.75</v>
      </c>
      <c r="H18" s="83">
        <v>680178.14000000036</v>
      </c>
    </row>
    <row r="19" spans="1:8" ht="16" customHeight="1" x14ac:dyDescent="0.3">
      <c r="A19" s="294"/>
      <c r="B19" s="277" t="s">
        <v>5</v>
      </c>
      <c r="C19" s="279"/>
      <c r="D19" s="97">
        <v>0.39104773599395204</v>
      </c>
      <c r="E19" s="117">
        <v>0.53183662186250558</v>
      </c>
      <c r="F19" s="117">
        <v>0.39790058805152817</v>
      </c>
      <c r="G19" s="117">
        <v>0.40984131262129331</v>
      </c>
      <c r="H19" s="117">
        <v>0.40491429834294285</v>
      </c>
    </row>
    <row r="20" spans="1:8" ht="16" customHeight="1" x14ac:dyDescent="0.3">
      <c r="A20" s="294"/>
      <c r="B20" s="277" t="s">
        <v>6</v>
      </c>
      <c r="C20" s="98" t="s">
        <v>7</v>
      </c>
      <c r="D20" s="97">
        <v>0.34806352457574113</v>
      </c>
      <c r="E20" s="117">
        <v>0.39440066891685854</v>
      </c>
      <c r="F20" s="117">
        <v>0.23871180973241252</v>
      </c>
      <c r="G20" s="117">
        <v>0.31050195837830002</v>
      </c>
      <c r="H20" s="117">
        <v>0.36696266934762811</v>
      </c>
    </row>
    <row r="21" spans="1:8" ht="16" customHeight="1" x14ac:dyDescent="0.3">
      <c r="A21" s="294"/>
      <c r="B21" s="277"/>
      <c r="C21" s="98" t="s">
        <v>8</v>
      </c>
      <c r="D21" s="97">
        <v>0.43579188997344692</v>
      </c>
      <c r="E21" s="117">
        <v>0.6646061936479164</v>
      </c>
      <c r="F21" s="117">
        <v>0.58207911564856185</v>
      </c>
      <c r="G21" s="117">
        <v>0.51712599997770226</v>
      </c>
      <c r="H21" s="117">
        <v>0.4440377730190741</v>
      </c>
    </row>
    <row r="22" spans="1:8" ht="16" customHeight="1" thickBot="1" x14ac:dyDescent="0.35">
      <c r="A22" s="295"/>
      <c r="B22" s="278" t="s">
        <v>9</v>
      </c>
      <c r="C22" s="275"/>
      <c r="D22" s="114">
        <v>837</v>
      </c>
      <c r="E22" s="114">
        <v>84</v>
      </c>
      <c r="F22" s="114">
        <v>53</v>
      </c>
      <c r="G22" s="114">
        <v>143</v>
      </c>
      <c r="H22" s="118">
        <v>1117</v>
      </c>
    </row>
    <row r="23" spans="1:8" ht="16" customHeight="1" x14ac:dyDescent="0.3">
      <c r="A23" s="282" t="s">
        <v>360</v>
      </c>
      <c r="B23" s="283"/>
      <c r="C23" s="283"/>
      <c r="D23" s="283"/>
      <c r="E23" s="283"/>
      <c r="F23" s="283"/>
      <c r="G23" s="283"/>
      <c r="H23" s="72"/>
    </row>
    <row r="24" spans="1:8" ht="16" customHeight="1" x14ac:dyDescent="0.3">
      <c r="A24" s="280" t="s">
        <v>10</v>
      </c>
      <c r="B24" s="281"/>
      <c r="C24" s="281"/>
      <c r="D24" s="281"/>
      <c r="E24" s="281"/>
      <c r="F24" s="281"/>
      <c r="G24" s="281"/>
      <c r="H24" s="72"/>
    </row>
    <row r="25" spans="1:8" ht="14.25" customHeight="1" x14ac:dyDescent="0.3">
      <c r="H25" s="72"/>
    </row>
    <row r="26" spans="1:8" ht="14.25" customHeight="1" x14ac:dyDescent="0.3">
      <c r="A26" s="198" t="str">
        <f>HYPERLINK("#'Index'!A1","Back To Index")</f>
        <v>Back To Index</v>
      </c>
      <c r="H26" s="72"/>
    </row>
    <row r="27" spans="1:8" ht="14.25" customHeight="1" x14ac:dyDescent="0.3">
      <c r="H27" s="72"/>
    </row>
    <row r="28" spans="1:8" ht="14.15" customHeight="1" x14ac:dyDescent="0.3">
      <c r="H28" s="72"/>
    </row>
    <row r="29" spans="1:8" ht="14.25" customHeight="1" x14ac:dyDescent="0.3">
      <c r="H29" s="72"/>
    </row>
    <row r="30" spans="1:8" ht="14.25" customHeight="1" x14ac:dyDescent="0.3">
      <c r="H30" s="72"/>
    </row>
    <row r="31" spans="1:8" ht="14.25" customHeight="1" x14ac:dyDescent="0.3">
      <c r="H31" s="72"/>
    </row>
    <row r="32" spans="1:8" ht="14.15" customHeight="1" x14ac:dyDescent="0.3">
      <c r="H32" s="72"/>
    </row>
    <row r="33" spans="8:8" ht="15" customHeight="1" x14ac:dyDescent="0.3">
      <c r="H33" s="72"/>
    </row>
    <row r="34" spans="8:8" x14ac:dyDescent="0.3">
      <c r="H34" s="72"/>
    </row>
    <row r="35" spans="8:8" ht="15" customHeight="1" x14ac:dyDescent="0.3">
      <c r="H35" s="72"/>
    </row>
    <row r="36" spans="8:8" ht="15" customHeight="1" x14ac:dyDescent="0.3">
      <c r="H36" s="72"/>
    </row>
    <row r="37" spans="8:8" ht="36.75" customHeight="1" x14ac:dyDescent="0.3">
      <c r="H37" s="72"/>
    </row>
    <row r="38" spans="8:8" ht="15" customHeight="1" x14ac:dyDescent="0.3">
      <c r="H38" s="72"/>
    </row>
    <row r="39" spans="8:8" ht="14.25" customHeight="1" x14ac:dyDescent="0.3">
      <c r="H39" s="72"/>
    </row>
    <row r="40" spans="8:8" ht="14.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25" customHeight="1" x14ac:dyDescent="0.3">
      <c r="H43" s="72"/>
    </row>
    <row r="44" spans="8:8" ht="14.1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5" customHeight="1" x14ac:dyDescent="0.3">
      <c r="H61" s="72"/>
    </row>
    <row r="63" spans="8:8" ht="14.5" customHeight="1" x14ac:dyDescent="0.3"/>
    <row r="65" ht="14.5" customHeight="1" x14ac:dyDescent="0.3"/>
    <row r="66" ht="14.5" customHeight="1" x14ac:dyDescent="0.3"/>
    <row r="68" ht="14.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15" customHeight="1" x14ac:dyDescent="0.3"/>
    <row r="84" ht="14.15" customHeight="1" x14ac:dyDescent="0.3"/>
    <row r="85" ht="14.15" customHeight="1" x14ac:dyDescent="0.3"/>
    <row r="87" ht="14.15" customHeight="1" x14ac:dyDescent="0.3"/>
    <row r="88" ht="14.15" customHeight="1" x14ac:dyDescent="0.3"/>
    <row r="89" ht="14.15" customHeight="1" x14ac:dyDescent="0.3"/>
    <row r="91" ht="14.5" customHeight="1" x14ac:dyDescent="0.3"/>
    <row r="93" ht="14.5" customHeight="1" x14ac:dyDescent="0.3"/>
    <row r="94" ht="14.5" customHeight="1" x14ac:dyDescent="0.3"/>
    <row r="96" ht="14.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5" ht="14.15" customHeight="1" x14ac:dyDescent="0.3"/>
    <row r="116" ht="14.15" customHeight="1" x14ac:dyDescent="0.3"/>
    <row r="117" ht="14.15" customHeight="1" x14ac:dyDescent="0.3"/>
    <row r="119" ht="14.5" customHeight="1" x14ac:dyDescent="0.3"/>
    <row r="121" ht="14.5" customHeight="1" x14ac:dyDescent="0.3"/>
    <row r="122" ht="14.5" customHeight="1" x14ac:dyDescent="0.3"/>
    <row r="124" ht="14.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15" customHeight="1" x14ac:dyDescent="0.3"/>
    <row r="140" ht="14.1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5" customHeight="1" x14ac:dyDescent="0.3"/>
    <row r="149" ht="14.5" customHeight="1" x14ac:dyDescent="0.3"/>
    <row r="150" ht="14.5" customHeight="1" x14ac:dyDescent="0.3"/>
    <row r="152" ht="14.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5" customHeight="1" x14ac:dyDescent="0.3"/>
    <row r="177" ht="14.5" customHeight="1" x14ac:dyDescent="0.3"/>
    <row r="178" ht="14.5" customHeight="1" x14ac:dyDescent="0.3"/>
    <row r="180" ht="14.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9" ht="14.15" customHeight="1" x14ac:dyDescent="0.3"/>
    <row r="200" ht="14.1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5" customHeight="1" x14ac:dyDescent="0.3"/>
    <row r="221" ht="14.5" customHeight="1" x14ac:dyDescent="0.3"/>
    <row r="222" ht="14.5" customHeight="1" x14ac:dyDescent="0.3"/>
    <row r="224" ht="14.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0" ht="14.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5" customHeight="1" x14ac:dyDescent="0.3"/>
    <row r="264" ht="14.15" customHeight="1" x14ac:dyDescent="0.3"/>
    <row r="265" ht="14.5" customHeight="1" x14ac:dyDescent="0.3"/>
    <row r="266" ht="14.5" customHeight="1" x14ac:dyDescent="0.3"/>
    <row r="267" ht="14.15" customHeight="1" x14ac:dyDescent="0.3"/>
    <row r="268" ht="14.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8" ht="14.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6" ht="14.5" customHeight="1" x14ac:dyDescent="0.3"/>
    <row r="307" ht="14.5" customHeight="1" x14ac:dyDescent="0.3"/>
    <row r="308" ht="14.5" customHeight="1" x14ac:dyDescent="0.3"/>
    <row r="309" ht="14.5" customHeight="1" x14ac:dyDescent="0.3"/>
    <row r="310" ht="14.5" customHeight="1" x14ac:dyDescent="0.3"/>
    <row r="311" ht="14.15" customHeight="1" x14ac:dyDescent="0.3"/>
    <row r="312" ht="14.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4" ht="14.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2" ht="14.15" customHeight="1" x14ac:dyDescent="0.3"/>
    <row r="353" ht="14.5" customHeight="1" x14ac:dyDescent="0.3"/>
    <row r="354" ht="14.5" customHeight="1" x14ac:dyDescent="0.3"/>
    <row r="355" ht="14.1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2" ht="14.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5" customHeight="1" x14ac:dyDescent="0.3"/>
    <row r="389" ht="14.5" customHeight="1" x14ac:dyDescent="0.3"/>
    <row r="390" ht="14.5" customHeight="1" x14ac:dyDescent="0.3"/>
    <row r="392" ht="14.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15" customHeight="1" x14ac:dyDescent="0.3"/>
    <row r="420" ht="14.15" customHeight="1" x14ac:dyDescent="0.3"/>
    <row r="421" ht="14.15" customHeight="1" x14ac:dyDescent="0.3"/>
    <row r="423" ht="14.15" customHeight="1" x14ac:dyDescent="0.3"/>
    <row r="424" ht="14.1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5" customHeight="1" x14ac:dyDescent="0.3"/>
    <row r="433" ht="14.5" customHeight="1" x14ac:dyDescent="0.3"/>
    <row r="434" ht="14.5" customHeight="1" x14ac:dyDescent="0.3"/>
    <row r="436" ht="14.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15" customHeight="1" x14ac:dyDescent="0.3"/>
    <row r="448" ht="14.15" customHeight="1" x14ac:dyDescent="0.3"/>
    <row r="449" ht="14.15" customHeight="1" x14ac:dyDescent="0.3"/>
    <row r="451" ht="14.15" customHeight="1" x14ac:dyDescent="0.3"/>
    <row r="452" ht="14.15" customHeight="1" x14ac:dyDescent="0.3"/>
    <row r="453" ht="14.1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5" customHeight="1" x14ac:dyDescent="0.3"/>
  </sheetData>
  <mergeCells count="2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4:G24"/>
    <mergeCell ref="A23:G23"/>
    <mergeCell ref="A18:A22"/>
    <mergeCell ref="B18:C18"/>
    <mergeCell ref="B19:C19"/>
    <mergeCell ref="B20:B21"/>
    <mergeCell ref="B22:C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1F497D"/>
  </sheetPr>
  <dimension ref="A1:F182"/>
  <sheetViews>
    <sheetView topLeftCell="A40" workbookViewId="0">
      <selection activeCell="J48" sqref="J48"/>
    </sheetView>
  </sheetViews>
  <sheetFormatPr defaultColWidth="9" defaultRowHeight="15.5" x14ac:dyDescent="0.35"/>
  <cols>
    <col min="1" max="1" width="49.58203125" style="39" customWidth="1"/>
    <col min="2" max="3" width="10.58203125" style="39" customWidth="1"/>
    <col min="4" max="4" width="10.58203125" style="56" customWidth="1"/>
    <col min="5" max="12" width="10.58203125" style="39" customWidth="1"/>
    <col min="13" max="16384" width="9" style="39"/>
  </cols>
  <sheetData>
    <row r="1" spans="1:6" s="78" customFormat="1" ht="30" customHeight="1" thickBot="1" x14ac:dyDescent="0.4">
      <c r="A1" s="266" t="s">
        <v>282</v>
      </c>
      <c r="B1" s="266"/>
      <c r="C1" s="266"/>
      <c r="D1" s="266"/>
      <c r="E1" s="266"/>
      <c r="F1" s="266"/>
    </row>
    <row r="2" spans="1:6" s="41" customFormat="1" ht="79.5" customHeight="1" thickBot="1" x14ac:dyDescent="0.4">
      <c r="A2" s="90"/>
      <c r="B2" s="91" t="s">
        <v>100</v>
      </c>
      <c r="C2" s="91" t="s">
        <v>101</v>
      </c>
      <c r="D2" s="91" t="s">
        <v>102</v>
      </c>
      <c r="E2" s="92" t="s">
        <v>103</v>
      </c>
      <c r="F2" s="92" t="s">
        <v>4</v>
      </c>
    </row>
    <row r="3" spans="1:6" s="41" customFormat="1" ht="16" customHeight="1" x14ac:dyDescent="0.35">
      <c r="A3" s="5" t="s">
        <v>34</v>
      </c>
      <c r="B3" s="42"/>
      <c r="C3" s="42"/>
      <c r="D3" s="42"/>
      <c r="E3" s="42"/>
      <c r="F3" s="43"/>
    </row>
    <row r="4" spans="1:6" s="41" customFormat="1" ht="16" customHeight="1" x14ac:dyDescent="0.35">
      <c r="A4" s="8" t="s">
        <v>1</v>
      </c>
      <c r="B4" s="57">
        <v>0.24651874018635053</v>
      </c>
      <c r="C4" s="57">
        <v>0.21321915730304902</v>
      </c>
      <c r="D4" s="57">
        <v>0.224635575151169</v>
      </c>
      <c r="E4" s="57">
        <v>0.20402228900647271</v>
      </c>
      <c r="F4" s="57">
        <v>0.22002352310473147</v>
      </c>
    </row>
    <row r="5" spans="1:6" s="41" customFormat="1" ht="16" customHeight="1" x14ac:dyDescent="0.35">
      <c r="A5" s="8" t="s">
        <v>2</v>
      </c>
      <c r="B5" s="57">
        <v>0.61315688421255365</v>
      </c>
      <c r="C5" s="57">
        <v>0.58807292431245728</v>
      </c>
      <c r="D5" s="57">
        <v>0.57006369401530299</v>
      </c>
      <c r="E5" s="57">
        <v>0.66288837696420078</v>
      </c>
      <c r="F5" s="57">
        <v>0.6245710505900568</v>
      </c>
    </row>
    <row r="6" spans="1:6" s="41" customFormat="1" ht="16" customHeight="1" x14ac:dyDescent="0.35">
      <c r="A6" s="8" t="s">
        <v>3</v>
      </c>
      <c r="B6" s="57">
        <v>0.1403243756010977</v>
      </c>
      <c r="C6" s="57">
        <v>0.19870791838449364</v>
      </c>
      <c r="D6" s="57">
        <v>0.20530073083352782</v>
      </c>
      <c r="E6" s="57">
        <v>0.13308933402932735</v>
      </c>
      <c r="F6" s="57">
        <v>0.15540542630521109</v>
      </c>
    </row>
    <row r="7" spans="1:6" ht="16" customHeight="1" x14ac:dyDescent="0.35">
      <c r="A7" s="11"/>
      <c r="B7" s="48"/>
      <c r="C7" s="48"/>
      <c r="D7" s="48"/>
      <c r="E7" s="48"/>
      <c r="F7" s="49"/>
    </row>
    <row r="8" spans="1:6" ht="16" customHeight="1" x14ac:dyDescent="0.35">
      <c r="A8" s="11" t="s">
        <v>38</v>
      </c>
      <c r="B8" s="60">
        <v>0.52792989690652126</v>
      </c>
      <c r="C8" s="60">
        <v>0.51393237944326642</v>
      </c>
      <c r="D8" s="60">
        <v>0.50869821223244671</v>
      </c>
      <c r="E8" s="60">
        <v>0.51077313374970712</v>
      </c>
      <c r="F8" s="60">
        <v>0.51615521564916578</v>
      </c>
    </row>
    <row r="9" spans="1:6" ht="16" customHeight="1" x14ac:dyDescent="0.35">
      <c r="A9" s="11"/>
      <c r="B9" s="48"/>
      <c r="C9" s="48"/>
      <c r="D9" s="48"/>
      <c r="E9" s="48"/>
      <c r="F9" s="50"/>
    </row>
    <row r="10" spans="1:6" ht="16" customHeight="1" x14ac:dyDescent="0.35">
      <c r="A10" s="11" t="s">
        <v>35</v>
      </c>
      <c r="B10" s="48"/>
      <c r="C10" s="48"/>
      <c r="D10" s="48"/>
      <c r="E10" s="48"/>
      <c r="F10" s="49"/>
    </row>
    <row r="11" spans="1:6" ht="16" customHeight="1" x14ac:dyDescent="0.35">
      <c r="A11" s="8" t="s">
        <v>23</v>
      </c>
      <c r="B11" s="57">
        <v>0.58058600944400895</v>
      </c>
      <c r="C11" s="57">
        <v>0.69343761467019049</v>
      </c>
      <c r="D11" s="57">
        <v>0.75047089634039987</v>
      </c>
      <c r="E11" s="57">
        <v>0.84816808914915987</v>
      </c>
      <c r="F11" s="57">
        <v>0.73040038514811589</v>
      </c>
    </row>
    <row r="12" spans="1:6" ht="16" customHeight="1" x14ac:dyDescent="0.35">
      <c r="A12" s="8" t="s">
        <v>93</v>
      </c>
      <c r="B12" s="57">
        <v>9.5990903839460795E-2</v>
      </c>
      <c r="C12" s="57">
        <v>6.6212500570184463E-2</v>
      </c>
      <c r="D12" s="57">
        <v>7.9508491624633332E-2</v>
      </c>
      <c r="E12" s="57">
        <v>3.7117568068335223E-2</v>
      </c>
      <c r="F12" s="57">
        <v>6.3943788408567334E-2</v>
      </c>
    </row>
    <row r="13" spans="1:6" ht="16" customHeight="1" x14ac:dyDescent="0.35">
      <c r="A13" s="8" t="s">
        <v>24</v>
      </c>
      <c r="B13" s="57">
        <v>8.2081000836377815E-2</v>
      </c>
      <c r="C13" s="57">
        <v>9.9627214000168662E-2</v>
      </c>
      <c r="D13" s="57">
        <v>9.2624040267713287E-2</v>
      </c>
      <c r="E13" s="57">
        <v>8.1322200769337841E-2</v>
      </c>
      <c r="F13" s="57">
        <v>8.6366621159761278E-2</v>
      </c>
    </row>
    <row r="14" spans="1:6" ht="16" customHeight="1" x14ac:dyDescent="0.35">
      <c r="A14" s="8" t="s">
        <v>25</v>
      </c>
      <c r="B14" s="60">
        <v>0.24134208588015407</v>
      </c>
      <c r="C14" s="60">
        <v>0.14072267075945649</v>
      </c>
      <c r="D14" s="60">
        <v>7.7396571767253688E-2</v>
      </c>
      <c r="E14" s="60">
        <v>3.3392142013166953E-2</v>
      </c>
      <c r="F14" s="60">
        <v>0.11928920528355508</v>
      </c>
    </row>
    <row r="15" spans="1:6" ht="16" customHeight="1" x14ac:dyDescent="0.35">
      <c r="A15" s="8"/>
      <c r="B15" s="48"/>
      <c r="C15" s="48"/>
      <c r="D15" s="48"/>
      <c r="E15" s="48"/>
      <c r="F15" s="49"/>
    </row>
    <row r="16" spans="1:6" ht="16" customHeight="1" x14ac:dyDescent="0.35">
      <c r="A16" s="11" t="s">
        <v>36</v>
      </c>
      <c r="B16" s="60">
        <v>0.87865140256380247</v>
      </c>
      <c r="C16" s="60">
        <v>0.92371017156873558</v>
      </c>
      <c r="D16" s="60">
        <v>0.9299965494818323</v>
      </c>
      <c r="E16" s="60">
        <v>0.94905394013414646</v>
      </c>
      <c r="F16" s="60">
        <v>0.92185721827964229</v>
      </c>
    </row>
    <row r="17" spans="1:6" ht="16" customHeight="1" x14ac:dyDescent="0.35">
      <c r="A17" s="11"/>
      <c r="B17" s="85"/>
      <c r="C17" s="85"/>
      <c r="D17" s="85"/>
      <c r="E17" s="85"/>
      <c r="F17" s="85"/>
    </row>
    <row r="18" spans="1:6" ht="16" customHeight="1" x14ac:dyDescent="0.35">
      <c r="A18" s="11" t="s">
        <v>76</v>
      </c>
      <c r="B18" s="60">
        <v>0.88462681395348175</v>
      </c>
      <c r="C18" s="60">
        <v>0.96647935224623793</v>
      </c>
      <c r="D18" s="60">
        <v>0.98317263781066278</v>
      </c>
      <c r="E18" s="60">
        <v>0.99775693113874198</v>
      </c>
      <c r="F18" s="60">
        <v>0.95749149768046149</v>
      </c>
    </row>
    <row r="19" spans="1:6" ht="16" customHeight="1" x14ac:dyDescent="0.35">
      <c r="A19" s="8"/>
      <c r="B19" s="48"/>
      <c r="C19" s="48"/>
      <c r="D19" s="48"/>
      <c r="E19" s="48"/>
      <c r="F19" s="49"/>
    </row>
    <row r="20" spans="1:6" ht="16" customHeight="1" x14ac:dyDescent="0.35">
      <c r="A20" s="11" t="s">
        <v>37</v>
      </c>
      <c r="B20" s="45"/>
      <c r="C20" s="45"/>
      <c r="D20" s="45"/>
      <c r="E20" s="48"/>
      <c r="F20" s="47"/>
    </row>
    <row r="21" spans="1:6" ht="16" customHeight="1" x14ac:dyDescent="0.35">
      <c r="A21" s="8" t="s">
        <v>40</v>
      </c>
      <c r="B21" s="57">
        <v>0.40104210686673608</v>
      </c>
      <c r="C21" s="57">
        <v>0.53489209478441302</v>
      </c>
      <c r="D21" s="57">
        <v>0.57665539539635813</v>
      </c>
      <c r="E21" s="57">
        <v>0.7063311950957325</v>
      </c>
      <c r="F21" s="57">
        <v>0.57133205102227869</v>
      </c>
    </row>
    <row r="22" spans="1:6" ht="16" customHeight="1" x14ac:dyDescent="0.35">
      <c r="A22" s="8" t="s">
        <v>39</v>
      </c>
      <c r="B22" s="57">
        <v>0.27823758931891568</v>
      </c>
      <c r="C22" s="57">
        <v>0.30264213272856832</v>
      </c>
      <c r="D22" s="57">
        <v>0.29725833087895387</v>
      </c>
      <c r="E22" s="57">
        <v>0.21128402000007701</v>
      </c>
      <c r="F22" s="57">
        <v>0.25732265677500182</v>
      </c>
    </row>
    <row r="23" spans="1:6" ht="16" customHeight="1" x14ac:dyDescent="0.35">
      <c r="A23" s="8" t="s">
        <v>26</v>
      </c>
      <c r="B23" s="57">
        <v>0.32072030381434991</v>
      </c>
      <c r="C23" s="57">
        <v>0.16246577248701868</v>
      </c>
      <c r="D23" s="57">
        <v>0.12608627372468814</v>
      </c>
      <c r="E23" s="57">
        <v>8.2384784904190822E-2</v>
      </c>
      <c r="F23" s="57">
        <v>0.17134529220271766</v>
      </c>
    </row>
    <row r="24" spans="1:6" ht="16" customHeight="1" x14ac:dyDescent="0.35">
      <c r="A24" s="11"/>
      <c r="B24" s="45"/>
      <c r="C24" s="45"/>
      <c r="D24" s="45"/>
      <c r="E24" s="48"/>
      <c r="F24" s="46"/>
    </row>
    <row r="25" spans="1:6" ht="16" customHeight="1" x14ac:dyDescent="0.35">
      <c r="A25" s="63" t="s">
        <v>157</v>
      </c>
      <c r="B25" s="60">
        <v>0.39198497411314731</v>
      </c>
      <c r="C25" s="60">
        <v>0.31008371677166502</v>
      </c>
      <c r="D25" s="60">
        <v>0.26437621529396033</v>
      </c>
      <c r="E25" s="60">
        <v>0.1643165678332788</v>
      </c>
      <c r="F25" s="60">
        <v>0.26900175638248286</v>
      </c>
    </row>
    <row r="26" spans="1:6" ht="16" customHeight="1" x14ac:dyDescent="0.35">
      <c r="A26" s="8"/>
      <c r="B26" s="48"/>
      <c r="C26" s="48"/>
      <c r="D26" s="48"/>
      <c r="E26" s="48"/>
      <c r="F26" s="49"/>
    </row>
    <row r="27" spans="1:6" ht="16" customHeight="1" x14ac:dyDescent="0.35">
      <c r="A27" s="11" t="s">
        <v>42</v>
      </c>
      <c r="B27" s="48"/>
      <c r="C27" s="48"/>
      <c r="D27" s="48"/>
      <c r="E27" s="48"/>
      <c r="F27" s="50"/>
    </row>
    <row r="28" spans="1:6" ht="16" customHeight="1" x14ac:dyDescent="0.35">
      <c r="A28" s="8" t="s">
        <v>27</v>
      </c>
      <c r="B28" s="60">
        <v>0.21335639515402341</v>
      </c>
      <c r="C28" s="60">
        <v>0.17090747524226035</v>
      </c>
      <c r="D28" s="60">
        <v>0.13305551263636453</v>
      </c>
      <c r="E28" s="60">
        <v>6.5140615871468077E-2</v>
      </c>
      <c r="F28" s="60">
        <v>0.13579371953207081</v>
      </c>
    </row>
    <row r="29" spans="1:6" ht="16" customHeight="1" x14ac:dyDescent="0.35">
      <c r="A29" s="8" t="s">
        <v>28</v>
      </c>
      <c r="B29" s="57">
        <v>0.18857310643945641</v>
      </c>
      <c r="C29" s="57">
        <v>0.21148226956431423</v>
      </c>
      <c r="D29" s="57">
        <v>0.27635590435768653</v>
      </c>
      <c r="E29" s="57">
        <v>0.38776008728289491</v>
      </c>
      <c r="F29" s="57">
        <v>0.2838953743626742</v>
      </c>
    </row>
    <row r="30" spans="1:6" ht="16" customHeight="1" x14ac:dyDescent="0.35">
      <c r="A30" s="8" t="s">
        <v>29</v>
      </c>
      <c r="B30" s="57">
        <v>7.6179295520681312E-2</v>
      </c>
      <c r="C30" s="57">
        <v>0.13815784847089752</v>
      </c>
      <c r="D30" s="57">
        <v>0.22211546936906815</v>
      </c>
      <c r="E30" s="57">
        <v>0.27026860858485319</v>
      </c>
      <c r="F30" s="57">
        <v>0.18284746593943896</v>
      </c>
    </row>
    <row r="31" spans="1:6" ht="16" customHeight="1" x14ac:dyDescent="0.35">
      <c r="A31" s="8" t="s">
        <v>30</v>
      </c>
      <c r="B31" s="57">
        <v>0.52189120288584046</v>
      </c>
      <c r="C31" s="57">
        <v>0.47945240672252809</v>
      </c>
      <c r="D31" s="57">
        <v>0.36847311363688012</v>
      </c>
      <c r="E31" s="57">
        <v>0.27683068826078622</v>
      </c>
      <c r="F31" s="57">
        <v>0.39746344016581486</v>
      </c>
    </row>
    <row r="32" spans="1:6" ht="16" customHeight="1" x14ac:dyDescent="0.35">
      <c r="A32" s="51"/>
      <c r="B32" s="45"/>
      <c r="C32" s="45"/>
      <c r="D32" s="45"/>
      <c r="E32" s="48"/>
      <c r="F32" s="47"/>
    </row>
    <row r="33" spans="1:6" ht="16" customHeight="1" x14ac:dyDescent="0.35">
      <c r="A33" s="16" t="s">
        <v>44</v>
      </c>
      <c r="B33" s="48"/>
      <c r="C33" s="48"/>
      <c r="D33" s="48"/>
      <c r="E33" s="48"/>
      <c r="F33" s="49"/>
    </row>
    <row r="34" spans="1:6" ht="16" customHeight="1" x14ac:dyDescent="0.35">
      <c r="A34" s="17" t="s">
        <v>31</v>
      </c>
      <c r="B34" s="60">
        <v>0.16762124407389289</v>
      </c>
      <c r="C34" s="60">
        <v>5.653277839997857E-2</v>
      </c>
      <c r="D34" s="60">
        <v>3.9244215353198171E-2</v>
      </c>
      <c r="E34" s="60">
        <v>9.3698557018894457E-3</v>
      </c>
      <c r="F34" s="60">
        <v>6.7277064297292077E-2</v>
      </c>
    </row>
    <row r="35" spans="1:6" ht="16" customHeight="1" x14ac:dyDescent="0.35">
      <c r="A35" s="17" t="s">
        <v>32</v>
      </c>
      <c r="B35" s="60">
        <v>0.34496967891052177</v>
      </c>
      <c r="C35" s="60">
        <v>0.29410089522609711</v>
      </c>
      <c r="D35" s="60">
        <v>0.15429415283285</v>
      </c>
      <c r="E35" s="60">
        <v>8.1288659778093908E-2</v>
      </c>
      <c r="F35" s="60">
        <v>0.20764002752003377</v>
      </c>
    </row>
    <row r="36" spans="1:6" ht="16" customHeight="1" x14ac:dyDescent="0.35">
      <c r="A36" s="17" t="s">
        <v>98</v>
      </c>
      <c r="B36" s="60">
        <v>0.17815161817351302</v>
      </c>
      <c r="C36" s="60">
        <v>0.16917353130873716</v>
      </c>
      <c r="D36" s="60">
        <v>0.16604400269927602</v>
      </c>
      <c r="E36" s="60">
        <v>8.2061414711064706E-2</v>
      </c>
      <c r="F36" s="60">
        <v>0.13539791252693528</v>
      </c>
    </row>
    <row r="37" spans="1:6" ht="16" customHeight="1" x14ac:dyDescent="0.35">
      <c r="A37" s="17" t="s">
        <v>33</v>
      </c>
      <c r="B37" s="60">
        <v>0.30925745884207395</v>
      </c>
      <c r="C37" s="60">
        <v>0.48019279506518758</v>
      </c>
      <c r="D37" s="60">
        <v>0.6404176291146757</v>
      </c>
      <c r="E37" s="60">
        <v>0.82728006980895197</v>
      </c>
      <c r="F37" s="60">
        <v>0.58968499565573607</v>
      </c>
    </row>
    <row r="38" spans="1:6" ht="16" customHeight="1" x14ac:dyDescent="0.35">
      <c r="A38" s="17"/>
      <c r="B38" s="60"/>
      <c r="C38" s="60"/>
      <c r="D38" s="60"/>
      <c r="E38" s="60"/>
      <c r="F38" s="60"/>
    </row>
    <row r="39" spans="1:6" ht="16" customHeight="1" x14ac:dyDescent="0.35">
      <c r="A39" s="227" t="s">
        <v>125</v>
      </c>
      <c r="B39" s="60"/>
      <c r="C39" s="60"/>
      <c r="D39" s="60"/>
      <c r="E39" s="60"/>
      <c r="F39" s="60"/>
    </row>
    <row r="40" spans="1:6" ht="16" customHeight="1" x14ac:dyDescent="0.35">
      <c r="A40" s="227" t="s">
        <v>158</v>
      </c>
      <c r="B40" s="60">
        <v>0.54800000000000004</v>
      </c>
      <c r="C40" s="60">
        <v>0.316</v>
      </c>
      <c r="D40" s="60">
        <v>0.23</v>
      </c>
      <c r="E40" s="60">
        <v>0.111</v>
      </c>
      <c r="F40" s="60">
        <v>0.29099999999999998</v>
      </c>
    </row>
    <row r="41" spans="1:6" ht="16" customHeight="1" x14ac:dyDescent="0.35">
      <c r="A41" s="227" t="s">
        <v>153</v>
      </c>
      <c r="B41" s="60">
        <v>0.45200000000000001</v>
      </c>
      <c r="C41" s="60">
        <v>0.68400000000000005</v>
      </c>
      <c r="D41" s="60">
        <v>0.77</v>
      </c>
      <c r="E41" s="60">
        <v>0.88900000000000001</v>
      </c>
      <c r="F41" s="60">
        <v>0.70899999999999996</v>
      </c>
    </row>
    <row r="42" spans="1:6" ht="16" customHeight="1" x14ac:dyDescent="0.35">
      <c r="A42" s="17"/>
      <c r="B42" s="45"/>
      <c r="C42" s="45"/>
      <c r="D42" s="45"/>
      <c r="E42" s="48"/>
      <c r="F42" s="47"/>
    </row>
    <row r="43" spans="1:6" ht="16" customHeight="1" x14ac:dyDescent="0.35">
      <c r="A43" s="16" t="s">
        <v>43</v>
      </c>
      <c r="B43" s="48"/>
      <c r="C43" s="48"/>
      <c r="D43" s="48"/>
      <c r="E43" s="48"/>
      <c r="F43" s="49"/>
    </row>
    <row r="44" spans="1:6" ht="16" customHeight="1" x14ac:dyDescent="0.35">
      <c r="A44" s="17" t="s">
        <v>94</v>
      </c>
      <c r="B44" s="60">
        <v>1</v>
      </c>
      <c r="C44" s="60">
        <v>0</v>
      </c>
      <c r="D44" s="60">
        <v>0</v>
      </c>
      <c r="E44" s="60">
        <v>0</v>
      </c>
      <c r="F44" s="60">
        <v>0.28689254277214576</v>
      </c>
    </row>
    <row r="45" spans="1:6" ht="16" customHeight="1" x14ac:dyDescent="0.35">
      <c r="A45" s="17" t="s">
        <v>95</v>
      </c>
      <c r="B45" s="57">
        <v>0</v>
      </c>
      <c r="C45" s="57">
        <v>1</v>
      </c>
      <c r="D45" s="57">
        <v>0</v>
      </c>
      <c r="E45" s="57">
        <v>0</v>
      </c>
      <c r="F45" s="57">
        <v>0.20645751564775788</v>
      </c>
    </row>
    <row r="46" spans="1:6" ht="16" customHeight="1" x14ac:dyDescent="0.35">
      <c r="A46" s="17" t="s">
        <v>96</v>
      </c>
      <c r="B46" s="57">
        <v>0</v>
      </c>
      <c r="C46" s="57">
        <v>0</v>
      </c>
      <c r="D46" s="57">
        <v>1</v>
      </c>
      <c r="E46" s="57">
        <v>0</v>
      </c>
      <c r="F46" s="57">
        <v>9.2685686639654943E-2</v>
      </c>
    </row>
    <row r="47" spans="1:6" ht="16" customHeight="1" x14ac:dyDescent="0.35">
      <c r="A47" s="17" t="s">
        <v>97</v>
      </c>
      <c r="B47" s="57">
        <v>0</v>
      </c>
      <c r="C47" s="57">
        <v>0</v>
      </c>
      <c r="D47" s="57">
        <v>0</v>
      </c>
      <c r="E47" s="60">
        <v>1</v>
      </c>
      <c r="F47" s="57">
        <v>0.41396425494043976</v>
      </c>
    </row>
    <row r="48" spans="1:6" ht="16" customHeight="1" x14ac:dyDescent="0.35">
      <c r="A48" s="17"/>
      <c r="B48" s="45"/>
      <c r="C48" s="45"/>
      <c r="D48" s="45"/>
      <c r="E48" s="48"/>
      <c r="F48" s="47"/>
    </row>
    <row r="49" spans="1:6" ht="16" customHeight="1" x14ac:dyDescent="0.35">
      <c r="A49" s="18" t="s">
        <v>75</v>
      </c>
      <c r="B49" s="57">
        <v>0.27238450115185242</v>
      </c>
      <c r="C49" s="57">
        <v>0.41516816256175948</v>
      </c>
      <c r="D49" s="57">
        <v>0.57116141337088888</v>
      </c>
      <c r="E49" s="57">
        <v>0.76143750815784106</v>
      </c>
      <c r="F49" s="57">
        <v>0.53200606809434348</v>
      </c>
    </row>
    <row r="50" spans="1:6" ht="16" customHeight="1" x14ac:dyDescent="0.35">
      <c r="A50" s="17"/>
      <c r="B50" s="45"/>
      <c r="C50" s="45"/>
      <c r="D50" s="45"/>
      <c r="E50" s="48"/>
      <c r="F50" s="47"/>
    </row>
    <row r="51" spans="1:6" ht="16" customHeight="1" x14ac:dyDescent="0.35">
      <c r="A51" s="18" t="s">
        <v>67</v>
      </c>
      <c r="B51" s="52"/>
      <c r="C51" s="52"/>
      <c r="D51" s="45"/>
      <c r="E51" s="48"/>
      <c r="F51" s="47"/>
    </row>
    <row r="52" spans="1:6" ht="16" customHeight="1" x14ac:dyDescent="0.35">
      <c r="A52" s="28" t="s">
        <v>107</v>
      </c>
      <c r="B52" s="32">
        <v>0.12925767774972735</v>
      </c>
      <c r="C52" s="32">
        <v>0.13460532264869501</v>
      </c>
      <c r="D52" s="32">
        <v>0.1059524804172996</v>
      </c>
      <c r="E52" s="32">
        <v>0.10774674975631025</v>
      </c>
      <c r="F52" s="32">
        <v>0.11929692573323342</v>
      </c>
    </row>
    <row r="53" spans="1:6" ht="16" customHeight="1" x14ac:dyDescent="0.35">
      <c r="A53" s="28" t="s">
        <v>108</v>
      </c>
      <c r="B53" s="32">
        <v>0.13937837011543963</v>
      </c>
      <c r="C53" s="32">
        <v>0.10421140133625283</v>
      </c>
      <c r="D53" s="32">
        <v>0.12591464271773165</v>
      </c>
      <c r="E53" s="32">
        <v>9.7402187458479533E-2</v>
      </c>
      <c r="F53" s="32">
        <v>0.11349335111100829</v>
      </c>
    </row>
    <row r="54" spans="1:6" ht="16" customHeight="1" x14ac:dyDescent="0.35">
      <c r="A54" s="28" t="s">
        <v>109</v>
      </c>
      <c r="B54" s="32">
        <v>0.20171532312281815</v>
      </c>
      <c r="C54" s="32">
        <v>0.20879042990257596</v>
      </c>
      <c r="D54" s="32">
        <v>0.21140411697422892</v>
      </c>
      <c r="E54" s="32">
        <v>0.2401400000548975</v>
      </c>
      <c r="F54" s="32">
        <v>0.21998048735985262</v>
      </c>
    </row>
    <row r="55" spans="1:6" ht="16" customHeight="1" x14ac:dyDescent="0.35">
      <c r="A55" s="28" t="s">
        <v>110</v>
      </c>
      <c r="B55" s="32">
        <v>7.3889960505589977E-2</v>
      </c>
      <c r="C55" s="32">
        <v>0.10298814361119069</v>
      </c>
      <c r="D55" s="32">
        <v>9.2932472401200256E-2</v>
      </c>
      <c r="E55" s="32">
        <v>0.1132795380469991</v>
      </c>
      <c r="F55" s="32">
        <v>9.7968344509172342E-2</v>
      </c>
    </row>
    <row r="56" spans="1:6" ht="16" customHeight="1" x14ac:dyDescent="0.35">
      <c r="A56" s="28" t="s">
        <v>111</v>
      </c>
      <c r="B56" s="32">
        <v>0.2535922717840764</v>
      </c>
      <c r="C56" s="32">
        <v>0.21980118577753838</v>
      </c>
      <c r="D56" s="32">
        <v>0.18391724331712556</v>
      </c>
      <c r="E56" s="32">
        <v>0.25612532511586417</v>
      </c>
      <c r="F56" s="32">
        <v>0.24120656379624761</v>
      </c>
    </row>
    <row r="57" spans="1:6" ht="16" customHeight="1" x14ac:dyDescent="0.35">
      <c r="A57" s="28" t="s">
        <v>112</v>
      </c>
      <c r="B57" s="32">
        <v>0.11664436508698031</v>
      </c>
      <c r="C57" s="32">
        <v>0.12554169482332206</v>
      </c>
      <c r="D57" s="32">
        <v>0.14098837823983018</v>
      </c>
      <c r="E57" s="32">
        <v>0.11803019496351932</v>
      </c>
      <c r="F57" s="32">
        <v>0.12131131128719654</v>
      </c>
    </row>
    <row r="58" spans="1:6" ht="16" customHeight="1" x14ac:dyDescent="0.35">
      <c r="A58" s="28" t="s">
        <v>113</v>
      </c>
      <c r="B58" s="32">
        <v>5.9132345544697908E-2</v>
      </c>
      <c r="C58" s="32">
        <v>7.1048397473148478E-2</v>
      </c>
      <c r="D58" s="32">
        <v>6.0074479557402326E-2</v>
      </c>
      <c r="E58" s="32">
        <v>3.3598030079212055E-2</v>
      </c>
      <c r="F58" s="32">
        <v>5.1109532482965445E-2</v>
      </c>
    </row>
    <row r="59" spans="1:6" ht="16" customHeight="1" thickBot="1" x14ac:dyDescent="0.4">
      <c r="A59" s="29" t="s">
        <v>114</v>
      </c>
      <c r="B59" s="32">
        <v>2.6389686090671674E-2</v>
      </c>
      <c r="C59" s="32">
        <v>3.3013424427276096E-2</v>
      </c>
      <c r="D59" s="32">
        <v>7.8816186375181133E-2</v>
      </c>
      <c r="E59" s="32">
        <v>3.3677974524719975E-2</v>
      </c>
      <c r="F59" s="32">
        <v>3.5633483720323503E-2</v>
      </c>
    </row>
    <row r="60" spans="1:6" ht="16" customHeight="1" thickBot="1" x14ac:dyDescent="0.4">
      <c r="A60" s="19" t="s">
        <v>41</v>
      </c>
      <c r="B60" s="152">
        <v>1211</v>
      </c>
      <c r="C60" s="152">
        <v>994</v>
      </c>
      <c r="D60" s="152">
        <v>489</v>
      </c>
      <c r="E60" s="154">
        <v>2307</v>
      </c>
      <c r="F60" s="152">
        <v>5001</v>
      </c>
    </row>
    <row r="61" spans="1:6" ht="16" customHeight="1" x14ac:dyDescent="0.35">
      <c r="A61" s="20" t="s">
        <v>359</v>
      </c>
      <c r="B61" s="53"/>
      <c r="C61" s="53"/>
      <c r="D61" s="54"/>
      <c r="E61" s="55"/>
      <c r="F61" s="55"/>
    </row>
    <row r="62" spans="1:6" ht="16" customHeight="1" x14ac:dyDescent="0.35">
      <c r="A62" s="267" t="s">
        <v>45</v>
      </c>
      <c r="B62" s="267"/>
      <c r="C62" s="267"/>
      <c r="D62" s="267"/>
      <c r="E62" s="267"/>
      <c r="F62" s="267"/>
    </row>
    <row r="63" spans="1:6" ht="15.65" customHeight="1" x14ac:dyDescent="0.35">
      <c r="A63" s="198" t="str">
        <f>HYPERLINK("#'Index'!A1","Back To Index")</f>
        <v>Back To Index</v>
      </c>
    </row>
    <row r="64" spans="1:6" ht="15.65" customHeight="1" x14ac:dyDescent="0.35"/>
    <row r="65" ht="16.399999999999999" customHeight="1" x14ac:dyDescent="0.35"/>
    <row r="66" ht="16.399999999999999" customHeight="1" x14ac:dyDescent="0.35"/>
    <row r="68" ht="16.399999999999999" customHeight="1" x14ac:dyDescent="0.35"/>
    <row r="70" ht="16.399999999999999" customHeight="1" x14ac:dyDescent="0.35"/>
    <row r="72" ht="16.399999999999999" customHeight="1" x14ac:dyDescent="0.35"/>
    <row r="73" ht="15.65" customHeight="1" x14ac:dyDescent="0.35"/>
    <row r="74" ht="15.65" customHeight="1" x14ac:dyDescent="0.35"/>
    <row r="75" ht="16.399999999999999" customHeight="1" x14ac:dyDescent="0.35"/>
    <row r="76" ht="16.399999999999999" customHeight="1" x14ac:dyDescent="0.35"/>
    <row r="78" ht="16.399999999999999" customHeight="1" x14ac:dyDescent="0.35"/>
    <row r="80" ht="16.399999999999999" customHeight="1" x14ac:dyDescent="0.35"/>
    <row r="82" ht="16.399999999999999" customHeight="1" x14ac:dyDescent="0.35"/>
    <row r="83" ht="15.65" customHeight="1" x14ac:dyDescent="0.35"/>
    <row r="84" ht="15.65" customHeight="1" x14ac:dyDescent="0.35"/>
    <row r="85" ht="16.399999999999999" customHeight="1" x14ac:dyDescent="0.35"/>
    <row r="86" ht="16.399999999999999" customHeight="1" x14ac:dyDescent="0.35"/>
    <row r="88" ht="16.399999999999999" customHeight="1" x14ac:dyDescent="0.35"/>
    <row r="90" ht="16.399999999999999" customHeight="1" x14ac:dyDescent="0.35"/>
    <row r="92" ht="16.399999999999999" customHeight="1" x14ac:dyDescent="0.35"/>
    <row r="93" ht="15.65" customHeight="1" x14ac:dyDescent="0.35"/>
    <row r="94" ht="15.65" customHeight="1" x14ac:dyDescent="0.35"/>
    <row r="95" ht="16.399999999999999" customHeight="1" x14ac:dyDescent="0.35"/>
    <row r="96" ht="16.399999999999999" customHeight="1" x14ac:dyDescent="0.35"/>
    <row r="98" ht="16.399999999999999" customHeight="1" x14ac:dyDescent="0.35"/>
    <row r="100" ht="16.399999999999999" customHeight="1" x14ac:dyDescent="0.35"/>
    <row r="102" ht="16.399999999999999" customHeight="1" x14ac:dyDescent="0.35"/>
    <row r="103" ht="15.65" customHeight="1" x14ac:dyDescent="0.35"/>
    <row r="104" ht="15.65" customHeight="1" x14ac:dyDescent="0.35"/>
    <row r="105" ht="16.399999999999999" customHeight="1" x14ac:dyDescent="0.35"/>
    <row r="106" ht="16.399999999999999" customHeight="1" x14ac:dyDescent="0.35"/>
    <row r="108" ht="16.399999999999999" customHeight="1" x14ac:dyDescent="0.35"/>
    <row r="110" ht="16.399999999999999" customHeight="1" x14ac:dyDescent="0.35"/>
    <row r="112" ht="16.399999999999999" customHeight="1" x14ac:dyDescent="0.35"/>
    <row r="114" ht="16.399999999999999" customHeight="1" x14ac:dyDescent="0.35"/>
    <row r="117" ht="16.399999999999999" customHeight="1" x14ac:dyDescent="0.35"/>
    <row r="118" ht="16.399999999999999" customHeight="1" x14ac:dyDescent="0.35"/>
    <row r="120" ht="16.399999999999999" customHeight="1" x14ac:dyDescent="0.35"/>
    <row r="122" ht="16.399999999999999" customHeight="1" x14ac:dyDescent="0.35"/>
    <row r="124" ht="16.399999999999999" customHeight="1" x14ac:dyDescent="0.35"/>
    <row r="126" ht="16.399999999999999" customHeight="1" x14ac:dyDescent="0.35"/>
    <row r="129" ht="16.399999999999999" customHeight="1" x14ac:dyDescent="0.35"/>
    <row r="130" ht="16.399999999999999" customHeight="1" x14ac:dyDescent="0.35"/>
    <row r="132" ht="16.399999999999999" customHeight="1" x14ac:dyDescent="0.35"/>
    <row r="134" ht="16.399999999999999" customHeight="1" x14ac:dyDescent="0.35"/>
    <row r="136" ht="16.399999999999999" customHeight="1" x14ac:dyDescent="0.35"/>
    <row r="138" ht="16.399999999999999" customHeight="1" x14ac:dyDescent="0.35"/>
    <row r="141" ht="16.399999999999999" customHeight="1" x14ac:dyDescent="0.35"/>
    <row r="142" ht="16.399999999999999" customHeight="1" x14ac:dyDescent="0.35"/>
    <row r="144" ht="16.399999999999999" customHeight="1" x14ac:dyDescent="0.35"/>
    <row r="146" ht="16.399999999999999" customHeight="1" x14ac:dyDescent="0.35"/>
    <row r="148" ht="16.399999999999999" customHeight="1" x14ac:dyDescent="0.35"/>
    <row r="150" ht="16.399999999999999" customHeight="1" x14ac:dyDescent="0.35"/>
    <row r="152" ht="16.399999999999999" customHeight="1" x14ac:dyDescent="0.35"/>
    <row r="154" ht="16.399999999999999" customHeight="1" x14ac:dyDescent="0.35"/>
    <row r="156" ht="16.399999999999999" customHeight="1" x14ac:dyDescent="0.35"/>
    <row r="158" ht="16.399999999999999" customHeight="1" x14ac:dyDescent="0.35"/>
    <row r="160" ht="16.399999999999999" customHeight="1" x14ac:dyDescent="0.35"/>
    <row r="163" ht="15.65" customHeight="1" x14ac:dyDescent="0.35"/>
    <row r="164" ht="15.65" customHeight="1" x14ac:dyDescent="0.35"/>
    <row r="166" ht="15.65" customHeight="1" x14ac:dyDescent="0.35"/>
    <row r="168" ht="15" customHeight="1" x14ac:dyDescent="0.35"/>
    <row r="170" ht="15" customHeight="1" x14ac:dyDescent="0.35"/>
    <row r="173" ht="15.65" customHeight="1" x14ac:dyDescent="0.35"/>
    <row r="174" ht="15.65" customHeight="1" x14ac:dyDescent="0.35"/>
    <row r="176" ht="15.65" customHeight="1" x14ac:dyDescent="0.35"/>
    <row r="178" ht="15" customHeight="1" x14ac:dyDescent="0.35"/>
    <row r="180" ht="15" customHeight="1" x14ac:dyDescent="0.35"/>
    <row r="182" ht="15" customHeight="1" x14ac:dyDescent="0.35"/>
  </sheetData>
  <sheetProtection formatCells="0" formatColumns="0" formatRows="0" insertColumns="0" insertRows="0" deleteColumns="0" deleteRows="0"/>
  <mergeCells count="2">
    <mergeCell ref="A1:F1"/>
    <mergeCell ref="A62:F62"/>
  </mergeCells>
  <printOptions horizontalCentered="1"/>
  <pageMargins left="0.7" right="0.7" top="0.75" bottom="0.75" header="0.3" footer="0.3"/>
  <pageSetup scale="92" firstPageNumber="10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 enableFormatConditionsCalculation="0">
    <tabColor rgb="FF1F497D"/>
  </sheetPr>
  <dimension ref="A1:G387"/>
  <sheetViews>
    <sheetView workbookViewId="0">
      <selection sqref="A1:G1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7" s="93" customFormat="1" ht="31.5" customHeight="1" thickBot="1" x14ac:dyDescent="0.35">
      <c r="A1" s="290" t="s">
        <v>497</v>
      </c>
      <c r="B1" s="290"/>
      <c r="C1" s="290"/>
      <c r="D1" s="290"/>
      <c r="E1" s="290"/>
      <c r="F1" s="290"/>
      <c r="G1" s="292"/>
    </row>
    <row r="2" spans="1:7" ht="79.5" customHeight="1" thickBot="1" x14ac:dyDescent="0.35">
      <c r="A2" s="94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7" ht="16" customHeight="1" x14ac:dyDescent="0.3">
      <c r="A3" s="293" t="s">
        <v>136</v>
      </c>
      <c r="B3" s="273" t="s">
        <v>120</v>
      </c>
      <c r="C3" s="276"/>
      <c r="D3" s="83">
        <v>550136.24999999977</v>
      </c>
      <c r="E3" s="83">
        <v>210575.55999999997</v>
      </c>
      <c r="F3" s="83">
        <v>158663.78999999995</v>
      </c>
      <c r="G3" s="83">
        <v>919375.60000000079</v>
      </c>
    </row>
    <row r="4" spans="1:7" ht="16" customHeight="1" x14ac:dyDescent="0.3">
      <c r="A4" s="294"/>
      <c r="B4" s="277" t="s">
        <v>5</v>
      </c>
      <c r="C4" s="274"/>
      <c r="D4" s="97">
        <v>0.57727379286608971</v>
      </c>
      <c r="E4" s="117">
        <v>0.47734638956960956</v>
      </c>
      <c r="F4" s="117">
        <v>0.5553906116655708</v>
      </c>
      <c r="G4" s="117">
        <v>0.5473100414365305</v>
      </c>
    </row>
    <row r="5" spans="1:7" ht="16" customHeight="1" x14ac:dyDescent="0.3">
      <c r="A5" s="294"/>
      <c r="B5" s="277" t="s">
        <v>6</v>
      </c>
      <c r="C5" s="98" t="s">
        <v>7</v>
      </c>
      <c r="D5" s="97">
        <v>0.52354776613144727</v>
      </c>
      <c r="E5" s="117">
        <v>0.40523396912677695</v>
      </c>
      <c r="F5" s="117">
        <v>0.47422772559486526</v>
      </c>
      <c r="G5" s="117">
        <v>0.5083927369386001</v>
      </c>
    </row>
    <row r="6" spans="1:7" ht="16" customHeight="1" x14ac:dyDescent="0.3">
      <c r="A6" s="294"/>
      <c r="B6" s="277"/>
      <c r="C6" s="98" t="s">
        <v>8</v>
      </c>
      <c r="D6" s="97">
        <v>0.62923191281653457</v>
      </c>
      <c r="E6" s="117">
        <v>0.55041570646962545</v>
      </c>
      <c r="F6" s="117">
        <v>0.6337020103424108</v>
      </c>
      <c r="G6" s="117">
        <v>0.58565740828459067</v>
      </c>
    </row>
    <row r="7" spans="1:7" ht="16" customHeight="1" thickBot="1" x14ac:dyDescent="0.35">
      <c r="A7" s="295"/>
      <c r="B7" s="278" t="s">
        <v>9</v>
      </c>
      <c r="C7" s="275"/>
      <c r="D7" s="118">
        <v>558</v>
      </c>
      <c r="E7" s="118">
        <v>324</v>
      </c>
      <c r="F7" s="118">
        <v>235</v>
      </c>
      <c r="G7" s="118">
        <v>1117</v>
      </c>
    </row>
    <row r="8" spans="1:7" ht="16" customHeight="1" x14ac:dyDescent="0.3">
      <c r="A8" s="293" t="s">
        <v>156</v>
      </c>
      <c r="B8" s="273" t="s">
        <v>120</v>
      </c>
      <c r="C8" s="276"/>
      <c r="D8" s="83">
        <v>293171.13000000006</v>
      </c>
      <c r="E8" s="83">
        <v>129369.57000000004</v>
      </c>
      <c r="F8" s="83">
        <v>94464.77</v>
      </c>
      <c r="G8" s="83">
        <v>517005.46999999962</v>
      </c>
    </row>
    <row r="9" spans="1:7" ht="16" customHeight="1" x14ac:dyDescent="0.3">
      <c r="A9" s="294"/>
      <c r="B9" s="277" t="s">
        <v>5</v>
      </c>
      <c r="C9" s="274"/>
      <c r="D9" s="97">
        <v>0.30763290034775487</v>
      </c>
      <c r="E9" s="117">
        <v>0.29326336427490873</v>
      </c>
      <c r="F9" s="117">
        <v>0.33066679165515639</v>
      </c>
      <c r="G9" s="117">
        <v>0.30777658794578894</v>
      </c>
    </row>
    <row r="10" spans="1:7" ht="16" customHeight="1" x14ac:dyDescent="0.3">
      <c r="A10" s="294"/>
      <c r="B10" s="277" t="s">
        <v>6</v>
      </c>
      <c r="C10" s="98" t="s">
        <v>7</v>
      </c>
      <c r="D10" s="97">
        <v>0.25828088094045643</v>
      </c>
      <c r="E10" s="117">
        <v>0.23297915947001621</v>
      </c>
      <c r="F10" s="117">
        <v>0.25681248517208183</v>
      </c>
      <c r="G10" s="117">
        <v>0.2724264215435106</v>
      </c>
    </row>
    <row r="11" spans="1:7" ht="16" customHeight="1" x14ac:dyDescent="0.3">
      <c r="A11" s="294"/>
      <c r="B11" s="277"/>
      <c r="C11" s="98" t="s">
        <v>8</v>
      </c>
      <c r="D11" s="97">
        <v>0.36181497561496834</v>
      </c>
      <c r="E11" s="117">
        <v>0.36178869823397231</v>
      </c>
      <c r="F11" s="117">
        <v>0.41393071336733767</v>
      </c>
      <c r="G11" s="117">
        <v>0.34553534837010252</v>
      </c>
    </row>
    <row r="12" spans="1:7" ht="16" customHeight="1" thickBot="1" x14ac:dyDescent="0.35">
      <c r="A12" s="295"/>
      <c r="B12" s="278" t="s">
        <v>9</v>
      </c>
      <c r="C12" s="275"/>
      <c r="D12" s="118">
        <v>558</v>
      </c>
      <c r="E12" s="118">
        <v>324</v>
      </c>
      <c r="F12" s="118">
        <v>235</v>
      </c>
      <c r="G12" s="118">
        <v>1117</v>
      </c>
    </row>
    <row r="13" spans="1:7" ht="16" customHeight="1" x14ac:dyDescent="0.3">
      <c r="A13" s="293" t="s">
        <v>137</v>
      </c>
      <c r="B13" s="273" t="s">
        <v>120</v>
      </c>
      <c r="C13" s="276"/>
      <c r="D13" s="83">
        <v>4729.8100000000004</v>
      </c>
      <c r="E13" s="83">
        <v>13787.279999999999</v>
      </c>
      <c r="F13" s="83">
        <v>9240.9600000000009</v>
      </c>
      <c r="G13" s="83">
        <v>27758.05</v>
      </c>
    </row>
    <row r="14" spans="1:7" ht="16" customHeight="1" x14ac:dyDescent="0.3">
      <c r="A14" s="294"/>
      <c r="B14" s="277" t="s">
        <v>5</v>
      </c>
      <c r="C14" s="274"/>
      <c r="D14" s="97">
        <v>4.9631256951999823E-3</v>
      </c>
      <c r="E14" s="117">
        <v>3.1253903966753246E-2</v>
      </c>
      <c r="F14" s="117">
        <v>3.2347282431467665E-2</v>
      </c>
      <c r="G14" s="117">
        <v>1.6524540672710121E-2</v>
      </c>
    </row>
    <row r="15" spans="1:7" ht="16" customHeight="1" x14ac:dyDescent="0.3">
      <c r="A15" s="294"/>
      <c r="B15" s="277" t="s">
        <v>6</v>
      </c>
      <c r="C15" s="98" t="s">
        <v>7</v>
      </c>
      <c r="D15" s="97">
        <v>1.623685054437417E-3</v>
      </c>
      <c r="E15" s="117">
        <v>1.3792473338500448E-2</v>
      </c>
      <c r="F15" s="117">
        <v>1.356574482027325E-2</v>
      </c>
      <c r="G15" s="117">
        <v>9.6811289063859825E-3</v>
      </c>
    </row>
    <row r="16" spans="1:7" ht="16" customHeight="1" x14ac:dyDescent="0.3">
      <c r="A16" s="294"/>
      <c r="B16" s="277"/>
      <c r="C16" s="98" t="s">
        <v>8</v>
      </c>
      <c r="D16" s="97">
        <v>1.5067156317089971E-2</v>
      </c>
      <c r="E16" s="117">
        <v>6.9269005478255888E-2</v>
      </c>
      <c r="F16" s="117">
        <v>7.5150540516049705E-2</v>
      </c>
      <c r="G16" s="117">
        <v>2.8068326836075311E-2</v>
      </c>
    </row>
    <row r="17" spans="1:7" ht="16" customHeight="1" thickBot="1" x14ac:dyDescent="0.35">
      <c r="A17" s="295"/>
      <c r="B17" s="278" t="s">
        <v>9</v>
      </c>
      <c r="C17" s="275"/>
      <c r="D17" s="118">
        <v>558</v>
      </c>
      <c r="E17" s="118">
        <v>324</v>
      </c>
      <c r="F17" s="118">
        <v>235</v>
      </c>
      <c r="G17" s="118">
        <v>1117</v>
      </c>
    </row>
    <row r="18" spans="1:7" ht="16" customHeight="1" x14ac:dyDescent="0.3">
      <c r="A18" s="293" t="s">
        <v>138</v>
      </c>
      <c r="B18" s="273" t="s">
        <v>120</v>
      </c>
      <c r="C18" s="276"/>
      <c r="D18" s="83">
        <v>339036.43999999983</v>
      </c>
      <c r="E18" s="83">
        <v>206765.43999999997</v>
      </c>
      <c r="F18" s="83">
        <v>134376.26000000004</v>
      </c>
      <c r="G18" s="83">
        <v>680178.14000000036</v>
      </c>
    </row>
    <row r="19" spans="1:7" ht="16" customHeight="1" x14ac:dyDescent="0.3">
      <c r="A19" s="294"/>
      <c r="B19" s="277" t="s">
        <v>5</v>
      </c>
      <c r="C19" s="279"/>
      <c r="D19" s="97">
        <v>0.35576068953575851</v>
      </c>
      <c r="E19" s="117">
        <v>0.46870936148417092</v>
      </c>
      <c r="F19" s="117">
        <v>0.47037394754487977</v>
      </c>
      <c r="G19" s="117">
        <v>0.40491429834294285</v>
      </c>
    </row>
    <row r="20" spans="1:7" ht="16" customHeight="1" x14ac:dyDescent="0.3">
      <c r="A20" s="294"/>
      <c r="B20" s="277" t="s">
        <v>6</v>
      </c>
      <c r="C20" s="98" t="s">
        <v>7</v>
      </c>
      <c r="D20" s="97">
        <v>0.30465674451221531</v>
      </c>
      <c r="E20" s="117">
        <v>0.39608459872573748</v>
      </c>
      <c r="F20" s="117">
        <v>0.38906904536081938</v>
      </c>
      <c r="G20" s="117">
        <v>0.36696266934762811</v>
      </c>
    </row>
    <row r="21" spans="1:7" ht="16" customHeight="1" x14ac:dyDescent="0.3">
      <c r="A21" s="294"/>
      <c r="B21" s="277"/>
      <c r="C21" s="98" t="s">
        <v>8</v>
      </c>
      <c r="D21" s="97">
        <v>0.41037773947413941</v>
      </c>
      <c r="E21" s="117">
        <v>0.54268426093452471</v>
      </c>
      <c r="F21" s="117">
        <v>0.55328211441953579</v>
      </c>
      <c r="G21" s="117">
        <v>0.4440377730190741</v>
      </c>
    </row>
    <row r="22" spans="1:7" ht="16" customHeight="1" thickBot="1" x14ac:dyDescent="0.35">
      <c r="A22" s="295"/>
      <c r="B22" s="278" t="s">
        <v>9</v>
      </c>
      <c r="C22" s="275"/>
      <c r="D22" s="118">
        <v>558</v>
      </c>
      <c r="E22" s="118">
        <v>324</v>
      </c>
      <c r="F22" s="118">
        <v>235</v>
      </c>
      <c r="G22" s="118">
        <v>1117</v>
      </c>
    </row>
    <row r="23" spans="1:7" ht="16" customHeight="1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7" ht="16" customHeight="1" x14ac:dyDescent="0.3">
      <c r="A24" s="280" t="s">
        <v>10</v>
      </c>
      <c r="B24" s="281"/>
      <c r="C24" s="281"/>
      <c r="D24" s="281"/>
      <c r="E24" s="281"/>
      <c r="F24" s="281"/>
      <c r="G24" s="281"/>
    </row>
    <row r="25" spans="1:7" ht="14.25" customHeight="1" x14ac:dyDescent="0.3"/>
    <row r="26" spans="1:7" ht="14.25" customHeight="1" x14ac:dyDescent="0.3">
      <c r="A26" s="198" t="str">
        <f>HYPERLINK("#'Index'!A1","Back To Index")</f>
        <v>Back To Index</v>
      </c>
    </row>
    <row r="27" spans="1:7" ht="14.25" customHeight="1" x14ac:dyDescent="0.3"/>
    <row r="28" spans="1:7" ht="14.15" customHeight="1" x14ac:dyDescent="0.3"/>
    <row r="29" spans="1:7" ht="14.25" customHeight="1" x14ac:dyDescent="0.3"/>
    <row r="30" spans="1:7" ht="14.25" customHeight="1" x14ac:dyDescent="0.3"/>
    <row r="31" spans="1:7" ht="14.25" customHeight="1" x14ac:dyDescent="0.3"/>
    <row r="32" spans="1:7" ht="14.15" customHeight="1" x14ac:dyDescent="0.3"/>
    <row r="33" ht="15" customHeight="1" x14ac:dyDescent="0.3"/>
    <row r="35" ht="15" customHeight="1" x14ac:dyDescent="0.3"/>
    <row r="36" ht="15" customHeight="1" x14ac:dyDescent="0.3"/>
    <row r="37" ht="36.75" customHeight="1" x14ac:dyDescent="0.3"/>
    <row r="38" ht="15" customHeight="1" x14ac:dyDescent="0.3"/>
    <row r="39" ht="14.25" customHeight="1" x14ac:dyDescent="0.3"/>
    <row r="40" ht="14.5" customHeight="1" x14ac:dyDescent="0.3"/>
    <row r="41" ht="14.25" customHeight="1" x14ac:dyDescent="0.3"/>
    <row r="42" ht="14.25" customHeight="1" x14ac:dyDescent="0.3"/>
    <row r="43" ht="14.25" customHeight="1" x14ac:dyDescent="0.3"/>
    <row r="44" ht="14.15" customHeight="1" x14ac:dyDescent="0.3"/>
    <row r="45" ht="14.25" customHeight="1" x14ac:dyDescent="0.3"/>
    <row r="46" ht="14.25" customHeight="1" x14ac:dyDescent="0.3"/>
    <row r="47" ht="14.25" customHeight="1" x14ac:dyDescent="0.3"/>
    <row r="48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4.25" customHeight="1" x14ac:dyDescent="0.3"/>
    <row r="54" ht="14.25" customHeight="1" x14ac:dyDescent="0.3"/>
    <row r="55" ht="14.25" customHeight="1" x14ac:dyDescent="0.3"/>
    <row r="56" ht="14.15" customHeight="1" x14ac:dyDescent="0.3"/>
    <row r="57" ht="14.25" customHeight="1" x14ac:dyDescent="0.3"/>
    <row r="58" ht="14.25" customHeight="1" x14ac:dyDescent="0.3"/>
    <row r="59" ht="14.25" customHeight="1" x14ac:dyDescent="0.3"/>
    <row r="60" ht="14.15" customHeight="1" x14ac:dyDescent="0.3"/>
    <row r="61" ht="15" customHeight="1" x14ac:dyDescent="0.3"/>
    <row r="63" ht="14.5" customHeight="1" x14ac:dyDescent="0.3"/>
    <row r="65" ht="14.5" customHeight="1" x14ac:dyDescent="0.3"/>
    <row r="66" ht="14.5" customHeight="1" x14ac:dyDescent="0.3"/>
    <row r="68" ht="14.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15" customHeight="1" x14ac:dyDescent="0.3"/>
    <row r="84" ht="14.15" customHeight="1" x14ac:dyDescent="0.3"/>
    <row r="85" ht="14.15" customHeight="1" x14ac:dyDescent="0.3"/>
    <row r="87" ht="14.15" customHeight="1" x14ac:dyDescent="0.3"/>
    <row r="88" ht="14.15" customHeight="1" x14ac:dyDescent="0.3"/>
    <row r="89" ht="14.15" customHeight="1" x14ac:dyDescent="0.3"/>
    <row r="91" ht="14.5" customHeight="1" x14ac:dyDescent="0.3"/>
    <row r="93" ht="14.5" customHeight="1" x14ac:dyDescent="0.3"/>
    <row r="94" ht="14.5" customHeight="1" x14ac:dyDescent="0.3"/>
    <row r="96" ht="14.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5" ht="14.15" customHeight="1" x14ac:dyDescent="0.3"/>
    <row r="116" ht="14.15" customHeight="1" x14ac:dyDescent="0.3"/>
    <row r="117" ht="14.15" customHeight="1" x14ac:dyDescent="0.3"/>
    <row r="119" ht="14.5" customHeight="1" x14ac:dyDescent="0.3"/>
    <row r="121" ht="14.5" customHeight="1" x14ac:dyDescent="0.3"/>
    <row r="122" ht="14.5" customHeight="1" x14ac:dyDescent="0.3"/>
    <row r="124" ht="14.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15" customHeight="1" x14ac:dyDescent="0.3"/>
    <row r="140" ht="14.1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5" customHeight="1" x14ac:dyDescent="0.3"/>
    <row r="149" ht="14.5" customHeight="1" x14ac:dyDescent="0.3"/>
    <row r="150" ht="14.5" customHeight="1" x14ac:dyDescent="0.3"/>
    <row r="152" ht="14.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5" customHeight="1" x14ac:dyDescent="0.3"/>
    <row r="177" ht="14.5" customHeight="1" x14ac:dyDescent="0.3"/>
    <row r="178" ht="14.5" customHeight="1" x14ac:dyDescent="0.3"/>
    <row r="180" ht="14.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9" ht="14.15" customHeight="1" x14ac:dyDescent="0.3"/>
    <row r="200" ht="14.1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5" customHeight="1" x14ac:dyDescent="0.3"/>
    <row r="221" ht="14.5" customHeight="1" x14ac:dyDescent="0.3"/>
    <row r="222" ht="14.5" customHeight="1" x14ac:dyDescent="0.3"/>
    <row r="224" ht="14.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5" customHeight="1" x14ac:dyDescent="0.3"/>
    <row r="249" ht="14.5" customHeight="1" x14ac:dyDescent="0.3"/>
    <row r="250" ht="14.5" customHeight="1" x14ac:dyDescent="0.3"/>
    <row r="252" ht="14.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5" customHeight="1" x14ac:dyDescent="0.3"/>
    <row r="277" ht="14.5" customHeight="1" x14ac:dyDescent="0.3"/>
    <row r="278" ht="14.5" customHeight="1" x14ac:dyDescent="0.3"/>
    <row r="280" ht="14.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5" customHeight="1" x14ac:dyDescent="0.3"/>
    <row r="305" ht="14.5" customHeight="1" x14ac:dyDescent="0.3"/>
    <row r="306" ht="14.5" customHeight="1" x14ac:dyDescent="0.3"/>
    <row r="308" ht="14.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5" customHeight="1" x14ac:dyDescent="0.3"/>
    <row r="333" ht="14.5" customHeight="1" x14ac:dyDescent="0.3"/>
    <row r="334" ht="14.5" customHeight="1" x14ac:dyDescent="0.3"/>
    <row r="336" ht="14.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5" customHeight="1" x14ac:dyDescent="0.3"/>
    <row r="361" ht="14.5" customHeight="1" x14ac:dyDescent="0.3"/>
    <row r="362" ht="14.5" customHeight="1" x14ac:dyDescent="0.3"/>
    <row r="364" ht="14.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5" customHeight="1" x14ac:dyDescent="0.3"/>
  </sheetData>
  <mergeCells count="2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4:G24"/>
    <mergeCell ref="A23:G23"/>
    <mergeCell ref="A18:A22"/>
    <mergeCell ref="B18:C18"/>
    <mergeCell ref="B19:C19"/>
    <mergeCell ref="B20:B21"/>
    <mergeCell ref="B22:C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 enableFormatConditionsCalculation="0">
    <tabColor rgb="FF1F497D"/>
  </sheetPr>
  <dimension ref="A1:H387"/>
  <sheetViews>
    <sheetView workbookViewId="0">
      <selection sqref="A1:G1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8" s="93" customFormat="1" ht="31.5" customHeight="1" thickBot="1" x14ac:dyDescent="0.35">
      <c r="A1" s="290" t="s">
        <v>498</v>
      </c>
      <c r="B1" s="290"/>
      <c r="C1" s="290"/>
      <c r="D1" s="290"/>
      <c r="E1" s="290"/>
      <c r="F1" s="290"/>
      <c r="G1" s="292"/>
      <c r="H1" s="79"/>
    </row>
    <row r="2" spans="1:8" ht="90" customHeight="1" thickBot="1" x14ac:dyDescent="0.35">
      <c r="A2" s="94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</row>
    <row r="3" spans="1:8" ht="16" customHeight="1" x14ac:dyDescent="0.3">
      <c r="A3" s="293" t="s">
        <v>136</v>
      </c>
      <c r="B3" s="273" t="s">
        <v>120</v>
      </c>
      <c r="C3" s="276"/>
      <c r="D3" s="83">
        <v>186707.21000000002</v>
      </c>
      <c r="E3" s="83">
        <v>279747.00999999995</v>
      </c>
      <c r="F3" s="83">
        <v>109118.99999999999</v>
      </c>
      <c r="G3" s="83">
        <v>343802.37999999966</v>
      </c>
      <c r="H3" s="83">
        <v>919375.60000000079</v>
      </c>
    </row>
    <row r="4" spans="1:8" ht="16" customHeight="1" x14ac:dyDescent="0.3">
      <c r="A4" s="294"/>
      <c r="B4" s="277" t="s">
        <v>5</v>
      </c>
      <c r="C4" s="274"/>
      <c r="D4" s="97">
        <v>0.40916333121213627</v>
      </c>
      <c r="E4" s="117">
        <v>0.6022575977680128</v>
      </c>
      <c r="F4" s="117">
        <v>0.59601692961402652</v>
      </c>
      <c r="G4" s="117">
        <v>0.59696681144487518</v>
      </c>
      <c r="H4" s="117">
        <v>0.5473100414365305</v>
      </c>
    </row>
    <row r="5" spans="1:8" ht="16" customHeight="1" x14ac:dyDescent="0.3">
      <c r="A5" s="294"/>
      <c r="B5" s="277" t="s">
        <v>6</v>
      </c>
      <c r="C5" s="98" t="s">
        <v>7</v>
      </c>
      <c r="D5" s="97">
        <v>0.33148649494733795</v>
      </c>
      <c r="E5" s="117">
        <v>0.52782261860880697</v>
      </c>
      <c r="F5" s="117">
        <v>0.48265122766679369</v>
      </c>
      <c r="G5" s="117">
        <v>0.53289758604578441</v>
      </c>
      <c r="H5" s="117">
        <v>0.5083927369386001</v>
      </c>
    </row>
    <row r="6" spans="1:8" ht="16" customHeight="1" x14ac:dyDescent="0.3">
      <c r="A6" s="294"/>
      <c r="B6" s="277"/>
      <c r="C6" s="98" t="s">
        <v>8</v>
      </c>
      <c r="D6" s="97">
        <v>0.49165555906238323</v>
      </c>
      <c r="E6" s="117">
        <v>0.67224485673573198</v>
      </c>
      <c r="F6" s="117">
        <v>0.69998263222884449</v>
      </c>
      <c r="G6" s="117">
        <v>0.65788979053978081</v>
      </c>
      <c r="H6" s="117">
        <v>0.58565740828459067</v>
      </c>
    </row>
    <row r="7" spans="1:8" ht="16" customHeight="1" thickBot="1" x14ac:dyDescent="0.35">
      <c r="A7" s="295"/>
      <c r="B7" s="278" t="s">
        <v>9</v>
      </c>
      <c r="C7" s="275"/>
      <c r="D7" s="114">
        <v>276</v>
      </c>
      <c r="E7" s="114">
        <v>318</v>
      </c>
      <c r="F7" s="114">
        <v>130</v>
      </c>
      <c r="G7" s="114">
        <v>393</v>
      </c>
      <c r="H7" s="114">
        <v>1117</v>
      </c>
    </row>
    <row r="8" spans="1:8" ht="16" customHeight="1" x14ac:dyDescent="0.3">
      <c r="A8" s="293" t="s">
        <v>156</v>
      </c>
      <c r="B8" s="273" t="s">
        <v>120</v>
      </c>
      <c r="C8" s="276"/>
      <c r="D8" s="83">
        <v>111122.41000000002</v>
      </c>
      <c r="E8" s="83">
        <v>137917.51999999999</v>
      </c>
      <c r="F8" s="83">
        <v>62327.459999999985</v>
      </c>
      <c r="G8" s="83">
        <v>205638.08000000005</v>
      </c>
      <c r="H8" s="83">
        <v>517005.46999999962</v>
      </c>
    </row>
    <row r="9" spans="1:8" ht="16" customHeight="1" x14ac:dyDescent="0.3">
      <c r="A9" s="294"/>
      <c r="B9" s="277" t="s">
        <v>5</v>
      </c>
      <c r="C9" s="274"/>
      <c r="D9" s="97">
        <v>0.24352147647603328</v>
      </c>
      <c r="E9" s="117">
        <v>0.29691782687980067</v>
      </c>
      <c r="F9" s="117">
        <v>0.34043769957423592</v>
      </c>
      <c r="G9" s="117">
        <v>0.35706299918356094</v>
      </c>
      <c r="H9" s="117">
        <v>0.30777658794578894</v>
      </c>
    </row>
    <row r="10" spans="1:8" ht="16" customHeight="1" x14ac:dyDescent="0.3">
      <c r="A10" s="294"/>
      <c r="B10" s="277" t="s">
        <v>6</v>
      </c>
      <c r="C10" s="98" t="s">
        <v>7</v>
      </c>
      <c r="D10" s="97">
        <v>0.17493611011095364</v>
      </c>
      <c r="E10" s="117">
        <v>0.23655246194147764</v>
      </c>
      <c r="F10" s="117">
        <v>0.24424496255811223</v>
      </c>
      <c r="G10" s="117">
        <v>0.29751747360531139</v>
      </c>
      <c r="H10" s="117">
        <v>0.2724264215435106</v>
      </c>
    </row>
    <row r="11" spans="1:8" ht="16" customHeight="1" x14ac:dyDescent="0.3">
      <c r="A11" s="294"/>
      <c r="B11" s="277"/>
      <c r="C11" s="98" t="s">
        <v>8</v>
      </c>
      <c r="D11" s="97">
        <v>0.32829690822063279</v>
      </c>
      <c r="E11" s="117">
        <v>0.36531651083924399</v>
      </c>
      <c r="F11" s="117">
        <v>0.45186380911799273</v>
      </c>
      <c r="G11" s="117">
        <v>0.42137743311929038</v>
      </c>
      <c r="H11" s="117">
        <v>0.34553534837010252</v>
      </c>
    </row>
    <row r="12" spans="1:8" ht="16" customHeight="1" thickBot="1" x14ac:dyDescent="0.35">
      <c r="A12" s="295"/>
      <c r="B12" s="278" t="s">
        <v>9</v>
      </c>
      <c r="C12" s="275"/>
      <c r="D12" s="114">
        <v>276</v>
      </c>
      <c r="E12" s="114">
        <v>318</v>
      </c>
      <c r="F12" s="114">
        <v>130</v>
      </c>
      <c r="G12" s="114">
        <v>393</v>
      </c>
      <c r="H12" s="114">
        <v>1117</v>
      </c>
    </row>
    <row r="13" spans="1:8" ht="16" customHeight="1" x14ac:dyDescent="0.3">
      <c r="A13" s="293" t="s">
        <v>137</v>
      </c>
      <c r="B13" s="273" t="s">
        <v>120</v>
      </c>
      <c r="C13" s="276"/>
      <c r="D13" s="83">
        <v>13686.480000000003</v>
      </c>
      <c r="E13" s="83">
        <v>8016.09</v>
      </c>
      <c r="F13" s="83">
        <v>1128.8600000000001</v>
      </c>
      <c r="G13" s="83">
        <v>4926.619999999999</v>
      </c>
      <c r="H13" s="83">
        <v>27758.05</v>
      </c>
    </row>
    <row r="14" spans="1:8" ht="16" customHeight="1" x14ac:dyDescent="0.3">
      <c r="A14" s="294"/>
      <c r="B14" s="277" t="s">
        <v>5</v>
      </c>
      <c r="C14" s="274"/>
      <c r="D14" s="97">
        <v>2.9993516315563171E-2</v>
      </c>
      <c r="E14" s="117">
        <v>1.7257561061661358E-2</v>
      </c>
      <c r="F14" s="117">
        <v>6.1659259264114415E-3</v>
      </c>
      <c r="G14" s="117">
        <v>8.5544161520945648E-3</v>
      </c>
      <c r="H14" s="117">
        <v>1.6524540672710121E-2</v>
      </c>
    </row>
    <row r="15" spans="1:8" ht="16" customHeight="1" x14ac:dyDescent="0.3">
      <c r="A15" s="294"/>
      <c r="B15" s="277" t="s">
        <v>6</v>
      </c>
      <c r="C15" s="98" t="s">
        <v>7</v>
      </c>
      <c r="D15" s="97">
        <v>1.3675299509579776E-2</v>
      </c>
      <c r="E15" s="117">
        <v>7.6289152360191652E-3</v>
      </c>
      <c r="F15" s="117">
        <v>1.483827434201622E-3</v>
      </c>
      <c r="G15" s="117">
        <v>1.7584869558020238E-3</v>
      </c>
      <c r="H15" s="117">
        <v>9.6811289063859825E-3</v>
      </c>
    </row>
    <row r="16" spans="1:8" ht="16" customHeight="1" x14ac:dyDescent="0.3">
      <c r="A16" s="294"/>
      <c r="B16" s="277"/>
      <c r="C16" s="98" t="s">
        <v>8</v>
      </c>
      <c r="D16" s="97">
        <v>6.4510092118073001E-2</v>
      </c>
      <c r="E16" s="117">
        <v>3.8566478680589864E-2</v>
      </c>
      <c r="F16" s="117">
        <v>2.5248436414851576E-2</v>
      </c>
      <c r="G16" s="117">
        <v>4.0547397353592057E-2</v>
      </c>
      <c r="H16" s="117">
        <v>2.8068326836075311E-2</v>
      </c>
    </row>
    <row r="17" spans="1:8" ht="16" customHeight="1" thickBot="1" x14ac:dyDescent="0.35">
      <c r="A17" s="295"/>
      <c r="B17" s="278" t="s">
        <v>9</v>
      </c>
      <c r="C17" s="275"/>
      <c r="D17" s="114">
        <v>276</v>
      </c>
      <c r="E17" s="114">
        <v>318</v>
      </c>
      <c r="F17" s="114">
        <v>130</v>
      </c>
      <c r="G17" s="114">
        <v>393</v>
      </c>
      <c r="H17" s="114">
        <v>1117</v>
      </c>
    </row>
    <row r="18" spans="1:8" ht="16" customHeight="1" x14ac:dyDescent="0.3">
      <c r="A18" s="293" t="s">
        <v>138</v>
      </c>
      <c r="B18" s="273" t="s">
        <v>120</v>
      </c>
      <c r="C18" s="276"/>
      <c r="D18" s="83">
        <v>197616.32000000012</v>
      </c>
      <c r="E18" s="83">
        <v>184453.98999999996</v>
      </c>
      <c r="F18" s="83">
        <v>90672.739999999962</v>
      </c>
      <c r="G18" s="83">
        <v>207435.08999999997</v>
      </c>
      <c r="H18" s="83">
        <v>680178.14000000036</v>
      </c>
    </row>
    <row r="19" spans="1:8" ht="16" customHeight="1" x14ac:dyDescent="0.3">
      <c r="A19" s="294"/>
      <c r="B19" s="277" t="s">
        <v>5</v>
      </c>
      <c r="C19" s="279"/>
      <c r="D19" s="97">
        <v>0.43307032327826839</v>
      </c>
      <c r="E19" s="117">
        <v>0.39710457286433576</v>
      </c>
      <c r="F19" s="117">
        <v>0.49526194424885595</v>
      </c>
      <c r="G19" s="117">
        <v>0.36018326650060073</v>
      </c>
      <c r="H19" s="117">
        <v>0.40491429834294285</v>
      </c>
    </row>
    <row r="20" spans="1:8" ht="16" customHeight="1" x14ac:dyDescent="0.3">
      <c r="A20" s="294"/>
      <c r="B20" s="277" t="s">
        <v>6</v>
      </c>
      <c r="C20" s="98" t="s">
        <v>7</v>
      </c>
      <c r="D20" s="97">
        <v>0.35443166945188426</v>
      </c>
      <c r="E20" s="117">
        <v>0.32899699213557176</v>
      </c>
      <c r="F20" s="117">
        <v>0.38665963267054343</v>
      </c>
      <c r="G20" s="117">
        <v>0.30022646153497312</v>
      </c>
      <c r="H20" s="117">
        <v>0.36696266934762811</v>
      </c>
    </row>
    <row r="21" spans="1:8" ht="16" customHeight="1" x14ac:dyDescent="0.3">
      <c r="A21" s="294"/>
      <c r="B21" s="277"/>
      <c r="C21" s="98" t="s">
        <v>8</v>
      </c>
      <c r="D21" s="97">
        <v>0.51523158477729292</v>
      </c>
      <c r="E21" s="117">
        <v>0.46944731133243811</v>
      </c>
      <c r="F21" s="117">
        <v>0.60431320680399414</v>
      </c>
      <c r="G21" s="117">
        <v>0.42484433191856175</v>
      </c>
      <c r="H21" s="117">
        <v>0.4440377730190741</v>
      </c>
    </row>
    <row r="22" spans="1:8" ht="16" customHeight="1" thickBot="1" x14ac:dyDescent="0.35">
      <c r="A22" s="295"/>
      <c r="B22" s="278" t="s">
        <v>9</v>
      </c>
      <c r="C22" s="275"/>
      <c r="D22" s="114">
        <v>276</v>
      </c>
      <c r="E22" s="114">
        <v>318</v>
      </c>
      <c r="F22" s="114">
        <v>130</v>
      </c>
      <c r="G22" s="114">
        <v>393</v>
      </c>
      <c r="H22" s="118">
        <v>1117</v>
      </c>
    </row>
    <row r="23" spans="1:8" ht="16" customHeight="1" x14ac:dyDescent="0.3">
      <c r="A23" s="282" t="s">
        <v>360</v>
      </c>
      <c r="B23" s="283"/>
      <c r="C23" s="283"/>
      <c r="D23" s="283"/>
      <c r="E23" s="283"/>
      <c r="F23" s="283"/>
      <c r="G23" s="283"/>
      <c r="H23" s="72"/>
    </row>
    <row r="24" spans="1:8" ht="16" customHeight="1" x14ac:dyDescent="0.3">
      <c r="A24" s="280" t="s">
        <v>10</v>
      </c>
      <c r="B24" s="281"/>
      <c r="C24" s="281"/>
      <c r="D24" s="281"/>
      <c r="E24" s="281"/>
      <c r="F24" s="281"/>
      <c r="G24" s="281"/>
      <c r="H24" s="72"/>
    </row>
    <row r="25" spans="1:8" ht="14.25" customHeight="1" x14ac:dyDescent="0.3">
      <c r="H25" s="72"/>
    </row>
    <row r="26" spans="1:8" ht="14.25" customHeight="1" x14ac:dyDescent="0.3">
      <c r="A26" s="198" t="str">
        <f>HYPERLINK("#'Index'!A1","Back To Index")</f>
        <v>Back To Index</v>
      </c>
      <c r="H26" s="72"/>
    </row>
    <row r="27" spans="1:8" ht="14.25" customHeight="1" x14ac:dyDescent="0.3">
      <c r="H27" s="72"/>
    </row>
    <row r="28" spans="1:8" ht="14.15" customHeight="1" x14ac:dyDescent="0.3">
      <c r="H28" s="72"/>
    </row>
    <row r="29" spans="1:8" ht="14.25" customHeight="1" x14ac:dyDescent="0.3">
      <c r="H29" s="72"/>
    </row>
    <row r="30" spans="1:8" ht="14.25" customHeight="1" x14ac:dyDescent="0.3">
      <c r="H30" s="72"/>
    </row>
    <row r="31" spans="1:8" ht="14.25" customHeight="1" x14ac:dyDescent="0.3">
      <c r="H31" s="72"/>
    </row>
    <row r="32" spans="1:8" ht="14.15" customHeight="1" x14ac:dyDescent="0.3">
      <c r="H32" s="72"/>
    </row>
    <row r="33" spans="8:8" ht="15" customHeight="1" x14ac:dyDescent="0.3">
      <c r="H33" s="72"/>
    </row>
    <row r="34" spans="8:8" x14ac:dyDescent="0.3">
      <c r="H34" s="72"/>
    </row>
    <row r="35" spans="8:8" ht="15" customHeight="1" x14ac:dyDescent="0.3">
      <c r="H35" s="72"/>
    </row>
    <row r="36" spans="8:8" ht="15" customHeight="1" x14ac:dyDescent="0.3">
      <c r="H36" s="72"/>
    </row>
    <row r="37" spans="8:8" ht="36.75" customHeight="1" x14ac:dyDescent="0.3">
      <c r="H37" s="72"/>
    </row>
    <row r="38" spans="8:8" ht="15" customHeight="1" x14ac:dyDescent="0.3">
      <c r="H38" s="72"/>
    </row>
    <row r="39" spans="8:8" ht="14.25" customHeight="1" x14ac:dyDescent="0.3">
      <c r="H39" s="72"/>
    </row>
    <row r="40" spans="8:8" ht="14.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25" customHeight="1" x14ac:dyDescent="0.3">
      <c r="H43" s="72"/>
    </row>
    <row r="44" spans="8:8" ht="14.1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5" customHeight="1" x14ac:dyDescent="0.3">
      <c r="H61" s="72"/>
    </row>
    <row r="63" spans="8:8" ht="14.5" customHeight="1" x14ac:dyDescent="0.3"/>
    <row r="65" ht="14.5" customHeight="1" x14ac:dyDescent="0.3"/>
    <row r="66" ht="14.5" customHeight="1" x14ac:dyDescent="0.3"/>
    <row r="68" ht="14.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15" customHeight="1" x14ac:dyDescent="0.3"/>
    <row r="84" ht="14.15" customHeight="1" x14ac:dyDescent="0.3"/>
    <row r="85" ht="14.15" customHeight="1" x14ac:dyDescent="0.3"/>
    <row r="87" ht="14.15" customHeight="1" x14ac:dyDescent="0.3"/>
    <row r="88" ht="14.15" customHeight="1" x14ac:dyDescent="0.3"/>
    <row r="89" ht="14.15" customHeight="1" x14ac:dyDescent="0.3"/>
    <row r="91" ht="14.5" customHeight="1" x14ac:dyDescent="0.3"/>
    <row r="93" ht="14.5" customHeight="1" x14ac:dyDescent="0.3"/>
    <row r="94" ht="14.5" customHeight="1" x14ac:dyDescent="0.3"/>
    <row r="96" ht="14.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5" ht="14.15" customHeight="1" x14ac:dyDescent="0.3"/>
    <row r="116" ht="14.15" customHeight="1" x14ac:dyDescent="0.3"/>
    <row r="117" ht="14.15" customHeight="1" x14ac:dyDescent="0.3"/>
    <row r="119" ht="14.5" customHeight="1" x14ac:dyDescent="0.3"/>
    <row r="121" ht="14.5" customHeight="1" x14ac:dyDescent="0.3"/>
    <row r="122" ht="14.5" customHeight="1" x14ac:dyDescent="0.3"/>
    <row r="124" ht="14.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15" customHeight="1" x14ac:dyDescent="0.3"/>
    <row r="140" ht="14.1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5" customHeight="1" x14ac:dyDescent="0.3"/>
    <row r="149" ht="14.5" customHeight="1" x14ac:dyDescent="0.3"/>
    <row r="150" ht="14.5" customHeight="1" x14ac:dyDescent="0.3"/>
    <row r="152" ht="14.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5" customHeight="1" x14ac:dyDescent="0.3"/>
    <row r="177" ht="14.5" customHeight="1" x14ac:dyDescent="0.3"/>
    <row r="178" ht="14.5" customHeight="1" x14ac:dyDescent="0.3"/>
    <row r="180" ht="14.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9" ht="14.15" customHeight="1" x14ac:dyDescent="0.3"/>
    <row r="200" ht="14.1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5" customHeight="1" x14ac:dyDescent="0.3"/>
    <row r="221" ht="14.5" customHeight="1" x14ac:dyDescent="0.3"/>
    <row r="222" ht="14.5" customHeight="1" x14ac:dyDescent="0.3"/>
    <row r="224" ht="14.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5" customHeight="1" x14ac:dyDescent="0.3"/>
    <row r="249" ht="14.5" customHeight="1" x14ac:dyDescent="0.3"/>
    <row r="250" ht="14.5" customHeight="1" x14ac:dyDescent="0.3"/>
    <row r="252" ht="14.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5" customHeight="1" x14ac:dyDescent="0.3"/>
    <row r="277" ht="14.5" customHeight="1" x14ac:dyDescent="0.3"/>
    <row r="278" ht="14.5" customHeight="1" x14ac:dyDescent="0.3"/>
    <row r="280" ht="14.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5" customHeight="1" x14ac:dyDescent="0.3"/>
    <row r="305" ht="14.5" customHeight="1" x14ac:dyDescent="0.3"/>
    <row r="306" ht="14.5" customHeight="1" x14ac:dyDescent="0.3"/>
    <row r="308" ht="14.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5" customHeight="1" x14ac:dyDescent="0.3"/>
    <row r="333" ht="14.5" customHeight="1" x14ac:dyDescent="0.3"/>
    <row r="334" ht="14.5" customHeight="1" x14ac:dyDescent="0.3"/>
    <row r="336" ht="14.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5" customHeight="1" x14ac:dyDescent="0.3"/>
    <row r="361" ht="14.5" customHeight="1" x14ac:dyDescent="0.3"/>
    <row r="362" ht="14.5" customHeight="1" x14ac:dyDescent="0.3"/>
    <row r="364" ht="14.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5" customHeight="1" x14ac:dyDescent="0.3"/>
  </sheetData>
  <mergeCells count="2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4:G24"/>
    <mergeCell ref="A23:G23"/>
    <mergeCell ref="A18:A22"/>
    <mergeCell ref="B18:C18"/>
    <mergeCell ref="B19:C19"/>
    <mergeCell ref="B20:B21"/>
    <mergeCell ref="B22:C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 enableFormatConditionsCalculation="0">
    <tabColor rgb="FF1F497D"/>
  </sheetPr>
  <dimension ref="A1:L387"/>
  <sheetViews>
    <sheetView workbookViewId="0">
      <selection sqref="A1:G1"/>
    </sheetView>
  </sheetViews>
  <sheetFormatPr defaultColWidth="8.75" defaultRowHeight="14" x14ac:dyDescent="0.3"/>
  <cols>
    <col min="1" max="1" width="18.58203125" style="96" customWidth="1"/>
    <col min="2" max="12" width="10.58203125" style="96" customWidth="1"/>
    <col min="13" max="16384" width="8.75" style="96"/>
  </cols>
  <sheetData>
    <row r="1" spans="1:12" s="93" customFormat="1" ht="31.5" customHeight="1" thickBot="1" x14ac:dyDescent="0.35">
      <c r="A1" s="290" t="s">
        <v>499</v>
      </c>
      <c r="B1" s="290"/>
      <c r="C1" s="290"/>
      <c r="D1" s="290"/>
      <c r="E1" s="290"/>
      <c r="F1" s="290"/>
      <c r="G1" s="292"/>
      <c r="H1" s="79"/>
    </row>
    <row r="2" spans="1:12" ht="54" customHeight="1" thickBot="1" x14ac:dyDescent="0.35">
      <c r="A2" s="94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</row>
    <row r="3" spans="1:12" ht="16" customHeight="1" x14ac:dyDescent="0.3">
      <c r="A3" s="293" t="s">
        <v>136</v>
      </c>
      <c r="B3" s="273" t="s">
        <v>120</v>
      </c>
      <c r="C3" s="276"/>
      <c r="D3" s="83">
        <v>108637.39999999998</v>
      </c>
      <c r="E3" s="83">
        <v>101617.94000000002</v>
      </c>
      <c r="F3" s="83">
        <v>230837.81999999992</v>
      </c>
      <c r="G3" s="83">
        <v>100301.03</v>
      </c>
      <c r="H3" s="83">
        <v>157081.09000000003</v>
      </c>
      <c r="I3" s="83">
        <v>122146.06999999999</v>
      </c>
      <c r="J3" s="83">
        <v>61512.359999999993</v>
      </c>
      <c r="K3" s="83">
        <v>37241.889999999992</v>
      </c>
      <c r="L3" s="83">
        <v>919375.60000000079</v>
      </c>
    </row>
    <row r="4" spans="1:12" ht="16" customHeight="1" x14ac:dyDescent="0.3">
      <c r="A4" s="294"/>
      <c r="B4" s="277" t="s">
        <v>5</v>
      </c>
      <c r="C4" s="274"/>
      <c r="D4" s="97">
        <v>0.51549193789084524</v>
      </c>
      <c r="E4" s="117">
        <v>0.48956985969169481</v>
      </c>
      <c r="F4" s="117">
        <v>0.59755516759375171</v>
      </c>
      <c r="G4" s="117">
        <v>0.68291801949544118</v>
      </c>
      <c r="H4" s="117">
        <v>0.49110201113444485</v>
      </c>
      <c r="I4" s="117">
        <v>0.51427903905922323</v>
      </c>
      <c r="J4" s="117">
        <v>0.54751165898746723</v>
      </c>
      <c r="K4" s="117">
        <v>0.6354275900123495</v>
      </c>
      <c r="L4" s="117">
        <v>0.5473100414365305</v>
      </c>
    </row>
    <row r="5" spans="1:12" ht="16" customHeight="1" x14ac:dyDescent="0.3">
      <c r="A5" s="294"/>
      <c r="B5" s="277" t="s">
        <v>6</v>
      </c>
      <c r="C5" s="98" t="s">
        <v>7</v>
      </c>
      <c r="D5" s="97">
        <v>0.40749768294647348</v>
      </c>
      <c r="E5" s="117">
        <v>0.38236479803508078</v>
      </c>
      <c r="F5" s="117">
        <v>0.51374606775238219</v>
      </c>
      <c r="G5" s="117">
        <v>0.56559377562090718</v>
      </c>
      <c r="H5" s="117">
        <v>0.40181334120982071</v>
      </c>
      <c r="I5" s="117">
        <v>0.40864281165613148</v>
      </c>
      <c r="J5" s="117">
        <v>0.39836967602472401</v>
      </c>
      <c r="K5" s="117">
        <v>0.48813937460230716</v>
      </c>
      <c r="L5" s="117">
        <v>0.5083927369386001</v>
      </c>
    </row>
    <row r="6" spans="1:12" ht="16" customHeight="1" x14ac:dyDescent="0.3">
      <c r="A6" s="294"/>
      <c r="B6" s="277"/>
      <c r="C6" s="98" t="s">
        <v>8</v>
      </c>
      <c r="D6" s="97">
        <v>0.62205850102067173</v>
      </c>
      <c r="E6" s="117">
        <v>0.59774298481369503</v>
      </c>
      <c r="F6" s="117">
        <v>0.67602835858370336</v>
      </c>
      <c r="G6" s="117">
        <v>0.78083396210423384</v>
      </c>
      <c r="H6" s="117">
        <v>0.58096200463113612</v>
      </c>
      <c r="I6" s="117">
        <v>0.61865472959398571</v>
      </c>
      <c r="J6" s="117">
        <v>0.68858370214920783</v>
      </c>
      <c r="K6" s="117">
        <v>0.76107774591762511</v>
      </c>
      <c r="L6" s="117">
        <v>0.58565740828459067</v>
      </c>
    </row>
    <row r="7" spans="1:12" ht="16" customHeight="1" thickBot="1" x14ac:dyDescent="0.35">
      <c r="A7" s="295"/>
      <c r="B7" s="278" t="s">
        <v>9</v>
      </c>
      <c r="C7" s="275"/>
      <c r="D7" s="114">
        <v>152</v>
      </c>
      <c r="E7" s="114">
        <v>134</v>
      </c>
      <c r="F7" s="114">
        <v>248</v>
      </c>
      <c r="G7" s="114">
        <v>100</v>
      </c>
      <c r="H7" s="114">
        <v>196</v>
      </c>
      <c r="I7" s="114">
        <v>143</v>
      </c>
      <c r="J7" s="114">
        <v>72</v>
      </c>
      <c r="K7" s="114">
        <v>72</v>
      </c>
      <c r="L7" s="114">
        <v>1117</v>
      </c>
    </row>
    <row r="8" spans="1:12" ht="16" customHeight="1" x14ac:dyDescent="0.3">
      <c r="A8" s="293" t="s">
        <v>156</v>
      </c>
      <c r="B8" s="273" t="s">
        <v>120</v>
      </c>
      <c r="C8" s="276"/>
      <c r="D8" s="83">
        <v>76800.120000000024</v>
      </c>
      <c r="E8" s="83">
        <v>57207.020000000019</v>
      </c>
      <c r="F8" s="83">
        <v>133718.78</v>
      </c>
      <c r="G8" s="83">
        <v>49468.220000000008</v>
      </c>
      <c r="H8" s="83">
        <v>97644.390000000014</v>
      </c>
      <c r="I8" s="83">
        <v>65472.710000000006</v>
      </c>
      <c r="J8" s="83">
        <v>17859.329999999998</v>
      </c>
      <c r="K8" s="83">
        <v>18834.899999999994</v>
      </c>
      <c r="L8" s="83">
        <v>517005.46999999962</v>
      </c>
    </row>
    <row r="9" spans="1:12" ht="16" customHeight="1" x14ac:dyDescent="0.3">
      <c r="A9" s="294"/>
      <c r="B9" s="277" t="s">
        <v>5</v>
      </c>
      <c r="C9" s="274"/>
      <c r="D9" s="97">
        <v>0.36442185369908964</v>
      </c>
      <c r="E9" s="117">
        <v>0.27560913707540208</v>
      </c>
      <c r="F9" s="117">
        <v>0.34614929214516083</v>
      </c>
      <c r="G9" s="117">
        <v>0.33681347868875106</v>
      </c>
      <c r="H9" s="117">
        <v>0.30527771550984317</v>
      </c>
      <c r="I9" s="117">
        <v>0.27566373918868775</v>
      </c>
      <c r="J9" s="117">
        <v>0.15896303436747741</v>
      </c>
      <c r="K9" s="117">
        <v>0.32136433234520595</v>
      </c>
      <c r="L9" s="117">
        <v>0.30777658794578894</v>
      </c>
    </row>
    <row r="10" spans="1:12" ht="16" customHeight="1" x14ac:dyDescent="0.3">
      <c r="A10" s="294"/>
      <c r="B10" s="277" t="s">
        <v>6</v>
      </c>
      <c r="C10" s="98" t="s">
        <v>7</v>
      </c>
      <c r="D10" s="97">
        <v>0.26013292731418663</v>
      </c>
      <c r="E10" s="117">
        <v>0.19578524933479577</v>
      </c>
      <c r="F10" s="117">
        <v>0.2701941187194567</v>
      </c>
      <c r="G10" s="117">
        <v>0.23151026169249211</v>
      </c>
      <c r="H10" s="117">
        <v>0.22554451948341453</v>
      </c>
      <c r="I10" s="117">
        <v>0.19206493322716969</v>
      </c>
      <c r="J10" s="117">
        <v>7.693532911244097E-2</v>
      </c>
      <c r="K10" s="117">
        <v>0.19708327292127156</v>
      </c>
      <c r="L10" s="117">
        <v>0.2724264215435106</v>
      </c>
    </row>
    <row r="11" spans="1:12" ht="16" customHeight="1" x14ac:dyDescent="0.3">
      <c r="A11" s="294"/>
      <c r="B11" s="277"/>
      <c r="C11" s="98" t="s">
        <v>8</v>
      </c>
      <c r="D11" s="97">
        <v>0.48321429715601377</v>
      </c>
      <c r="E11" s="117">
        <v>0.37288803502122092</v>
      </c>
      <c r="F11" s="117">
        <v>0.43085102167681649</v>
      </c>
      <c r="G11" s="117">
        <v>0.46126503409527791</v>
      </c>
      <c r="H11" s="117">
        <v>0.39868724479884476</v>
      </c>
      <c r="I11" s="117">
        <v>0.3785988351642503</v>
      </c>
      <c r="J11" s="117">
        <v>0.30002186527809949</v>
      </c>
      <c r="K11" s="117">
        <v>0.47741707011300727</v>
      </c>
      <c r="L11" s="117">
        <v>0.34553534837010252</v>
      </c>
    </row>
    <row r="12" spans="1:12" ht="16" customHeight="1" thickBot="1" x14ac:dyDescent="0.35">
      <c r="A12" s="295"/>
      <c r="B12" s="278" t="s">
        <v>9</v>
      </c>
      <c r="C12" s="275"/>
      <c r="D12" s="114">
        <v>152</v>
      </c>
      <c r="E12" s="114">
        <v>134</v>
      </c>
      <c r="F12" s="114">
        <v>248</v>
      </c>
      <c r="G12" s="114">
        <v>100</v>
      </c>
      <c r="H12" s="114">
        <v>196</v>
      </c>
      <c r="I12" s="114">
        <v>143</v>
      </c>
      <c r="J12" s="114">
        <v>72</v>
      </c>
      <c r="K12" s="114">
        <v>72</v>
      </c>
      <c r="L12" s="114">
        <v>1117</v>
      </c>
    </row>
    <row r="13" spans="1:12" ht="16" customHeight="1" x14ac:dyDescent="0.3">
      <c r="A13" s="293" t="s">
        <v>137</v>
      </c>
      <c r="B13" s="273" t="s">
        <v>120</v>
      </c>
      <c r="C13" s="276"/>
      <c r="D13" s="83">
        <v>1757.02</v>
      </c>
      <c r="E13" s="83">
        <v>1346.85</v>
      </c>
      <c r="F13" s="83">
        <v>1012.01</v>
      </c>
      <c r="G13" s="83">
        <v>9494.31</v>
      </c>
      <c r="H13" s="83">
        <v>3298.4500000000003</v>
      </c>
      <c r="I13" s="83">
        <v>6145.77</v>
      </c>
      <c r="J13" s="83">
        <v>3490.27</v>
      </c>
      <c r="K13" s="83">
        <v>1213.3699999999999</v>
      </c>
      <c r="L13" s="83">
        <v>27758.05</v>
      </c>
    </row>
    <row r="14" spans="1:12" ht="16" customHeight="1" x14ac:dyDescent="0.3">
      <c r="A14" s="294"/>
      <c r="B14" s="277" t="s">
        <v>5</v>
      </c>
      <c r="C14" s="274"/>
      <c r="D14" s="97">
        <v>8.3371807932900912E-3</v>
      </c>
      <c r="E14" s="117">
        <v>6.4887869752699081E-3</v>
      </c>
      <c r="F14" s="117">
        <v>2.6197258540933753E-3</v>
      </c>
      <c r="G14" s="117">
        <v>6.4643756715915698E-2</v>
      </c>
      <c r="H14" s="117">
        <v>1.0312351592584501E-2</v>
      </c>
      <c r="I14" s="117">
        <v>2.5875909801101278E-2</v>
      </c>
      <c r="J14" s="117">
        <v>3.1066333953276827E-2</v>
      </c>
      <c r="K14" s="117">
        <v>2.070272950414935E-2</v>
      </c>
      <c r="L14" s="117">
        <v>1.6524540672710121E-2</v>
      </c>
    </row>
    <row r="15" spans="1:12" ht="16" customHeight="1" x14ac:dyDescent="0.3">
      <c r="A15" s="294"/>
      <c r="B15" s="277" t="s">
        <v>6</v>
      </c>
      <c r="C15" s="98" t="s">
        <v>7</v>
      </c>
      <c r="D15" s="97">
        <v>1.1677360502413572E-3</v>
      </c>
      <c r="E15" s="117">
        <v>1.6015693847068828E-3</v>
      </c>
      <c r="F15" s="117">
        <v>8.0377077965704735E-4</v>
      </c>
      <c r="G15" s="117">
        <v>2.5902845498273489E-2</v>
      </c>
      <c r="H15" s="117">
        <v>2.336014734656929E-3</v>
      </c>
      <c r="I15" s="117">
        <v>6.183945609377157E-3</v>
      </c>
      <c r="J15" s="117">
        <v>7.684816201317681E-3</v>
      </c>
      <c r="K15" s="117">
        <v>4.8913733883986944E-3</v>
      </c>
      <c r="L15" s="117">
        <v>9.6811289063859825E-3</v>
      </c>
    </row>
    <row r="16" spans="1:12" ht="16" customHeight="1" x14ac:dyDescent="0.3">
      <c r="A16" s="294"/>
      <c r="B16" s="277"/>
      <c r="C16" s="98" t="s">
        <v>8</v>
      </c>
      <c r="D16" s="97">
        <v>5.7011770007879624E-2</v>
      </c>
      <c r="E16" s="117">
        <v>2.590252120227992E-2</v>
      </c>
      <c r="F16" s="117">
        <v>8.5035424217577583E-3</v>
      </c>
      <c r="G16" s="117">
        <v>0.15226913205066891</v>
      </c>
      <c r="H16" s="117">
        <v>4.4314205806595224E-2</v>
      </c>
      <c r="I16" s="117">
        <v>0.1018480786049555</v>
      </c>
      <c r="J16" s="117">
        <v>0.11718637023753456</v>
      </c>
      <c r="K16" s="117">
        <v>8.3343621371269216E-2</v>
      </c>
      <c r="L16" s="117">
        <v>2.8068326836075311E-2</v>
      </c>
    </row>
    <row r="17" spans="1:12" ht="16" customHeight="1" thickBot="1" x14ac:dyDescent="0.35">
      <c r="A17" s="295"/>
      <c r="B17" s="278" t="s">
        <v>9</v>
      </c>
      <c r="C17" s="275"/>
      <c r="D17" s="114">
        <v>152</v>
      </c>
      <c r="E17" s="114">
        <v>134</v>
      </c>
      <c r="F17" s="114">
        <v>248</v>
      </c>
      <c r="G17" s="114">
        <v>100</v>
      </c>
      <c r="H17" s="114">
        <v>196</v>
      </c>
      <c r="I17" s="114">
        <v>143</v>
      </c>
      <c r="J17" s="114">
        <v>72</v>
      </c>
      <c r="K17" s="114">
        <v>72</v>
      </c>
      <c r="L17" s="114">
        <v>1117</v>
      </c>
    </row>
    <row r="18" spans="1:12" ht="16" customHeight="1" x14ac:dyDescent="0.3">
      <c r="A18" s="293" t="s">
        <v>138</v>
      </c>
      <c r="B18" s="273" t="s">
        <v>120</v>
      </c>
      <c r="C18" s="276"/>
      <c r="D18" s="83">
        <v>71020.31</v>
      </c>
      <c r="E18" s="83">
        <v>112873.31000000004</v>
      </c>
      <c r="F18" s="83">
        <v>145654.24000000008</v>
      </c>
      <c r="G18" s="83">
        <v>58248.36</v>
      </c>
      <c r="H18" s="83">
        <v>112108.01000000001</v>
      </c>
      <c r="I18" s="83">
        <v>103343.71</v>
      </c>
      <c r="J18" s="83">
        <v>53927.990000000013</v>
      </c>
      <c r="K18" s="83">
        <v>23002.209999999992</v>
      </c>
      <c r="L18" s="83">
        <v>680178.14000000036</v>
      </c>
    </row>
    <row r="19" spans="1:12" ht="16" customHeight="1" x14ac:dyDescent="0.3">
      <c r="A19" s="294"/>
      <c r="B19" s="277" t="s">
        <v>5</v>
      </c>
      <c r="C19" s="279"/>
      <c r="D19" s="97">
        <v>0.33699625756423274</v>
      </c>
      <c r="E19" s="117">
        <v>0.54379542174971451</v>
      </c>
      <c r="F19" s="117">
        <v>0.37704585753729875</v>
      </c>
      <c r="G19" s="117">
        <v>0.39659467754276778</v>
      </c>
      <c r="H19" s="117">
        <v>0.35049711696856983</v>
      </c>
      <c r="I19" s="117">
        <v>0.43511431740386775</v>
      </c>
      <c r="J19" s="117">
        <v>0.48000439701483655</v>
      </c>
      <c r="K19" s="117">
        <v>0.39246769874616905</v>
      </c>
      <c r="L19" s="117">
        <v>0.40491429834294285</v>
      </c>
    </row>
    <row r="20" spans="1:12" ht="16" customHeight="1" x14ac:dyDescent="0.3">
      <c r="A20" s="294"/>
      <c r="B20" s="277" t="s">
        <v>6</v>
      </c>
      <c r="C20" s="98" t="s">
        <v>7</v>
      </c>
      <c r="D20" s="97">
        <v>0.24271262500428845</v>
      </c>
      <c r="E20" s="117">
        <v>0.43473446637789726</v>
      </c>
      <c r="F20" s="117">
        <v>0.29805757454363679</v>
      </c>
      <c r="G20" s="117">
        <v>0.28603563082557543</v>
      </c>
      <c r="H20" s="117">
        <v>0.26695522727695126</v>
      </c>
      <c r="I20" s="117">
        <v>0.3335270113381249</v>
      </c>
      <c r="J20" s="117">
        <v>0.33414729766910733</v>
      </c>
      <c r="K20" s="117">
        <v>0.2614396869435055</v>
      </c>
      <c r="L20" s="117">
        <v>0.36696266934762811</v>
      </c>
    </row>
    <row r="21" spans="1:12" ht="16" customHeight="1" x14ac:dyDescent="0.3">
      <c r="A21" s="294"/>
      <c r="B21" s="277"/>
      <c r="C21" s="98" t="s">
        <v>8</v>
      </c>
      <c r="D21" s="97">
        <v>0.44631944993754419</v>
      </c>
      <c r="E21" s="117">
        <v>0.6488125466149538</v>
      </c>
      <c r="F21" s="117">
        <v>0.46315504346594727</v>
      </c>
      <c r="G21" s="117">
        <v>0.51883307806264423</v>
      </c>
      <c r="H21" s="117">
        <v>0.44433575293066391</v>
      </c>
      <c r="I21" s="117">
        <v>0.54245914398978567</v>
      </c>
      <c r="J21" s="117">
        <v>0.62935164901115603</v>
      </c>
      <c r="K21" s="117">
        <v>0.54105658427058489</v>
      </c>
      <c r="L21" s="117">
        <v>0.4440377730190741</v>
      </c>
    </row>
    <row r="22" spans="1:12" ht="16" customHeight="1" thickBot="1" x14ac:dyDescent="0.35">
      <c r="A22" s="295"/>
      <c r="B22" s="278" t="s">
        <v>9</v>
      </c>
      <c r="C22" s="275"/>
      <c r="D22" s="114">
        <v>152</v>
      </c>
      <c r="E22" s="114">
        <v>134</v>
      </c>
      <c r="F22" s="114">
        <v>248</v>
      </c>
      <c r="G22" s="114">
        <v>100</v>
      </c>
      <c r="H22" s="118">
        <v>196</v>
      </c>
      <c r="I22" s="118">
        <v>143</v>
      </c>
      <c r="J22" s="118">
        <v>72</v>
      </c>
      <c r="K22" s="118">
        <v>72</v>
      </c>
      <c r="L22" s="118">
        <v>1117</v>
      </c>
    </row>
    <row r="23" spans="1:12" ht="16" customHeight="1" x14ac:dyDescent="0.3">
      <c r="A23" s="282" t="s">
        <v>360</v>
      </c>
      <c r="B23" s="283"/>
      <c r="C23" s="283"/>
      <c r="D23" s="283"/>
      <c r="E23" s="283"/>
      <c r="F23" s="283"/>
      <c r="G23" s="283"/>
      <c r="H23" s="72"/>
    </row>
    <row r="24" spans="1:12" ht="16" customHeight="1" x14ac:dyDescent="0.3">
      <c r="A24" s="280" t="s">
        <v>10</v>
      </c>
      <c r="B24" s="281"/>
      <c r="C24" s="281"/>
      <c r="D24" s="281"/>
      <c r="E24" s="281"/>
      <c r="F24" s="281"/>
      <c r="G24" s="281"/>
      <c r="H24" s="72"/>
    </row>
    <row r="25" spans="1:12" ht="14.25" customHeight="1" x14ac:dyDescent="0.3">
      <c r="H25" s="72"/>
    </row>
    <row r="26" spans="1:12" ht="14.25" customHeight="1" x14ac:dyDescent="0.3">
      <c r="A26" s="198" t="str">
        <f>HYPERLINK("#'Index'!A1","Back To Index")</f>
        <v>Back To Index</v>
      </c>
      <c r="H26" s="72"/>
    </row>
    <row r="27" spans="1:12" ht="14.25" customHeight="1" x14ac:dyDescent="0.3">
      <c r="H27" s="72"/>
    </row>
    <row r="28" spans="1:12" ht="14.15" customHeight="1" x14ac:dyDescent="0.3">
      <c r="H28" s="72"/>
    </row>
    <row r="29" spans="1:12" ht="14.25" customHeight="1" x14ac:dyDescent="0.3">
      <c r="H29" s="72"/>
    </row>
    <row r="30" spans="1:12" ht="14.25" customHeight="1" x14ac:dyDescent="0.3">
      <c r="H30" s="72"/>
    </row>
    <row r="31" spans="1:12" ht="14.25" customHeight="1" x14ac:dyDescent="0.3">
      <c r="H31" s="72"/>
    </row>
    <row r="32" spans="1:12" ht="14.15" customHeight="1" x14ac:dyDescent="0.3">
      <c r="H32" s="72"/>
    </row>
    <row r="33" spans="8:8" ht="15" customHeight="1" x14ac:dyDescent="0.3">
      <c r="H33" s="72"/>
    </row>
    <row r="34" spans="8:8" x14ac:dyDescent="0.3">
      <c r="H34" s="72"/>
    </row>
    <row r="35" spans="8:8" ht="15" customHeight="1" x14ac:dyDescent="0.3">
      <c r="H35" s="72"/>
    </row>
    <row r="36" spans="8:8" ht="15" customHeight="1" x14ac:dyDescent="0.3">
      <c r="H36" s="72"/>
    </row>
    <row r="37" spans="8:8" ht="36.75" customHeight="1" x14ac:dyDescent="0.3">
      <c r="H37" s="72"/>
    </row>
    <row r="38" spans="8:8" ht="15" customHeight="1" x14ac:dyDescent="0.3">
      <c r="H38" s="72"/>
    </row>
    <row r="39" spans="8:8" ht="14.25" customHeight="1" x14ac:dyDescent="0.3">
      <c r="H39" s="72"/>
    </row>
    <row r="40" spans="8:8" ht="14.5" customHeight="1" x14ac:dyDescent="0.3">
      <c r="H40" s="72"/>
    </row>
    <row r="41" spans="8:8" ht="14.25" customHeight="1" x14ac:dyDescent="0.3">
      <c r="H41" s="72"/>
    </row>
    <row r="42" spans="8:8" ht="14.25" customHeight="1" x14ac:dyDescent="0.3">
      <c r="H42" s="72"/>
    </row>
    <row r="43" spans="8:8" ht="14.25" customHeight="1" x14ac:dyDescent="0.3">
      <c r="H43" s="72"/>
    </row>
    <row r="44" spans="8:8" ht="14.15" customHeight="1" x14ac:dyDescent="0.3">
      <c r="H44" s="72"/>
    </row>
    <row r="45" spans="8:8" ht="14.2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4.2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15" customHeight="1" x14ac:dyDescent="0.3">
      <c r="H56" s="72"/>
    </row>
    <row r="57" spans="8:8" ht="14.2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15" customHeight="1" x14ac:dyDescent="0.3">
      <c r="H60" s="72"/>
    </row>
    <row r="61" spans="8:8" ht="15" customHeight="1" x14ac:dyDescent="0.3">
      <c r="H61" s="72"/>
    </row>
    <row r="63" spans="8:8" ht="14.5" customHeight="1" x14ac:dyDescent="0.3"/>
    <row r="65" ht="14.5" customHeight="1" x14ac:dyDescent="0.3"/>
    <row r="66" ht="14.5" customHeight="1" x14ac:dyDescent="0.3"/>
    <row r="68" ht="14.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15" customHeight="1" x14ac:dyDescent="0.3"/>
    <row r="84" ht="14.15" customHeight="1" x14ac:dyDescent="0.3"/>
    <row r="85" ht="14.15" customHeight="1" x14ac:dyDescent="0.3"/>
    <row r="87" ht="14.15" customHeight="1" x14ac:dyDescent="0.3"/>
    <row r="88" ht="14.15" customHeight="1" x14ac:dyDescent="0.3"/>
    <row r="89" ht="14.15" customHeight="1" x14ac:dyDescent="0.3"/>
    <row r="91" ht="14.5" customHeight="1" x14ac:dyDescent="0.3"/>
    <row r="93" ht="14.5" customHeight="1" x14ac:dyDescent="0.3"/>
    <row r="94" ht="14.5" customHeight="1" x14ac:dyDescent="0.3"/>
    <row r="96" ht="14.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5" ht="14.15" customHeight="1" x14ac:dyDescent="0.3"/>
    <row r="116" ht="14.15" customHeight="1" x14ac:dyDescent="0.3"/>
    <row r="117" ht="14.15" customHeight="1" x14ac:dyDescent="0.3"/>
    <row r="119" ht="14.5" customHeight="1" x14ac:dyDescent="0.3"/>
    <row r="121" ht="14.5" customHeight="1" x14ac:dyDescent="0.3"/>
    <row r="124" ht="14.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15" customHeight="1" x14ac:dyDescent="0.3"/>
    <row r="140" ht="14.1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5" customHeight="1" x14ac:dyDescent="0.3"/>
    <row r="149" ht="14.5" customHeight="1" x14ac:dyDescent="0.3"/>
    <row r="152" ht="14.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5" customHeight="1" x14ac:dyDescent="0.3"/>
    <row r="177" ht="14.5" customHeight="1" x14ac:dyDescent="0.3"/>
    <row r="178" ht="14.5" customHeight="1" x14ac:dyDescent="0.3"/>
    <row r="180" ht="14.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9" ht="14.15" customHeight="1" x14ac:dyDescent="0.3"/>
    <row r="200" ht="14.1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5" customHeight="1" x14ac:dyDescent="0.3"/>
    <row r="221" ht="14.5" customHeight="1" x14ac:dyDescent="0.3"/>
    <row r="222" ht="14.5" customHeight="1" x14ac:dyDescent="0.3"/>
    <row r="224" ht="14.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5" customHeight="1" x14ac:dyDescent="0.3"/>
    <row r="249" ht="14.5" customHeight="1" x14ac:dyDescent="0.3"/>
    <row r="250" ht="14.5" customHeight="1" x14ac:dyDescent="0.3"/>
    <row r="252" ht="14.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5" customHeight="1" x14ac:dyDescent="0.3"/>
    <row r="277" ht="14.5" customHeight="1" x14ac:dyDescent="0.3"/>
    <row r="278" ht="14.5" customHeight="1" x14ac:dyDescent="0.3"/>
    <row r="280" ht="14.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5" customHeight="1" x14ac:dyDescent="0.3"/>
    <row r="305" ht="14.5" customHeight="1" x14ac:dyDescent="0.3"/>
    <row r="306" ht="14.5" customHeight="1" x14ac:dyDescent="0.3"/>
    <row r="308" ht="14.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5" customHeight="1" x14ac:dyDescent="0.3"/>
    <row r="333" ht="14.5" customHeight="1" x14ac:dyDescent="0.3"/>
    <row r="334" ht="14.5" customHeight="1" x14ac:dyDescent="0.3"/>
    <row r="336" ht="14.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5" customHeight="1" x14ac:dyDescent="0.3"/>
    <row r="361" ht="14.5" customHeight="1" x14ac:dyDescent="0.3"/>
    <row r="362" ht="14.5" customHeight="1" x14ac:dyDescent="0.3"/>
    <row r="364" ht="14.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5" customHeight="1" x14ac:dyDescent="0.3"/>
  </sheetData>
  <mergeCells count="2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4:G24"/>
    <mergeCell ref="A23:G23"/>
    <mergeCell ref="A18:A22"/>
    <mergeCell ref="B18:C18"/>
    <mergeCell ref="B19:C19"/>
    <mergeCell ref="B20:B21"/>
    <mergeCell ref="B22:C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 enableFormatConditionsCalculation="0">
    <tabColor rgb="FF1F497D"/>
  </sheetPr>
  <dimension ref="A1:G384"/>
  <sheetViews>
    <sheetView workbookViewId="0">
      <selection activeCell="M9" sqref="M9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7" s="93" customFormat="1" ht="33" customHeight="1" thickBot="1" x14ac:dyDescent="0.35">
      <c r="A1" s="290" t="s">
        <v>500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94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</row>
    <row r="3" spans="1:7" ht="16" customHeight="1" x14ac:dyDescent="0.3">
      <c r="A3" s="293" t="s">
        <v>136</v>
      </c>
      <c r="B3" s="273" t="s">
        <v>120</v>
      </c>
      <c r="C3" s="276"/>
      <c r="D3" s="83">
        <v>824319.50000000023</v>
      </c>
      <c r="E3" s="83">
        <v>44578.23</v>
      </c>
      <c r="F3" s="83">
        <v>50477.869999999988</v>
      </c>
      <c r="G3" s="83">
        <v>919375.60000000079</v>
      </c>
    </row>
    <row r="4" spans="1:7" ht="16" customHeight="1" x14ac:dyDescent="0.3">
      <c r="A4" s="294"/>
      <c r="B4" s="277" t="s">
        <v>5</v>
      </c>
      <c r="C4" s="274"/>
      <c r="D4" s="97">
        <v>0.5549364533017116</v>
      </c>
      <c r="E4" s="117">
        <v>0.45745527781506257</v>
      </c>
      <c r="F4" s="117">
        <v>0.52077191806698786</v>
      </c>
      <c r="G4" s="117">
        <v>0.5473100414365305</v>
      </c>
    </row>
    <row r="5" spans="1:7" ht="16" customHeight="1" x14ac:dyDescent="0.3">
      <c r="A5" s="294"/>
      <c r="B5" s="277" t="s">
        <v>6</v>
      </c>
      <c r="C5" s="98" t="s">
        <v>7</v>
      </c>
      <c r="D5" s="97">
        <v>0.51381965872736624</v>
      </c>
      <c r="E5" s="117">
        <v>0.31393491210008767</v>
      </c>
      <c r="F5" s="117">
        <v>0.33974561797220881</v>
      </c>
      <c r="G5" s="117">
        <v>0.5083927369386001</v>
      </c>
    </row>
    <row r="6" spans="1:7" ht="16" customHeight="1" x14ac:dyDescent="0.3">
      <c r="A6" s="294"/>
      <c r="B6" s="277"/>
      <c r="C6" s="98" t="s">
        <v>8</v>
      </c>
      <c r="D6" s="97">
        <v>0.59531467764032298</v>
      </c>
      <c r="E6" s="117">
        <v>0.60840295197997118</v>
      </c>
      <c r="F6" s="117">
        <v>0.69650272562769122</v>
      </c>
      <c r="G6" s="117">
        <v>0.58565740828459067</v>
      </c>
    </row>
    <row r="7" spans="1:7" ht="16" customHeight="1" thickBot="1" x14ac:dyDescent="0.35">
      <c r="A7" s="295"/>
      <c r="B7" s="278" t="s">
        <v>9</v>
      </c>
      <c r="C7" s="275"/>
      <c r="D7" s="114">
        <v>1008</v>
      </c>
      <c r="E7" s="114">
        <v>64</v>
      </c>
      <c r="F7" s="114">
        <v>45</v>
      </c>
      <c r="G7" s="114">
        <v>1117</v>
      </c>
    </row>
    <row r="8" spans="1:7" ht="16" customHeight="1" x14ac:dyDescent="0.3">
      <c r="A8" s="293" t="s">
        <v>156</v>
      </c>
      <c r="B8" s="273" t="s">
        <v>120</v>
      </c>
      <c r="C8" s="276"/>
      <c r="D8" s="83">
        <v>468180.84999999963</v>
      </c>
      <c r="E8" s="83">
        <v>23619.07</v>
      </c>
      <c r="F8" s="83">
        <v>25205.55</v>
      </c>
      <c r="G8" s="83">
        <v>517005.46999999962</v>
      </c>
    </row>
    <row r="9" spans="1:7" ht="16" customHeight="1" x14ac:dyDescent="0.3">
      <c r="A9" s="294"/>
      <c r="B9" s="277" t="s">
        <v>5</v>
      </c>
      <c r="C9" s="274"/>
      <c r="D9" s="97">
        <v>0.31518194147145662</v>
      </c>
      <c r="E9" s="117">
        <v>0.24237544264506258</v>
      </c>
      <c r="F9" s="117">
        <v>0.26004153145593051</v>
      </c>
      <c r="G9" s="117">
        <v>0.30777658794578894</v>
      </c>
    </row>
    <row r="10" spans="1:7" ht="16" customHeight="1" x14ac:dyDescent="0.3">
      <c r="A10" s="294"/>
      <c r="B10" s="277" t="s">
        <v>6</v>
      </c>
      <c r="C10" s="98" t="s">
        <v>7</v>
      </c>
      <c r="D10" s="97">
        <v>0.27802831552536328</v>
      </c>
      <c r="E10" s="117">
        <v>0.14113983813049846</v>
      </c>
      <c r="F10" s="117">
        <v>0.10983691620782925</v>
      </c>
      <c r="G10" s="117">
        <v>0.2724264215435106</v>
      </c>
    </row>
    <row r="11" spans="1:7" ht="16" customHeight="1" x14ac:dyDescent="0.3">
      <c r="A11" s="294"/>
      <c r="B11" s="277"/>
      <c r="C11" s="98" t="s">
        <v>8</v>
      </c>
      <c r="D11" s="97">
        <v>0.35486015960566453</v>
      </c>
      <c r="E11" s="117">
        <v>0.38377751607097232</v>
      </c>
      <c r="F11" s="117">
        <v>0.50022564688190507</v>
      </c>
      <c r="G11" s="117">
        <v>0.34553534837010252</v>
      </c>
    </row>
    <row r="12" spans="1:7" ht="16" customHeight="1" thickBot="1" x14ac:dyDescent="0.35">
      <c r="A12" s="295"/>
      <c r="B12" s="278" t="s">
        <v>9</v>
      </c>
      <c r="C12" s="275"/>
      <c r="D12" s="114">
        <v>1008</v>
      </c>
      <c r="E12" s="114">
        <v>64</v>
      </c>
      <c r="F12" s="114">
        <v>45</v>
      </c>
      <c r="G12" s="114">
        <v>1117</v>
      </c>
    </row>
    <row r="13" spans="1:7" ht="16" customHeight="1" x14ac:dyDescent="0.3">
      <c r="A13" s="293" t="s">
        <v>137</v>
      </c>
      <c r="B13" s="273" t="s">
        <v>120</v>
      </c>
      <c r="C13" s="276"/>
      <c r="D13" s="83">
        <v>21671.32</v>
      </c>
      <c r="E13" s="83">
        <v>3628.18</v>
      </c>
      <c r="F13" s="83">
        <v>2458.5500000000002</v>
      </c>
      <c r="G13" s="83">
        <v>27758.05</v>
      </c>
    </row>
    <row r="14" spans="1:7" ht="16" customHeight="1" x14ac:dyDescent="0.3">
      <c r="A14" s="294"/>
      <c r="B14" s="277" t="s">
        <v>5</v>
      </c>
      <c r="C14" s="274"/>
      <c r="D14" s="97">
        <v>1.4589252661336346E-2</v>
      </c>
      <c r="E14" s="117">
        <v>3.7231852629928411E-2</v>
      </c>
      <c r="F14" s="117">
        <v>2.536445771510552E-2</v>
      </c>
      <c r="G14" s="117">
        <v>1.6524540672710121E-2</v>
      </c>
    </row>
    <row r="15" spans="1:7" ht="16" customHeight="1" x14ac:dyDescent="0.3">
      <c r="A15" s="294"/>
      <c r="B15" s="277" t="s">
        <v>6</v>
      </c>
      <c r="C15" s="98" t="s">
        <v>7</v>
      </c>
      <c r="D15" s="97">
        <v>7.8823212566476262E-3</v>
      </c>
      <c r="E15" s="117">
        <v>7.395069584712732E-3</v>
      </c>
      <c r="F15" s="117">
        <v>7.6694408570374632E-3</v>
      </c>
      <c r="G15" s="117">
        <v>9.6811289063859825E-3</v>
      </c>
    </row>
    <row r="16" spans="1:7" ht="16" customHeight="1" x14ac:dyDescent="0.3">
      <c r="A16" s="294"/>
      <c r="B16" s="277"/>
      <c r="C16" s="98" t="s">
        <v>8</v>
      </c>
      <c r="D16" s="97">
        <v>2.6848559473829095E-2</v>
      </c>
      <c r="E16" s="117">
        <v>0.16717578598926863</v>
      </c>
      <c r="F16" s="117">
        <v>8.0570792007673919E-2</v>
      </c>
      <c r="G16" s="117">
        <v>2.8068326836075311E-2</v>
      </c>
    </row>
    <row r="17" spans="1:7" ht="16" customHeight="1" thickBot="1" x14ac:dyDescent="0.35">
      <c r="A17" s="295"/>
      <c r="B17" s="278" t="s">
        <v>9</v>
      </c>
      <c r="C17" s="275"/>
      <c r="D17" s="114">
        <v>1008</v>
      </c>
      <c r="E17" s="114">
        <v>64</v>
      </c>
      <c r="F17" s="114">
        <v>45</v>
      </c>
      <c r="G17" s="114">
        <v>1117</v>
      </c>
    </row>
    <row r="18" spans="1:7" ht="16" customHeight="1" x14ac:dyDescent="0.3">
      <c r="A18" s="293" t="s">
        <v>138</v>
      </c>
      <c r="B18" s="273" t="s">
        <v>120</v>
      </c>
      <c r="C18" s="276"/>
      <c r="D18" s="83">
        <v>573455.77</v>
      </c>
      <c r="E18" s="83">
        <v>48968.340000000004</v>
      </c>
      <c r="F18" s="83">
        <v>57754.029999999984</v>
      </c>
      <c r="G18" s="83">
        <v>680178.14000000036</v>
      </c>
    </row>
    <row r="19" spans="1:7" ht="16" customHeight="1" x14ac:dyDescent="0.3">
      <c r="A19" s="294"/>
      <c r="B19" s="277" t="s">
        <v>5</v>
      </c>
      <c r="C19" s="279"/>
      <c r="D19" s="97">
        <v>0.38605360073272799</v>
      </c>
      <c r="E19" s="117">
        <v>0.50250594469189203</v>
      </c>
      <c r="F19" s="117">
        <v>0.59583886917570728</v>
      </c>
      <c r="G19" s="117">
        <v>0.40491429834294285</v>
      </c>
    </row>
    <row r="20" spans="1:7" ht="16" customHeight="1" x14ac:dyDescent="0.3">
      <c r="A20" s="294"/>
      <c r="B20" s="277" t="s">
        <v>6</v>
      </c>
      <c r="C20" s="98" t="s">
        <v>7</v>
      </c>
      <c r="D20" s="97">
        <v>0.34675928265471279</v>
      </c>
      <c r="E20" s="117">
        <v>0.35379732680323145</v>
      </c>
      <c r="F20" s="117">
        <v>0.41782868298636866</v>
      </c>
      <c r="G20" s="117">
        <v>0.36696266934762811</v>
      </c>
    </row>
    <row r="21" spans="1:7" ht="16" customHeight="1" x14ac:dyDescent="0.3">
      <c r="A21" s="294"/>
      <c r="B21" s="277"/>
      <c r="C21" s="98" t="s">
        <v>8</v>
      </c>
      <c r="D21" s="97">
        <v>0.42689082126271033</v>
      </c>
      <c r="E21" s="117">
        <v>0.6507725325168594</v>
      </c>
      <c r="F21" s="117">
        <v>0.7517572827984732</v>
      </c>
      <c r="G21" s="117">
        <v>0.4440377730190741</v>
      </c>
    </row>
    <row r="22" spans="1:7" ht="16" customHeight="1" thickBot="1" x14ac:dyDescent="0.35">
      <c r="A22" s="295"/>
      <c r="B22" s="278" t="s">
        <v>9</v>
      </c>
      <c r="C22" s="275"/>
      <c r="D22" s="114">
        <v>1008</v>
      </c>
      <c r="E22" s="114">
        <v>64</v>
      </c>
      <c r="F22" s="114">
        <v>45</v>
      </c>
      <c r="G22" s="114">
        <v>1117</v>
      </c>
    </row>
    <row r="23" spans="1:7" ht="14.25" customHeight="1" x14ac:dyDescent="0.3">
      <c r="A23" s="74"/>
      <c r="B23" s="74"/>
      <c r="C23" s="74"/>
      <c r="D23" s="74"/>
      <c r="E23" s="74"/>
      <c r="F23" s="74"/>
      <c r="G23" s="74"/>
    </row>
    <row r="24" spans="1:7" ht="16" customHeight="1" x14ac:dyDescent="0.3">
      <c r="A24" s="312" t="s">
        <v>360</v>
      </c>
      <c r="B24" s="305"/>
      <c r="C24" s="305"/>
      <c r="D24" s="305"/>
      <c r="E24" s="305"/>
      <c r="F24" s="305"/>
      <c r="G24" s="305"/>
    </row>
    <row r="25" spans="1:7" ht="16" customHeight="1" x14ac:dyDescent="0.3">
      <c r="A25" s="280" t="s">
        <v>10</v>
      </c>
      <c r="B25" s="281"/>
      <c r="C25" s="281"/>
      <c r="D25" s="281"/>
      <c r="E25" s="281"/>
      <c r="F25" s="281"/>
      <c r="G25" s="281"/>
    </row>
    <row r="26" spans="1:7" ht="14.15" customHeight="1" x14ac:dyDescent="0.3"/>
    <row r="27" spans="1:7" x14ac:dyDescent="0.3">
      <c r="A27" s="198" t="str">
        <f>HYPERLINK("#'Index'!A1","Back To Index")</f>
        <v>Back To Index</v>
      </c>
    </row>
    <row r="28" spans="1:7" ht="14.15" customHeight="1" x14ac:dyDescent="0.3"/>
    <row r="29" spans="1:7" ht="14.15" customHeight="1" x14ac:dyDescent="0.3"/>
    <row r="30" spans="1:7" ht="14.15" customHeight="1" x14ac:dyDescent="0.3"/>
    <row r="32" spans="1:7" ht="14.5" customHeight="1" x14ac:dyDescent="0.3"/>
    <row r="34" ht="14.5" customHeight="1" x14ac:dyDescent="0.3"/>
    <row r="35" ht="14.5" customHeight="1" x14ac:dyDescent="0.3"/>
    <row r="37" ht="14.5" customHeight="1" x14ac:dyDescent="0.3"/>
    <row r="38" ht="14.15" customHeight="1" x14ac:dyDescent="0.3"/>
    <row r="40" ht="14.15" customHeight="1" x14ac:dyDescent="0.3"/>
    <row r="41" ht="14.15" customHeight="1" x14ac:dyDescent="0.3"/>
    <row r="42" ht="14.15" customHeight="1" x14ac:dyDescent="0.3"/>
    <row r="44" ht="14.15" customHeight="1" x14ac:dyDescent="0.3"/>
    <row r="45" ht="14.15" customHeight="1" x14ac:dyDescent="0.3"/>
    <row r="46" ht="14.15" customHeight="1" x14ac:dyDescent="0.3"/>
    <row r="48" ht="14.15" customHeight="1" x14ac:dyDescent="0.3"/>
    <row r="49" ht="14.15" customHeight="1" x14ac:dyDescent="0.3"/>
    <row r="50" ht="14.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5" customHeight="1" x14ac:dyDescent="0.3"/>
    <row r="62" ht="14.5" customHeight="1" x14ac:dyDescent="0.3"/>
    <row r="63" ht="14.5" customHeight="1" x14ac:dyDescent="0.3"/>
    <row r="65" ht="14.5" customHeight="1" x14ac:dyDescent="0.3"/>
    <row r="66" ht="14.15" customHeight="1" x14ac:dyDescent="0.3"/>
    <row r="68" ht="14.15" customHeight="1" x14ac:dyDescent="0.3"/>
    <row r="69" ht="14.15" customHeight="1" x14ac:dyDescent="0.3"/>
    <row r="70" ht="14.15" customHeight="1" x14ac:dyDescent="0.3"/>
    <row r="72" ht="14.15" customHeight="1" x14ac:dyDescent="0.3"/>
    <row r="73" ht="14.1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5" customHeight="1" x14ac:dyDescent="0.3"/>
    <row r="90" ht="14.5" customHeight="1" x14ac:dyDescent="0.3"/>
    <row r="91" ht="14.5" customHeight="1" x14ac:dyDescent="0.3"/>
    <row r="93" ht="14.5" customHeight="1" x14ac:dyDescent="0.3"/>
    <row r="94" ht="14.15" customHeight="1" x14ac:dyDescent="0.3"/>
    <row r="96" ht="14.15" customHeight="1" x14ac:dyDescent="0.3"/>
    <row r="97" ht="14.15" customHeight="1" x14ac:dyDescent="0.3"/>
    <row r="98" ht="14.15" customHeight="1" x14ac:dyDescent="0.3"/>
    <row r="100" ht="14.15" customHeight="1" x14ac:dyDescent="0.3"/>
    <row r="101" ht="14.1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5" customHeight="1" x14ac:dyDescent="0.3"/>
    <row r="118" ht="14.5" customHeight="1" x14ac:dyDescent="0.3"/>
    <row r="119" ht="14.5" customHeight="1" x14ac:dyDescent="0.3"/>
    <row r="121" ht="14.5" customHeight="1" x14ac:dyDescent="0.3"/>
    <row r="122" ht="14.15" customHeight="1" x14ac:dyDescent="0.3"/>
    <row r="124" ht="14.15" customHeight="1" x14ac:dyDescent="0.3"/>
    <row r="125" ht="14.15" customHeight="1" x14ac:dyDescent="0.3"/>
    <row r="126" ht="14.15" customHeight="1" x14ac:dyDescent="0.3"/>
    <row r="128" ht="14.15" customHeight="1" x14ac:dyDescent="0.3"/>
    <row r="129" ht="14.1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5" customHeight="1" x14ac:dyDescent="0.3"/>
    <row r="146" ht="14.5" customHeight="1" x14ac:dyDescent="0.3"/>
    <row r="147" ht="14.5" customHeight="1" x14ac:dyDescent="0.3"/>
    <row r="149" ht="14.5" customHeight="1" x14ac:dyDescent="0.3"/>
    <row r="150" ht="14.15" customHeight="1" x14ac:dyDescent="0.3"/>
    <row r="152" ht="14.15" customHeight="1" x14ac:dyDescent="0.3"/>
    <row r="153" ht="14.15" customHeight="1" x14ac:dyDescent="0.3"/>
    <row r="154" ht="14.15" customHeight="1" x14ac:dyDescent="0.3"/>
    <row r="156" ht="14.15" customHeight="1" x14ac:dyDescent="0.3"/>
    <row r="157" ht="14.1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5" customHeight="1" x14ac:dyDescent="0.3"/>
    <row r="174" ht="14.5" customHeight="1" x14ac:dyDescent="0.3"/>
    <row r="175" ht="14.5" customHeight="1" x14ac:dyDescent="0.3"/>
    <row r="177" ht="14.5" customHeight="1" x14ac:dyDescent="0.3"/>
    <row r="178" ht="14.15" customHeight="1" x14ac:dyDescent="0.3"/>
    <row r="180" ht="14.15" customHeight="1" x14ac:dyDescent="0.3"/>
    <row r="181" ht="14.15" customHeight="1" x14ac:dyDescent="0.3"/>
    <row r="182" ht="14.15" customHeight="1" x14ac:dyDescent="0.3"/>
    <row r="184" ht="14.15" customHeight="1" x14ac:dyDescent="0.3"/>
    <row r="185" ht="14.1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5" customHeight="1" x14ac:dyDescent="0.3"/>
    <row r="218" ht="14.5" customHeight="1" x14ac:dyDescent="0.3"/>
    <row r="219" ht="14.5" customHeight="1" x14ac:dyDescent="0.3"/>
    <row r="221" ht="14.5" customHeight="1" x14ac:dyDescent="0.3"/>
    <row r="222" ht="14.15" customHeight="1" x14ac:dyDescent="0.3"/>
    <row r="224" ht="14.15" customHeight="1" x14ac:dyDescent="0.3"/>
    <row r="225" ht="14.15" customHeight="1" x14ac:dyDescent="0.3"/>
    <row r="226" ht="14.15" customHeight="1" x14ac:dyDescent="0.3"/>
    <row r="228" ht="14.15" customHeight="1" x14ac:dyDescent="0.3"/>
    <row r="229" ht="14.1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5" customHeight="1" x14ac:dyDescent="0.3"/>
    <row r="246" ht="14.5" customHeight="1" x14ac:dyDescent="0.3"/>
    <row r="247" ht="14.5" customHeight="1" x14ac:dyDescent="0.3"/>
    <row r="249" ht="14.5" customHeight="1" x14ac:dyDescent="0.3"/>
    <row r="250" ht="14.15" customHeight="1" x14ac:dyDescent="0.3"/>
    <row r="252" ht="14.15" customHeight="1" x14ac:dyDescent="0.3"/>
    <row r="253" ht="14.15" customHeight="1" x14ac:dyDescent="0.3"/>
    <row r="254" ht="14.15" customHeight="1" x14ac:dyDescent="0.3"/>
    <row r="256" ht="14.15" customHeight="1" x14ac:dyDescent="0.3"/>
    <row r="257" ht="14.1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5" customHeight="1" x14ac:dyDescent="0.3"/>
    <row r="274" ht="14.5" customHeight="1" x14ac:dyDescent="0.3"/>
    <row r="275" ht="14.5" customHeight="1" x14ac:dyDescent="0.3"/>
    <row r="277" ht="14.5" customHeight="1" x14ac:dyDescent="0.3"/>
    <row r="278" ht="14.15" customHeight="1" x14ac:dyDescent="0.3"/>
    <row r="280" ht="14.15" customHeight="1" x14ac:dyDescent="0.3"/>
    <row r="281" ht="14.15" customHeight="1" x14ac:dyDescent="0.3"/>
    <row r="282" ht="14.15" customHeight="1" x14ac:dyDescent="0.3"/>
    <row r="284" ht="14.15" customHeight="1" x14ac:dyDescent="0.3"/>
    <row r="285" ht="14.1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5" customHeight="1" x14ac:dyDescent="0.3"/>
    <row r="302" ht="14.5" customHeight="1" x14ac:dyDescent="0.3"/>
    <row r="303" ht="14.5" customHeight="1" x14ac:dyDescent="0.3"/>
    <row r="305" ht="14.5" customHeight="1" x14ac:dyDescent="0.3"/>
    <row r="306" ht="14.15" customHeight="1" x14ac:dyDescent="0.3"/>
    <row r="308" ht="14.15" customHeight="1" x14ac:dyDescent="0.3"/>
    <row r="309" ht="14.15" customHeight="1" x14ac:dyDescent="0.3"/>
    <row r="310" ht="14.15" customHeight="1" x14ac:dyDescent="0.3"/>
    <row r="312" ht="14.15" customHeight="1" x14ac:dyDescent="0.3"/>
    <row r="313" ht="14.1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5" customHeight="1" x14ac:dyDescent="0.3"/>
    <row r="330" ht="14.5" customHeight="1" x14ac:dyDescent="0.3"/>
    <row r="331" ht="14.5" customHeight="1" x14ac:dyDescent="0.3"/>
    <row r="333" ht="14.5" customHeight="1" x14ac:dyDescent="0.3"/>
    <row r="334" ht="14.15" customHeight="1" x14ac:dyDescent="0.3"/>
    <row r="336" ht="14.15" customHeight="1" x14ac:dyDescent="0.3"/>
    <row r="337" ht="14.15" customHeight="1" x14ac:dyDescent="0.3"/>
    <row r="338" ht="14.15" customHeight="1" x14ac:dyDescent="0.3"/>
    <row r="340" ht="14.15" customHeight="1" x14ac:dyDescent="0.3"/>
    <row r="341" ht="14.1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5" customHeight="1" x14ac:dyDescent="0.3"/>
    <row r="358" ht="14.5" customHeight="1" x14ac:dyDescent="0.3"/>
    <row r="359" ht="14.5" customHeight="1" x14ac:dyDescent="0.3"/>
    <row r="361" ht="14.5" customHeight="1" x14ac:dyDescent="0.3"/>
    <row r="362" ht="14.15" customHeight="1" x14ac:dyDescent="0.3"/>
    <row r="364" ht="14.15" customHeight="1" x14ac:dyDescent="0.3"/>
    <row r="365" ht="14.15" customHeight="1" x14ac:dyDescent="0.3"/>
    <row r="366" ht="14.15" customHeight="1" x14ac:dyDescent="0.3"/>
    <row r="368" ht="14.15" customHeight="1" x14ac:dyDescent="0.3"/>
    <row r="369" ht="14.1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5" customHeight="1" x14ac:dyDescent="0.3"/>
  </sheetData>
  <mergeCells count="2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4:G24"/>
    <mergeCell ref="A25:G25"/>
    <mergeCell ref="A18:A22"/>
    <mergeCell ref="B18:C18"/>
    <mergeCell ref="B19:C19"/>
    <mergeCell ref="B20:B21"/>
    <mergeCell ref="B22:C2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 enableFormatConditionsCalculation="0">
    <tabColor rgb="FF1F497D"/>
  </sheetPr>
  <dimension ref="A1:G551"/>
  <sheetViews>
    <sheetView topLeftCell="B9" workbookViewId="0">
      <selection activeCell="K30" sqref="K30"/>
    </sheetView>
  </sheetViews>
  <sheetFormatPr defaultColWidth="8.75" defaultRowHeight="14" x14ac:dyDescent="0.3"/>
  <cols>
    <col min="1" max="1" width="54.08203125" style="116" customWidth="1"/>
    <col min="2" max="2" width="8.58203125" style="116" customWidth="1"/>
    <col min="3" max="3" width="13.33203125" style="116" customWidth="1"/>
    <col min="4" max="4" width="10.33203125" style="116" bestFit="1" customWidth="1"/>
    <col min="5" max="5" width="9.75" style="116" bestFit="1" customWidth="1"/>
    <col min="6" max="6" width="10.58203125" style="116" customWidth="1"/>
    <col min="7" max="7" width="8.33203125" style="116" bestFit="1" customWidth="1"/>
    <col min="8" max="8" width="10.58203125" style="116" customWidth="1"/>
    <col min="9" max="16384" width="8.75" style="116"/>
  </cols>
  <sheetData>
    <row r="1" spans="1:7" s="93" customFormat="1" ht="31.5" customHeight="1" thickBot="1" x14ac:dyDescent="0.35">
      <c r="A1" s="290" t="s">
        <v>345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158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7" ht="25.5" customHeight="1" x14ac:dyDescent="0.3">
      <c r="A3" s="293" t="s">
        <v>139</v>
      </c>
      <c r="B3" s="273" t="s">
        <v>120</v>
      </c>
      <c r="C3" s="276"/>
      <c r="D3" s="83">
        <v>302577.02999999991</v>
      </c>
      <c r="E3" s="83">
        <v>728111.58999999962</v>
      </c>
      <c r="F3" s="83">
        <v>127355.51000000008</v>
      </c>
      <c r="G3" s="83">
        <v>1158044.1300000004</v>
      </c>
    </row>
    <row r="4" spans="1:7" ht="16" customHeight="1" x14ac:dyDescent="0.3">
      <c r="A4" s="294"/>
      <c r="B4" s="277" t="s">
        <v>5</v>
      </c>
      <c r="C4" s="274"/>
      <c r="D4" s="117">
        <v>0.20188602955379442</v>
      </c>
      <c r="E4" s="117">
        <v>0.17114157305315583</v>
      </c>
      <c r="F4" s="117">
        <v>0.12030702460225548</v>
      </c>
      <c r="G4" s="117">
        <v>0.17000611201532206</v>
      </c>
    </row>
    <row r="5" spans="1:7" ht="16" customHeight="1" x14ac:dyDescent="0.3">
      <c r="A5" s="294"/>
      <c r="B5" s="277" t="s">
        <v>6</v>
      </c>
      <c r="C5" s="157" t="s">
        <v>7</v>
      </c>
      <c r="D5" s="117">
        <v>0.16528451402163424</v>
      </c>
      <c r="E5" s="117">
        <v>0.15460328205006937</v>
      </c>
      <c r="F5" s="117">
        <v>0.10021190581536925</v>
      </c>
      <c r="G5" s="117">
        <v>0.15622719916469144</v>
      </c>
    </row>
    <row r="6" spans="1:7" ht="16" customHeight="1" x14ac:dyDescent="0.3">
      <c r="A6" s="294"/>
      <c r="B6" s="277"/>
      <c r="C6" s="157" t="s">
        <v>8</v>
      </c>
      <c r="D6" s="117">
        <v>0.24422135231712205</v>
      </c>
      <c r="E6" s="117">
        <v>0.18905337800663216</v>
      </c>
      <c r="F6" s="117">
        <v>0.14378780503103325</v>
      </c>
      <c r="G6" s="117">
        <v>0.18473422670956471</v>
      </c>
    </row>
    <row r="7" spans="1:7" ht="16" customHeight="1" thickBot="1" x14ac:dyDescent="0.35">
      <c r="A7" s="295"/>
      <c r="B7" s="278" t="s">
        <v>9</v>
      </c>
      <c r="C7" s="275"/>
      <c r="D7" s="114">
        <v>562</v>
      </c>
      <c r="E7" s="114">
        <v>2937</v>
      </c>
      <c r="F7" s="114">
        <v>1502</v>
      </c>
      <c r="G7" s="114">
        <v>5001</v>
      </c>
    </row>
    <row r="8" spans="1:7" ht="15.75" customHeight="1" x14ac:dyDescent="0.3">
      <c r="A8" s="293" t="s">
        <v>140</v>
      </c>
      <c r="B8" s="273" t="s">
        <v>120</v>
      </c>
      <c r="C8" s="276"/>
      <c r="D8" s="83">
        <v>161763.42999999996</v>
      </c>
      <c r="E8" s="83">
        <v>403660.74000000011</v>
      </c>
      <c r="F8" s="83">
        <v>69547.88</v>
      </c>
      <c r="G8" s="83">
        <v>634972.04999999993</v>
      </c>
    </row>
    <row r="9" spans="1:7" ht="16" customHeight="1" x14ac:dyDescent="0.3">
      <c r="A9" s="294"/>
      <c r="B9" s="277" t="s">
        <v>5</v>
      </c>
      <c r="C9" s="274"/>
      <c r="D9" s="117">
        <v>0.10793210776675015</v>
      </c>
      <c r="E9" s="117">
        <v>9.4879871399109361E-2</v>
      </c>
      <c r="F9" s="117">
        <v>6.5698755477440487E-2</v>
      </c>
      <c r="G9" s="117">
        <v>9.3216766669244736E-2</v>
      </c>
    </row>
    <row r="10" spans="1:7" ht="16" customHeight="1" x14ac:dyDescent="0.3">
      <c r="A10" s="294"/>
      <c r="B10" s="277" t="s">
        <v>6</v>
      </c>
      <c r="C10" s="157" t="s">
        <v>7</v>
      </c>
      <c r="D10" s="117">
        <v>8.1187432993361994E-2</v>
      </c>
      <c r="E10" s="117">
        <v>8.225227651786185E-2</v>
      </c>
      <c r="F10" s="117">
        <v>5.0425918148337551E-2</v>
      </c>
      <c r="G10" s="117">
        <v>8.2733992928018571E-2</v>
      </c>
    </row>
    <row r="11" spans="1:7" ht="16" customHeight="1" x14ac:dyDescent="0.3">
      <c r="A11" s="294"/>
      <c r="B11" s="277"/>
      <c r="C11" s="157" t="s">
        <v>8</v>
      </c>
      <c r="D11" s="117">
        <v>0.14212420012581503</v>
      </c>
      <c r="E11" s="117">
        <v>0.10921538591930091</v>
      </c>
      <c r="F11" s="117">
        <v>8.5182419376794452E-2</v>
      </c>
      <c r="G11" s="117">
        <v>0.10487589369551205</v>
      </c>
    </row>
    <row r="12" spans="1:7" ht="16" customHeight="1" thickBot="1" x14ac:dyDescent="0.35">
      <c r="A12" s="295"/>
      <c r="B12" s="278" t="s">
        <v>9</v>
      </c>
      <c r="C12" s="275"/>
      <c r="D12" s="114">
        <v>562</v>
      </c>
      <c r="E12" s="114">
        <v>2937</v>
      </c>
      <c r="F12" s="114">
        <v>1502</v>
      </c>
      <c r="G12" s="114">
        <v>5001</v>
      </c>
    </row>
    <row r="13" spans="1:7" ht="16" customHeight="1" x14ac:dyDescent="0.3">
      <c r="A13" s="293" t="s">
        <v>141</v>
      </c>
      <c r="B13" s="273" t="s">
        <v>120</v>
      </c>
      <c r="C13" s="276"/>
      <c r="D13" s="83">
        <v>124454.72000000002</v>
      </c>
      <c r="E13" s="83">
        <v>255542.83999999985</v>
      </c>
      <c r="F13" s="83">
        <v>42185.500000000007</v>
      </c>
      <c r="G13" s="83">
        <v>422183.06000000006</v>
      </c>
    </row>
    <row r="14" spans="1:7" ht="16" customHeight="1" x14ac:dyDescent="0.3">
      <c r="A14" s="294"/>
      <c r="B14" s="277" t="s">
        <v>5</v>
      </c>
      <c r="C14" s="274"/>
      <c r="D14" s="117">
        <v>8.3038918321160213E-2</v>
      </c>
      <c r="E14" s="117">
        <v>6.0064973859392821E-2</v>
      </c>
      <c r="F14" s="117">
        <v>3.9850745259144726E-2</v>
      </c>
      <c r="G14" s="117">
        <v>6.1978381246430861E-2</v>
      </c>
    </row>
    <row r="15" spans="1:7" ht="16" customHeight="1" x14ac:dyDescent="0.3">
      <c r="A15" s="294"/>
      <c r="B15" s="277" t="s">
        <v>6</v>
      </c>
      <c r="C15" s="157" t="s">
        <v>7</v>
      </c>
      <c r="D15" s="117">
        <v>5.9048226578765559E-2</v>
      </c>
      <c r="E15" s="117">
        <v>5.0167538757247956E-2</v>
      </c>
      <c r="F15" s="117">
        <v>2.9637381784101132E-2</v>
      </c>
      <c r="G15" s="117">
        <v>5.3297877995680823E-2</v>
      </c>
    </row>
    <row r="16" spans="1:7" ht="16" customHeight="1" x14ac:dyDescent="0.3">
      <c r="A16" s="294"/>
      <c r="B16" s="277"/>
      <c r="C16" s="157" t="s">
        <v>8</v>
      </c>
      <c r="D16" s="117">
        <v>0.11557951302890376</v>
      </c>
      <c r="E16" s="117">
        <v>7.1767512691876173E-2</v>
      </c>
      <c r="F16" s="117">
        <v>5.3390091599621742E-2</v>
      </c>
      <c r="G16" s="117">
        <v>7.1965187735435462E-2</v>
      </c>
    </row>
    <row r="17" spans="1:7" ht="16" customHeight="1" thickBot="1" x14ac:dyDescent="0.35">
      <c r="A17" s="295"/>
      <c r="B17" s="278" t="s">
        <v>9</v>
      </c>
      <c r="C17" s="275"/>
      <c r="D17" s="114">
        <v>562</v>
      </c>
      <c r="E17" s="114">
        <v>2937</v>
      </c>
      <c r="F17" s="114">
        <v>1502</v>
      </c>
      <c r="G17" s="114">
        <v>5001</v>
      </c>
    </row>
    <row r="18" spans="1:7" ht="16" customHeight="1" x14ac:dyDescent="0.3">
      <c r="A18" s="293" t="s">
        <v>142</v>
      </c>
      <c r="B18" s="273" t="s">
        <v>120</v>
      </c>
      <c r="C18" s="276"/>
      <c r="D18" s="83">
        <v>16358.880000000003</v>
      </c>
      <c r="E18" s="83">
        <v>68908.009999999995</v>
      </c>
      <c r="F18" s="83">
        <v>15622.130000000001</v>
      </c>
      <c r="G18" s="83">
        <v>100889.01999999997</v>
      </c>
    </row>
    <row r="19" spans="1:7" ht="16" customHeight="1" x14ac:dyDescent="0.3">
      <c r="A19" s="294"/>
      <c r="B19" s="277" t="s">
        <v>5</v>
      </c>
      <c r="C19" s="279"/>
      <c r="D19" s="117">
        <v>1.0915003465884312E-2</v>
      </c>
      <c r="E19" s="117">
        <v>1.6196727794653847E-2</v>
      </c>
      <c r="F19" s="117">
        <v>1.4757523865670492E-2</v>
      </c>
      <c r="G19" s="117">
        <v>1.4810964099646219E-2</v>
      </c>
    </row>
    <row r="20" spans="1:7" ht="16" customHeight="1" x14ac:dyDescent="0.3">
      <c r="A20" s="294"/>
      <c r="B20" s="277" t="s">
        <v>6</v>
      </c>
      <c r="C20" s="157" t="s">
        <v>7</v>
      </c>
      <c r="D20" s="117">
        <v>4.8884074088872218E-3</v>
      </c>
      <c r="E20" s="117">
        <v>1.1525319545465439E-2</v>
      </c>
      <c r="F20" s="117">
        <v>8.0559100298386293E-3</v>
      </c>
      <c r="G20" s="117">
        <v>1.1168327749410557E-2</v>
      </c>
    </row>
    <row r="21" spans="1:7" ht="16" customHeight="1" x14ac:dyDescent="0.3">
      <c r="A21" s="294"/>
      <c r="B21" s="277"/>
      <c r="C21" s="157" t="s">
        <v>8</v>
      </c>
      <c r="D21" s="117">
        <v>2.4190778102744382E-2</v>
      </c>
      <c r="E21" s="117">
        <v>2.2718021479901408E-2</v>
      </c>
      <c r="F21" s="117">
        <v>2.6883039086744605E-2</v>
      </c>
      <c r="G21" s="117">
        <v>1.9618103421260455E-2</v>
      </c>
    </row>
    <row r="22" spans="1:7" ht="16" customHeight="1" thickBot="1" x14ac:dyDescent="0.35">
      <c r="A22" s="295"/>
      <c r="B22" s="278" t="s">
        <v>9</v>
      </c>
      <c r="C22" s="275"/>
      <c r="D22" s="114">
        <v>562</v>
      </c>
      <c r="E22" s="114">
        <v>2937</v>
      </c>
      <c r="F22" s="114">
        <v>1502</v>
      </c>
      <c r="G22" s="114">
        <v>5001</v>
      </c>
    </row>
    <row r="23" spans="1:7" ht="16" customHeight="1" x14ac:dyDescent="0.3">
      <c r="A23" s="293" t="s">
        <v>143</v>
      </c>
      <c r="B23" s="273" t="s">
        <v>120</v>
      </c>
      <c r="C23" s="276"/>
      <c r="D23" s="83">
        <v>154332.52000000002</v>
      </c>
      <c r="E23" s="83">
        <v>409399.36999999982</v>
      </c>
      <c r="F23" s="83">
        <v>68509.239999999976</v>
      </c>
      <c r="G23" s="83">
        <v>632241.12999999977</v>
      </c>
    </row>
    <row r="24" spans="1:7" ht="16" customHeight="1" x14ac:dyDescent="0.3">
      <c r="A24" s="294"/>
      <c r="B24" s="277" t="s">
        <v>5</v>
      </c>
      <c r="C24" s="279"/>
      <c r="D24" s="117">
        <v>0.10297404166413948</v>
      </c>
      <c r="E24" s="117">
        <v>9.6228728056328539E-2</v>
      </c>
      <c r="F24" s="117">
        <v>6.4717598964990339E-2</v>
      </c>
      <c r="G24" s="117">
        <v>9.2815855270967709E-2</v>
      </c>
    </row>
    <row r="25" spans="1:7" ht="16" customHeight="1" x14ac:dyDescent="0.3">
      <c r="A25" s="294"/>
      <c r="B25" s="277" t="s">
        <v>6</v>
      </c>
      <c r="C25" s="157" t="s">
        <v>7</v>
      </c>
      <c r="D25" s="117">
        <v>7.796449610094118E-2</v>
      </c>
      <c r="E25" s="117">
        <v>8.3052242689535913E-2</v>
      </c>
      <c r="F25" s="117">
        <v>5.0008986186670198E-2</v>
      </c>
      <c r="G25" s="117">
        <v>8.2329287246712457E-2</v>
      </c>
    </row>
    <row r="26" spans="1:7" ht="16" customHeight="1" x14ac:dyDescent="0.3">
      <c r="A26" s="294"/>
      <c r="B26" s="277"/>
      <c r="C26" s="157" t="s">
        <v>8</v>
      </c>
      <c r="D26" s="117">
        <v>0.13483300324842587</v>
      </c>
      <c r="E26" s="117">
        <v>0.11124208853712776</v>
      </c>
      <c r="F26" s="117">
        <v>8.3372636043224702E-2</v>
      </c>
      <c r="G26" s="117">
        <v>0.10448604987346491</v>
      </c>
    </row>
    <row r="27" spans="1:7" ht="16" customHeight="1" thickBot="1" x14ac:dyDescent="0.35">
      <c r="A27" s="295"/>
      <c r="B27" s="278" t="s">
        <v>9</v>
      </c>
      <c r="C27" s="275"/>
      <c r="D27" s="114">
        <v>562</v>
      </c>
      <c r="E27" s="114">
        <v>2937</v>
      </c>
      <c r="F27" s="114">
        <v>1502</v>
      </c>
      <c r="G27" s="114">
        <v>5001</v>
      </c>
    </row>
    <row r="28" spans="1:7" ht="16" customHeight="1" x14ac:dyDescent="0.3">
      <c r="A28" s="293" t="s">
        <v>144</v>
      </c>
      <c r="B28" s="273" t="s">
        <v>120</v>
      </c>
      <c r="C28" s="276"/>
      <c r="D28" s="83">
        <v>122919.79999999999</v>
      </c>
      <c r="E28" s="83">
        <v>269858.59999999986</v>
      </c>
      <c r="F28" s="83">
        <v>50278.899999999994</v>
      </c>
      <c r="G28" s="83">
        <v>443057.29999999993</v>
      </c>
    </row>
    <row r="29" spans="1:7" ht="16" customHeight="1" x14ac:dyDescent="0.3">
      <c r="A29" s="294"/>
      <c r="B29" s="277" t="s">
        <v>5</v>
      </c>
      <c r="C29" s="279"/>
      <c r="D29" s="117">
        <v>8.2014786038274376E-2</v>
      </c>
      <c r="E29" s="117">
        <v>6.342987248139037E-2</v>
      </c>
      <c r="F29" s="117">
        <v>4.7496216373161655E-2</v>
      </c>
      <c r="G29" s="117">
        <v>6.504281401867304E-2</v>
      </c>
    </row>
    <row r="30" spans="1:7" ht="16" customHeight="1" x14ac:dyDescent="0.3">
      <c r="A30" s="294"/>
      <c r="B30" s="277" t="s">
        <v>6</v>
      </c>
      <c r="C30" s="157" t="s">
        <v>7</v>
      </c>
      <c r="D30" s="117">
        <v>5.7778853281074481E-2</v>
      </c>
      <c r="E30" s="117">
        <v>5.3943910918842659E-2</v>
      </c>
      <c r="F30" s="117">
        <v>3.4870528334799096E-2</v>
      </c>
      <c r="G30" s="117">
        <v>5.6404624049102361E-2</v>
      </c>
    </row>
    <row r="31" spans="1:7" ht="16" customHeight="1" x14ac:dyDescent="0.3">
      <c r="A31" s="294"/>
      <c r="B31" s="277"/>
      <c r="C31" s="157" t="s">
        <v>8</v>
      </c>
      <c r="D31" s="117">
        <v>0.11517406912688587</v>
      </c>
      <c r="E31" s="117">
        <v>7.4452651697360567E-2</v>
      </c>
      <c r="F31" s="117">
        <v>6.4388347871713936E-2</v>
      </c>
      <c r="G31" s="117">
        <v>7.4898907953237684E-2</v>
      </c>
    </row>
    <row r="32" spans="1:7" ht="16" customHeight="1" thickBot="1" x14ac:dyDescent="0.35">
      <c r="A32" s="295"/>
      <c r="B32" s="278" t="s">
        <v>9</v>
      </c>
      <c r="C32" s="275"/>
      <c r="D32" s="114">
        <v>562</v>
      </c>
      <c r="E32" s="114">
        <v>2937</v>
      </c>
      <c r="F32" s="114">
        <v>1502</v>
      </c>
      <c r="G32" s="114">
        <v>5001</v>
      </c>
    </row>
    <row r="33" spans="1:7" ht="16" customHeight="1" x14ac:dyDescent="0.3">
      <c r="A33" s="293" t="s">
        <v>145</v>
      </c>
      <c r="B33" s="273" t="s">
        <v>120</v>
      </c>
      <c r="C33" s="276"/>
      <c r="D33" s="83">
        <v>25324.71</v>
      </c>
      <c r="E33" s="83">
        <v>48853.62</v>
      </c>
      <c r="F33" s="83">
        <v>8567.3700000000008</v>
      </c>
      <c r="G33" s="83">
        <v>82745.7</v>
      </c>
    </row>
    <row r="34" spans="1:7" ht="16" customHeight="1" x14ac:dyDescent="0.3">
      <c r="A34" s="294"/>
      <c r="B34" s="277" t="s">
        <v>5</v>
      </c>
      <c r="C34" s="279"/>
      <c r="D34" s="117">
        <v>1.689720185138072E-2</v>
      </c>
      <c r="E34" s="117">
        <v>1.1482972515436989E-2</v>
      </c>
      <c r="F34" s="117">
        <v>8.0932092641035121E-3</v>
      </c>
      <c r="G34" s="117">
        <v>1.2147442725681114E-2</v>
      </c>
    </row>
    <row r="35" spans="1:7" ht="16" customHeight="1" x14ac:dyDescent="0.3">
      <c r="A35" s="294"/>
      <c r="B35" s="277" t="s">
        <v>6</v>
      </c>
      <c r="C35" s="157" t="s">
        <v>7</v>
      </c>
      <c r="D35" s="117">
        <v>7.3672365630762151E-3</v>
      </c>
      <c r="E35" s="117">
        <v>7.5764200365459559E-3</v>
      </c>
      <c r="F35" s="117">
        <v>4.3412836082515442E-3</v>
      </c>
      <c r="G35" s="117">
        <v>8.4858323449889597E-3</v>
      </c>
    </row>
    <row r="36" spans="1:7" ht="16" customHeight="1" x14ac:dyDescent="0.3">
      <c r="A36" s="294"/>
      <c r="B36" s="277"/>
      <c r="C36" s="157" t="s">
        <v>8</v>
      </c>
      <c r="D36" s="117">
        <v>3.8279358204985674E-2</v>
      </c>
      <c r="E36" s="117">
        <v>1.7368568429101328E-2</v>
      </c>
      <c r="F36" s="117">
        <v>1.5038734984196757E-2</v>
      </c>
      <c r="G36" s="117">
        <v>1.7361361393205332E-2</v>
      </c>
    </row>
    <row r="37" spans="1:7" ht="16" customHeight="1" thickBot="1" x14ac:dyDescent="0.35">
      <c r="A37" s="295"/>
      <c r="B37" s="278" t="s">
        <v>9</v>
      </c>
      <c r="C37" s="275"/>
      <c r="D37" s="114">
        <v>562</v>
      </c>
      <c r="E37" s="114">
        <v>2937</v>
      </c>
      <c r="F37" s="114">
        <v>1502</v>
      </c>
      <c r="G37" s="114">
        <v>5001</v>
      </c>
    </row>
    <row r="38" spans="1:7" ht="16" customHeight="1" x14ac:dyDescent="0.3">
      <c r="A38" s="293" t="s">
        <v>148</v>
      </c>
      <c r="B38" s="273" t="s">
        <v>120</v>
      </c>
      <c r="C38" s="276"/>
      <c r="D38" s="83">
        <v>289437.88999999984</v>
      </c>
      <c r="E38" s="83">
        <v>782232.57999999961</v>
      </c>
      <c r="F38" s="83">
        <v>93798.50999999998</v>
      </c>
      <c r="G38" s="83">
        <v>1165468.9800000009</v>
      </c>
    </row>
    <row r="39" spans="1:7" ht="16" customHeight="1" x14ac:dyDescent="0.3">
      <c r="A39" s="294"/>
      <c r="B39" s="277" t="s">
        <v>5</v>
      </c>
      <c r="C39" s="279"/>
      <c r="D39" s="117">
        <v>0.1931193072208022</v>
      </c>
      <c r="E39" s="117">
        <v>0.18386263324640739</v>
      </c>
      <c r="F39" s="117">
        <v>8.8607235369909776E-2</v>
      </c>
      <c r="G39" s="117">
        <v>0.17109611355161675</v>
      </c>
    </row>
    <row r="40" spans="1:7" ht="16" customHeight="1" x14ac:dyDescent="0.3">
      <c r="A40" s="294"/>
      <c r="B40" s="277" t="s">
        <v>6</v>
      </c>
      <c r="C40" s="157" t="s">
        <v>7</v>
      </c>
      <c r="D40" s="117">
        <v>0.15331361942674462</v>
      </c>
      <c r="E40" s="117">
        <v>0.16630082018381187</v>
      </c>
      <c r="F40" s="117">
        <v>7.116685840762034E-2</v>
      </c>
      <c r="G40" s="117">
        <v>0.15639265026987512</v>
      </c>
    </row>
    <row r="41" spans="1:7" ht="16" customHeight="1" x14ac:dyDescent="0.3">
      <c r="A41" s="294"/>
      <c r="B41" s="277"/>
      <c r="C41" s="157" t="s">
        <v>8</v>
      </c>
      <c r="D41" s="117">
        <v>0.2403264558369349</v>
      </c>
      <c r="E41" s="117">
        <v>0.2028278277892244</v>
      </c>
      <c r="F41" s="117">
        <v>0.10981629070048914</v>
      </c>
      <c r="G41" s="117">
        <v>0.18687572116185724</v>
      </c>
    </row>
    <row r="42" spans="1:7" ht="16" customHeight="1" thickBot="1" x14ac:dyDescent="0.35">
      <c r="A42" s="295"/>
      <c r="B42" s="278" t="s">
        <v>9</v>
      </c>
      <c r="C42" s="275"/>
      <c r="D42" s="114">
        <v>562</v>
      </c>
      <c r="E42" s="114">
        <v>2937</v>
      </c>
      <c r="F42" s="114">
        <v>1502</v>
      </c>
      <c r="G42" s="114">
        <v>5001</v>
      </c>
    </row>
    <row r="43" spans="1:7" ht="16" customHeight="1" x14ac:dyDescent="0.3">
      <c r="A43" s="282" t="s">
        <v>360</v>
      </c>
      <c r="B43" s="283"/>
      <c r="C43" s="283"/>
      <c r="D43" s="283"/>
      <c r="E43" s="283"/>
      <c r="F43" s="283"/>
      <c r="G43" s="283"/>
    </row>
    <row r="44" spans="1:7" ht="16" customHeight="1" x14ac:dyDescent="0.3">
      <c r="A44" s="280" t="s">
        <v>10</v>
      </c>
      <c r="B44" s="281"/>
      <c r="C44" s="281"/>
      <c r="D44" s="281"/>
      <c r="E44" s="281"/>
      <c r="F44" s="281"/>
      <c r="G44" s="281"/>
    </row>
    <row r="45" spans="1:7" ht="14.25" customHeight="1" x14ac:dyDescent="0.3"/>
    <row r="46" spans="1:7" ht="14.25" customHeight="1" x14ac:dyDescent="0.3">
      <c r="A46" s="198" t="str">
        <f>HYPERLINK("#'Index'!A1","Back To Index")</f>
        <v>Back To Index</v>
      </c>
    </row>
    <row r="47" spans="1:7" ht="14.25" customHeight="1" x14ac:dyDescent="0.3"/>
    <row r="48" spans="1:7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5" customHeight="1" x14ac:dyDescent="0.3"/>
    <row r="55" ht="15" customHeight="1" x14ac:dyDescent="0.3"/>
    <row r="56" ht="15" customHeight="1" x14ac:dyDescent="0.3"/>
    <row r="57" ht="36.75" customHeight="1" x14ac:dyDescent="0.3"/>
    <row r="58" ht="15" customHeight="1" x14ac:dyDescent="0.3"/>
    <row r="59" ht="14.25" customHeight="1" x14ac:dyDescent="0.3"/>
    <row r="60" ht="14.15" customHeight="1" x14ac:dyDescent="0.3"/>
    <row r="61" ht="14.25" customHeight="1" x14ac:dyDescent="0.3"/>
    <row r="62" ht="14.25" customHeight="1" x14ac:dyDescent="0.3"/>
    <row r="63" ht="14.25" customHeight="1" x14ac:dyDescent="0.3"/>
    <row r="64" ht="14.15" customHeight="1" x14ac:dyDescent="0.3"/>
    <row r="65" ht="14.25" customHeight="1" x14ac:dyDescent="0.3"/>
    <row r="66" ht="14.25" customHeight="1" x14ac:dyDescent="0.3"/>
    <row r="67" ht="14.25" customHeight="1" x14ac:dyDescent="0.3"/>
    <row r="68" ht="14.15" customHeight="1" x14ac:dyDescent="0.3"/>
    <row r="69" ht="14.25" customHeight="1" x14ac:dyDescent="0.3"/>
    <row r="70" ht="14.25" customHeight="1" x14ac:dyDescent="0.3"/>
    <row r="71" ht="14.25" customHeight="1" x14ac:dyDescent="0.3"/>
    <row r="72" ht="14.15" customHeight="1" x14ac:dyDescent="0.3"/>
    <row r="73" ht="14.25" customHeight="1" x14ac:dyDescent="0.3"/>
    <row r="74" ht="14.25" customHeight="1" x14ac:dyDescent="0.3"/>
    <row r="75" ht="14.25" customHeight="1" x14ac:dyDescent="0.3"/>
    <row r="76" ht="14.5" customHeight="1" x14ac:dyDescent="0.3"/>
    <row r="77" ht="14.25" customHeight="1" x14ac:dyDescent="0.3"/>
    <row r="78" ht="14.25" customHeight="1" x14ac:dyDescent="0.3"/>
    <row r="79" ht="14.25" customHeight="1" x14ac:dyDescent="0.3"/>
    <row r="80" ht="14.15" customHeight="1" x14ac:dyDescent="0.3"/>
    <row r="81" ht="15" customHeight="1" x14ac:dyDescent="0.3"/>
    <row r="83" ht="14.15" customHeight="1" x14ac:dyDescent="0.3"/>
    <row r="84" ht="14.15" customHeight="1" x14ac:dyDescent="0.3"/>
    <row r="85" ht="14.15" customHeight="1" x14ac:dyDescent="0.3"/>
    <row r="86" ht="14.5" customHeight="1" x14ac:dyDescent="0.3"/>
    <row r="87" ht="14.15" customHeight="1" x14ac:dyDescent="0.3"/>
    <row r="88" ht="14.1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4" ht="14.5" customHeight="1" x14ac:dyDescent="0.3"/>
    <row r="115" ht="14.5" customHeight="1" x14ac:dyDescent="0.3"/>
    <row r="116" ht="14.5" customHeight="1" x14ac:dyDescent="0.3"/>
    <row r="117" ht="14.5" customHeight="1" x14ac:dyDescent="0.3"/>
    <row r="118" ht="14.5" customHeight="1" x14ac:dyDescent="0.3"/>
    <row r="119" ht="14.15" customHeight="1" x14ac:dyDescent="0.3"/>
    <row r="120" ht="14.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15" customHeight="1" x14ac:dyDescent="0.3"/>
    <row r="140" ht="14.1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5" customHeight="1" x14ac:dyDescent="0.3"/>
    <row r="160" ht="14.15" customHeight="1" x14ac:dyDescent="0.3"/>
    <row r="161" ht="14.5" customHeight="1" x14ac:dyDescent="0.3"/>
    <row r="162" ht="14.5" customHeight="1" x14ac:dyDescent="0.3"/>
    <row r="163" ht="14.15" customHeight="1" x14ac:dyDescent="0.3"/>
    <row r="164" ht="14.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8" ht="14.5" customHeight="1" x14ac:dyDescent="0.3"/>
    <row r="199" ht="14.15" customHeight="1" x14ac:dyDescent="0.3"/>
    <row r="200" ht="14.15" customHeight="1" x14ac:dyDescent="0.3"/>
    <row r="201" ht="14.15" customHeight="1" x14ac:dyDescent="0.3"/>
    <row r="203" ht="14.5" customHeight="1" x14ac:dyDescent="0.3"/>
    <row r="204" ht="14.15" customHeight="1" x14ac:dyDescent="0.3"/>
    <row r="205" ht="14.5" customHeight="1" x14ac:dyDescent="0.3"/>
    <row r="207" ht="14.15" customHeight="1" x14ac:dyDescent="0.3"/>
    <row r="208" ht="14.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5" customHeight="1" x14ac:dyDescent="0.3"/>
    <row r="232" ht="14.15" customHeight="1" x14ac:dyDescent="0.3"/>
    <row r="233" ht="14.5" customHeight="1" x14ac:dyDescent="0.3"/>
    <row r="235" ht="14.15" customHeight="1" x14ac:dyDescent="0.3"/>
    <row r="236" ht="14.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2" ht="14.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5" customHeight="1" x14ac:dyDescent="0.3"/>
    <row r="260" ht="14.15" customHeight="1" x14ac:dyDescent="0.3"/>
    <row r="261" ht="14.5" customHeight="1" x14ac:dyDescent="0.3"/>
    <row r="262" ht="14.5" customHeight="1" x14ac:dyDescent="0.3"/>
    <row r="263" ht="14.15" customHeight="1" x14ac:dyDescent="0.3"/>
    <row r="264" ht="14.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0" ht="14.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6" ht="14.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8" ht="14.5" customHeight="1" x14ac:dyDescent="0.3"/>
    <row r="299" ht="14.15" customHeight="1" x14ac:dyDescent="0.3"/>
    <row r="300" ht="14.15" customHeight="1" x14ac:dyDescent="0.3"/>
    <row r="301" ht="14.15" customHeight="1" x14ac:dyDescent="0.3"/>
    <row r="303" ht="14.5" customHeight="1" x14ac:dyDescent="0.3"/>
    <row r="304" ht="14.15" customHeight="1" x14ac:dyDescent="0.3"/>
    <row r="305" ht="14.5" customHeight="1" x14ac:dyDescent="0.3"/>
    <row r="306" ht="14.5" customHeight="1" x14ac:dyDescent="0.3"/>
    <row r="307" ht="14.15" customHeight="1" x14ac:dyDescent="0.3"/>
    <row r="308" ht="14.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5" customHeight="1" x14ac:dyDescent="0.3"/>
    <row r="327" ht="14.15" customHeight="1" x14ac:dyDescent="0.3"/>
    <row r="328" ht="14.15" customHeight="1" x14ac:dyDescent="0.3"/>
    <row r="329" ht="14.15" customHeight="1" x14ac:dyDescent="0.3"/>
    <row r="330" ht="14.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5" customHeight="1" x14ac:dyDescent="0.3"/>
    <row r="348" ht="14.15" customHeight="1" x14ac:dyDescent="0.3"/>
    <row r="349" ht="14.5" customHeight="1" x14ac:dyDescent="0.3"/>
    <row r="350" ht="14.5" customHeight="1" x14ac:dyDescent="0.3"/>
    <row r="351" ht="14.15" customHeight="1" x14ac:dyDescent="0.3"/>
    <row r="352" ht="14.5" customHeight="1" x14ac:dyDescent="0.3"/>
    <row r="353" ht="14.15" customHeight="1" x14ac:dyDescent="0.3"/>
    <row r="354" ht="14.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4" ht="14.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2" ht="14.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2" ht="14.15" customHeight="1" x14ac:dyDescent="0.3"/>
    <row r="393" ht="14.5" customHeight="1" x14ac:dyDescent="0.3"/>
    <row r="394" ht="14.5" customHeight="1" x14ac:dyDescent="0.3"/>
    <row r="395" ht="14.1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0" ht="14.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15" customHeight="1" x14ac:dyDescent="0.3"/>
    <row r="420" ht="14.15" customHeight="1" x14ac:dyDescent="0.3"/>
    <row r="421" ht="14.15" customHeight="1" x14ac:dyDescent="0.3"/>
    <row r="423" ht="14.15" customHeight="1" x14ac:dyDescent="0.3"/>
    <row r="424" ht="14.1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5" customHeight="1" x14ac:dyDescent="0.3"/>
    <row r="436" ht="14.15" customHeight="1" x14ac:dyDescent="0.3"/>
    <row r="437" ht="14.5" customHeight="1" x14ac:dyDescent="0.3"/>
    <row r="438" ht="14.5" customHeight="1" x14ac:dyDescent="0.3"/>
    <row r="439" ht="14.15" customHeight="1" x14ac:dyDescent="0.3"/>
    <row r="440" ht="14.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15" customHeight="1" x14ac:dyDescent="0.3"/>
    <row r="448" ht="14.15" customHeight="1" x14ac:dyDescent="0.3"/>
    <row r="449" ht="14.15" customHeight="1" x14ac:dyDescent="0.3"/>
    <row r="451" ht="14.15" customHeight="1" x14ac:dyDescent="0.3"/>
    <row r="452" ht="14.15" customHeight="1" x14ac:dyDescent="0.3"/>
    <row r="453" ht="14.15" customHeight="1" x14ac:dyDescent="0.3"/>
    <row r="454" ht="14.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5" customHeight="1" x14ac:dyDescent="0.3"/>
    <row r="472" ht="14.15" customHeight="1" x14ac:dyDescent="0.3"/>
    <row r="473" ht="14.5" customHeight="1" x14ac:dyDescent="0.3"/>
    <row r="474" ht="14.5" customHeight="1" x14ac:dyDescent="0.3"/>
    <row r="475" ht="14.15" customHeight="1" x14ac:dyDescent="0.3"/>
    <row r="476" ht="14.5" customHeight="1" x14ac:dyDescent="0.3"/>
    <row r="477" ht="14.15" customHeight="1" x14ac:dyDescent="0.3"/>
    <row r="479" ht="14.15" customHeight="1" x14ac:dyDescent="0.3"/>
    <row r="480" ht="14.1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15" customHeight="1" x14ac:dyDescent="0.3"/>
    <row r="504" ht="14.15" customHeight="1" x14ac:dyDescent="0.3"/>
    <row r="505" ht="14.15" customHeight="1" x14ac:dyDescent="0.3"/>
    <row r="507" ht="14.15" customHeight="1" x14ac:dyDescent="0.3"/>
    <row r="508" ht="14.1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5" customHeight="1" x14ac:dyDescent="0.3"/>
    <row r="517" ht="14.5" customHeight="1" x14ac:dyDescent="0.3"/>
    <row r="518" ht="14.5" customHeight="1" x14ac:dyDescent="0.3"/>
    <row r="520" ht="14.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15" customHeight="1" x14ac:dyDescent="0.3"/>
    <row r="532" ht="14.15" customHeight="1" x14ac:dyDescent="0.3"/>
    <row r="533" ht="14.15" customHeight="1" x14ac:dyDescent="0.3"/>
    <row r="535" ht="14.15" customHeight="1" x14ac:dyDescent="0.3"/>
    <row r="536" ht="14.1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5" customHeight="1" x14ac:dyDescent="0.3"/>
  </sheetData>
  <mergeCells count="44">
    <mergeCell ref="B7:C7"/>
    <mergeCell ref="A3:A7"/>
    <mergeCell ref="A1:G1"/>
    <mergeCell ref="B2:C2"/>
    <mergeCell ref="B3:C3"/>
    <mergeCell ref="B4:C4"/>
    <mergeCell ref="B5:B6"/>
    <mergeCell ref="B14:C14"/>
    <mergeCell ref="B15:B16"/>
    <mergeCell ref="B17:C17"/>
    <mergeCell ref="A8:A12"/>
    <mergeCell ref="A13:A17"/>
    <mergeCell ref="B8:C8"/>
    <mergeCell ref="B9:C9"/>
    <mergeCell ref="B10:B11"/>
    <mergeCell ref="B12:C12"/>
    <mergeCell ref="B13:C13"/>
    <mergeCell ref="B34:C34"/>
    <mergeCell ref="B35:B36"/>
    <mergeCell ref="B37:C37"/>
    <mergeCell ref="B18:C18"/>
    <mergeCell ref="B19:C19"/>
    <mergeCell ref="B20:B21"/>
    <mergeCell ref="B22:C22"/>
    <mergeCell ref="B23:C23"/>
    <mergeCell ref="B24:C24"/>
    <mergeCell ref="B25:B26"/>
    <mergeCell ref="B27:C27"/>
    <mergeCell ref="A44:G44"/>
    <mergeCell ref="A33:A37"/>
    <mergeCell ref="A38:A42"/>
    <mergeCell ref="A28:A32"/>
    <mergeCell ref="A18:A22"/>
    <mergeCell ref="A23:A27"/>
    <mergeCell ref="B38:C38"/>
    <mergeCell ref="B39:C39"/>
    <mergeCell ref="B40:B41"/>
    <mergeCell ref="B42:C42"/>
    <mergeCell ref="A43:G43"/>
    <mergeCell ref="B28:C28"/>
    <mergeCell ref="B29:C29"/>
    <mergeCell ref="B30:B31"/>
    <mergeCell ref="B32:C32"/>
    <mergeCell ref="B33:C3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 enableFormatConditionsCalculation="0">
    <tabColor rgb="FF1F497D"/>
  </sheetPr>
  <dimension ref="A1:F551"/>
  <sheetViews>
    <sheetView topLeftCell="A5" workbookViewId="0">
      <selection activeCell="H5" sqref="H1:J1048576"/>
    </sheetView>
  </sheetViews>
  <sheetFormatPr defaultColWidth="8.75" defaultRowHeight="14" x14ac:dyDescent="0.3"/>
  <cols>
    <col min="1" max="1" width="18.58203125" style="103" customWidth="1"/>
    <col min="2" max="7" width="10.58203125" style="103" customWidth="1"/>
    <col min="8" max="16384" width="8.75" style="103"/>
  </cols>
  <sheetData>
    <row r="1" spans="1:6" s="102" customFormat="1" ht="31.5" customHeight="1" thickBot="1" x14ac:dyDescent="0.35">
      <c r="A1" s="318" t="s">
        <v>346</v>
      </c>
      <c r="B1" s="318"/>
      <c r="C1" s="318"/>
      <c r="D1" s="318"/>
      <c r="E1" s="318"/>
      <c r="F1" s="318"/>
    </row>
    <row r="2" spans="1:6" ht="54" customHeight="1" thickBot="1" x14ac:dyDescent="0.35">
      <c r="A2" s="158" t="s">
        <v>0</v>
      </c>
      <c r="B2" s="271"/>
      <c r="C2" s="272"/>
      <c r="D2" s="95" t="s">
        <v>80</v>
      </c>
      <c r="E2" s="95" t="s">
        <v>79</v>
      </c>
      <c r="F2" s="95" t="s">
        <v>4</v>
      </c>
    </row>
    <row r="3" spans="1:6" ht="16" customHeight="1" x14ac:dyDescent="0.3">
      <c r="A3" s="293" t="s">
        <v>139</v>
      </c>
      <c r="B3" s="273" t="s">
        <v>120</v>
      </c>
      <c r="C3" s="276"/>
      <c r="D3" s="83">
        <v>488537.58999999991</v>
      </c>
      <c r="E3" s="83">
        <v>669506.5399999998</v>
      </c>
      <c r="F3" s="83">
        <v>1158044.1300000006</v>
      </c>
    </row>
    <row r="4" spans="1:6" ht="16" customHeight="1" x14ac:dyDescent="0.3">
      <c r="A4" s="294"/>
      <c r="B4" s="277" t="s">
        <v>5</v>
      </c>
      <c r="C4" s="274"/>
      <c r="D4" s="117">
        <v>0.14822837500075459</v>
      </c>
      <c r="E4" s="117">
        <v>0.19042060004138983</v>
      </c>
      <c r="F4" s="117">
        <v>0.1700061120153219</v>
      </c>
    </row>
    <row r="5" spans="1:6" ht="16" customHeight="1" x14ac:dyDescent="0.3">
      <c r="A5" s="294"/>
      <c r="B5" s="277" t="s">
        <v>6</v>
      </c>
      <c r="C5" s="157" t="s">
        <v>7</v>
      </c>
      <c r="D5" s="117">
        <v>0.13037194109323913</v>
      </c>
      <c r="E5" s="117">
        <v>0.17021251746947116</v>
      </c>
      <c r="F5" s="117">
        <v>0.1562271991646913</v>
      </c>
    </row>
    <row r="6" spans="1:6" ht="16" customHeight="1" x14ac:dyDescent="0.3">
      <c r="A6" s="294"/>
      <c r="B6" s="277"/>
      <c r="C6" s="157" t="s">
        <v>8</v>
      </c>
      <c r="D6" s="117">
        <v>0.16805788078150752</v>
      </c>
      <c r="E6" s="117">
        <v>0.21241369005531144</v>
      </c>
      <c r="F6" s="117">
        <v>0.18473422670956452</v>
      </c>
    </row>
    <row r="7" spans="1:6" ht="16" customHeight="1" thickBot="1" x14ac:dyDescent="0.35">
      <c r="A7" s="295"/>
      <c r="B7" s="278" t="s">
        <v>9</v>
      </c>
      <c r="C7" s="275"/>
      <c r="D7" s="114">
        <v>2390</v>
      </c>
      <c r="E7" s="114">
        <v>2611</v>
      </c>
      <c r="F7" s="114">
        <v>5001</v>
      </c>
    </row>
    <row r="8" spans="1:6" ht="16" customHeight="1" x14ac:dyDescent="0.3">
      <c r="A8" s="293" t="s">
        <v>140</v>
      </c>
      <c r="B8" s="273" t="s">
        <v>120</v>
      </c>
      <c r="C8" s="276"/>
      <c r="D8" s="83">
        <v>270243.99000000005</v>
      </c>
      <c r="E8" s="83">
        <v>364728.06000000029</v>
      </c>
      <c r="F8" s="83">
        <v>634972.04999999993</v>
      </c>
    </row>
    <row r="9" spans="1:6" ht="16" customHeight="1" x14ac:dyDescent="0.3">
      <c r="A9" s="294"/>
      <c r="B9" s="277" t="s">
        <v>5</v>
      </c>
      <c r="C9" s="274"/>
      <c r="D9" s="117">
        <v>8.1995384411300234E-2</v>
      </c>
      <c r="E9" s="117">
        <v>0.10373570964240633</v>
      </c>
      <c r="F9" s="117">
        <v>9.3216766669244736E-2</v>
      </c>
    </row>
    <row r="10" spans="1:6" ht="16" customHeight="1" x14ac:dyDescent="0.3">
      <c r="A10" s="294"/>
      <c r="B10" s="277" t="s">
        <v>6</v>
      </c>
      <c r="C10" s="157" t="s">
        <v>7</v>
      </c>
      <c r="D10" s="117">
        <v>6.8558004797847058E-2</v>
      </c>
      <c r="E10" s="117">
        <v>8.8397624400817387E-2</v>
      </c>
      <c r="F10" s="117">
        <v>8.2733992928018571E-2</v>
      </c>
    </row>
    <row r="11" spans="1:6" ht="16" customHeight="1" x14ac:dyDescent="0.3">
      <c r="A11" s="294"/>
      <c r="B11" s="277"/>
      <c r="C11" s="157" t="s">
        <v>8</v>
      </c>
      <c r="D11" s="117">
        <v>9.7789983337217751E-2</v>
      </c>
      <c r="E11" s="117">
        <v>0.12138078187195771</v>
      </c>
      <c r="F11" s="117">
        <v>0.10487589369551205</v>
      </c>
    </row>
    <row r="12" spans="1:6" ht="16" customHeight="1" thickBot="1" x14ac:dyDescent="0.35">
      <c r="A12" s="295"/>
      <c r="B12" s="278" t="s">
        <v>9</v>
      </c>
      <c r="C12" s="275"/>
      <c r="D12" s="114">
        <v>2390</v>
      </c>
      <c r="E12" s="114">
        <v>2611</v>
      </c>
      <c r="F12" s="114">
        <v>5001</v>
      </c>
    </row>
    <row r="13" spans="1:6" ht="16" customHeight="1" x14ac:dyDescent="0.3">
      <c r="A13" s="293" t="s">
        <v>141</v>
      </c>
      <c r="B13" s="273" t="s">
        <v>120</v>
      </c>
      <c r="C13" s="276"/>
      <c r="D13" s="83">
        <v>171802.98999999996</v>
      </c>
      <c r="E13" s="83">
        <v>250380.06999999998</v>
      </c>
      <c r="F13" s="83">
        <v>422183.06000000006</v>
      </c>
    </row>
    <row r="14" spans="1:6" ht="16" customHeight="1" x14ac:dyDescent="0.3">
      <c r="A14" s="294"/>
      <c r="B14" s="277" t="s">
        <v>5</v>
      </c>
      <c r="C14" s="274"/>
      <c r="D14" s="117">
        <v>5.212716185866248E-2</v>
      </c>
      <c r="E14" s="117">
        <v>7.1212931195272861E-2</v>
      </c>
      <c r="F14" s="117">
        <v>6.1978381246430861E-2</v>
      </c>
    </row>
    <row r="15" spans="1:6" ht="16" customHeight="1" x14ac:dyDescent="0.3">
      <c r="A15" s="294"/>
      <c r="B15" s="277" t="s">
        <v>6</v>
      </c>
      <c r="C15" s="157" t="s">
        <v>7</v>
      </c>
      <c r="D15" s="117">
        <v>4.1557528576904638E-2</v>
      </c>
      <c r="E15" s="117">
        <v>5.8221530726760881E-2</v>
      </c>
      <c r="F15" s="117">
        <v>5.3297877995680823E-2</v>
      </c>
    </row>
    <row r="16" spans="1:6" ht="16" customHeight="1" x14ac:dyDescent="0.3">
      <c r="A16" s="294"/>
      <c r="B16" s="277"/>
      <c r="C16" s="157" t="s">
        <v>8</v>
      </c>
      <c r="D16" s="117">
        <v>6.5202168106265279E-2</v>
      </c>
      <c r="E16" s="117">
        <v>8.6835911197471402E-2</v>
      </c>
      <c r="F16" s="117">
        <v>7.1965187735435462E-2</v>
      </c>
    </row>
    <row r="17" spans="1:6" ht="16" customHeight="1" thickBot="1" x14ac:dyDescent="0.35">
      <c r="A17" s="295"/>
      <c r="B17" s="278" t="s">
        <v>9</v>
      </c>
      <c r="C17" s="275"/>
      <c r="D17" s="114">
        <v>2390</v>
      </c>
      <c r="E17" s="114">
        <v>2611</v>
      </c>
      <c r="F17" s="114">
        <v>5001</v>
      </c>
    </row>
    <row r="18" spans="1:6" ht="16" customHeight="1" x14ac:dyDescent="0.3">
      <c r="A18" s="293" t="s">
        <v>142</v>
      </c>
      <c r="B18" s="273" t="s">
        <v>120</v>
      </c>
      <c r="C18" s="276"/>
      <c r="D18" s="83">
        <v>46490.609999999993</v>
      </c>
      <c r="E18" s="83">
        <v>54398.41</v>
      </c>
      <c r="F18" s="83">
        <v>100889.01999999997</v>
      </c>
    </row>
    <row r="19" spans="1:6" ht="16" customHeight="1" x14ac:dyDescent="0.3">
      <c r="A19" s="294"/>
      <c r="B19" s="277" t="s">
        <v>5</v>
      </c>
      <c r="C19" s="279"/>
      <c r="D19" s="117">
        <v>1.4105828730791893E-2</v>
      </c>
      <c r="E19" s="117">
        <v>1.5471959203710757E-2</v>
      </c>
      <c r="F19" s="117">
        <v>1.4810964099646219E-2</v>
      </c>
    </row>
    <row r="20" spans="1:6" ht="16" customHeight="1" x14ac:dyDescent="0.3">
      <c r="A20" s="294"/>
      <c r="B20" s="277" t="s">
        <v>6</v>
      </c>
      <c r="C20" s="157" t="s">
        <v>7</v>
      </c>
      <c r="D20" s="117">
        <v>9.2907863736439514E-3</v>
      </c>
      <c r="E20" s="117">
        <v>1.0544073205642032E-2</v>
      </c>
      <c r="F20" s="117">
        <v>1.1168327749410557E-2</v>
      </c>
    </row>
    <row r="21" spans="1:6" ht="16" customHeight="1" x14ac:dyDescent="0.3">
      <c r="A21" s="294"/>
      <c r="B21" s="277"/>
      <c r="C21" s="157" t="s">
        <v>8</v>
      </c>
      <c r="D21" s="117">
        <v>2.1362505781013695E-2</v>
      </c>
      <c r="E21" s="117">
        <v>2.2650224071319114E-2</v>
      </c>
      <c r="F21" s="117">
        <v>1.9618103421260455E-2</v>
      </c>
    </row>
    <row r="22" spans="1:6" ht="16" customHeight="1" thickBot="1" x14ac:dyDescent="0.35">
      <c r="A22" s="295"/>
      <c r="B22" s="278" t="s">
        <v>9</v>
      </c>
      <c r="C22" s="275"/>
      <c r="D22" s="114">
        <v>2390</v>
      </c>
      <c r="E22" s="114">
        <v>2611</v>
      </c>
      <c r="F22" s="114">
        <v>5001</v>
      </c>
    </row>
    <row r="23" spans="1:6" ht="16" customHeight="1" x14ac:dyDescent="0.3">
      <c r="A23" s="293" t="s">
        <v>143</v>
      </c>
      <c r="B23" s="273" t="s">
        <v>120</v>
      </c>
      <c r="C23" s="276"/>
      <c r="D23" s="83">
        <v>263682.56000000006</v>
      </c>
      <c r="E23" s="83">
        <v>368558.5700000003</v>
      </c>
      <c r="F23" s="83">
        <v>632241.12999999989</v>
      </c>
    </row>
    <row r="24" spans="1:6" ht="16" customHeight="1" x14ac:dyDescent="0.3">
      <c r="A24" s="294"/>
      <c r="B24" s="277" t="s">
        <v>5</v>
      </c>
      <c r="C24" s="279"/>
      <c r="D24" s="117">
        <v>8.0004565021985274E-2</v>
      </c>
      <c r="E24" s="117">
        <v>0.10482518072160527</v>
      </c>
      <c r="F24" s="117">
        <v>9.2815855270967626E-2</v>
      </c>
    </row>
    <row r="25" spans="1:6" ht="16" customHeight="1" x14ac:dyDescent="0.3">
      <c r="A25" s="294"/>
      <c r="B25" s="277" t="s">
        <v>6</v>
      </c>
      <c r="C25" s="157" t="s">
        <v>7</v>
      </c>
      <c r="D25" s="117">
        <v>6.6410918771468902E-2</v>
      </c>
      <c r="E25" s="117">
        <v>8.9599208264817043E-2</v>
      </c>
      <c r="F25" s="117">
        <v>8.2329287246712374E-2</v>
      </c>
    </row>
    <row r="26" spans="1:6" ht="16" customHeight="1" x14ac:dyDescent="0.3">
      <c r="A26" s="294"/>
      <c r="B26" s="277"/>
      <c r="C26" s="157" t="s">
        <v>8</v>
      </c>
      <c r="D26" s="117">
        <v>9.6094292929526579E-2</v>
      </c>
      <c r="E26" s="117">
        <v>0.12229100866745618</v>
      </c>
      <c r="F26" s="117">
        <v>0.10448604987346473</v>
      </c>
    </row>
    <row r="27" spans="1:6" ht="16" customHeight="1" thickBot="1" x14ac:dyDescent="0.35">
      <c r="A27" s="295"/>
      <c r="B27" s="278" t="s">
        <v>9</v>
      </c>
      <c r="C27" s="275"/>
      <c r="D27" s="114">
        <v>2390</v>
      </c>
      <c r="E27" s="114">
        <v>2611</v>
      </c>
      <c r="F27" s="114">
        <v>5001</v>
      </c>
    </row>
    <row r="28" spans="1:6" ht="16" customHeight="1" x14ac:dyDescent="0.3">
      <c r="A28" s="293" t="s">
        <v>144</v>
      </c>
      <c r="B28" s="273" t="s">
        <v>120</v>
      </c>
      <c r="C28" s="276"/>
      <c r="D28" s="83">
        <v>192089.14</v>
      </c>
      <c r="E28" s="83">
        <v>250968.15999999992</v>
      </c>
      <c r="F28" s="83">
        <v>443057.29999999981</v>
      </c>
    </row>
    <row r="29" spans="1:6" ht="16" customHeight="1" x14ac:dyDescent="0.3">
      <c r="A29" s="294"/>
      <c r="B29" s="277" t="s">
        <v>5</v>
      </c>
      <c r="C29" s="279"/>
      <c r="D29" s="117">
        <v>5.8282231828859853E-2</v>
      </c>
      <c r="E29" s="117">
        <v>7.1380195357738402E-2</v>
      </c>
      <c r="F29" s="117">
        <v>6.5042814018673095E-2</v>
      </c>
    </row>
    <row r="30" spans="1:6" ht="16" customHeight="1" x14ac:dyDescent="0.3">
      <c r="A30" s="294"/>
      <c r="B30" s="277" t="s">
        <v>6</v>
      </c>
      <c r="C30" s="157" t="s">
        <v>7</v>
      </c>
      <c r="D30" s="117">
        <v>4.7509235244912781E-2</v>
      </c>
      <c r="E30" s="117">
        <v>5.8604503230185095E-2</v>
      </c>
      <c r="F30" s="117">
        <v>5.640462404910241E-2</v>
      </c>
    </row>
    <row r="31" spans="1:6" ht="16" customHeight="1" x14ac:dyDescent="0.3">
      <c r="A31" s="294"/>
      <c r="B31" s="277"/>
      <c r="C31" s="157" t="s">
        <v>8</v>
      </c>
      <c r="D31" s="117">
        <v>7.1315167287411399E-2</v>
      </c>
      <c r="E31" s="117">
        <v>8.6684516127904065E-2</v>
      </c>
      <c r="F31" s="117">
        <v>7.4898907953237753E-2</v>
      </c>
    </row>
    <row r="32" spans="1:6" ht="16" customHeight="1" thickBot="1" x14ac:dyDescent="0.35">
      <c r="A32" s="295"/>
      <c r="B32" s="278" t="s">
        <v>9</v>
      </c>
      <c r="C32" s="275"/>
      <c r="D32" s="114">
        <v>2390</v>
      </c>
      <c r="E32" s="114">
        <v>2611</v>
      </c>
      <c r="F32" s="114">
        <v>5001</v>
      </c>
    </row>
    <row r="33" spans="1:6" ht="16" customHeight="1" x14ac:dyDescent="0.3">
      <c r="A33" s="293" t="s">
        <v>145</v>
      </c>
      <c r="B33" s="273" t="s">
        <v>120</v>
      </c>
      <c r="C33" s="276"/>
      <c r="D33" s="83">
        <v>32765.890000000003</v>
      </c>
      <c r="E33" s="83">
        <v>49979.80999999999</v>
      </c>
      <c r="F33" s="83">
        <v>82745.7</v>
      </c>
    </row>
    <row r="34" spans="1:6" ht="16" customHeight="1" x14ac:dyDescent="0.3">
      <c r="A34" s="294"/>
      <c r="B34" s="277" t="s">
        <v>5</v>
      </c>
      <c r="C34" s="279"/>
      <c r="D34" s="117">
        <v>9.9415781499095617E-3</v>
      </c>
      <c r="E34" s="117">
        <v>1.421522396204622E-2</v>
      </c>
      <c r="F34" s="117">
        <v>1.2147442725681114E-2</v>
      </c>
    </row>
    <row r="35" spans="1:6" ht="16" customHeight="1" x14ac:dyDescent="0.3">
      <c r="A35" s="294"/>
      <c r="B35" s="277" t="s">
        <v>6</v>
      </c>
      <c r="C35" s="157" t="s">
        <v>7</v>
      </c>
      <c r="D35" s="117">
        <v>6.012369493325084E-3</v>
      </c>
      <c r="E35" s="117">
        <v>8.6723718309955431E-3</v>
      </c>
      <c r="F35" s="117">
        <v>8.4858323449889597E-3</v>
      </c>
    </row>
    <row r="36" spans="1:6" ht="16" customHeight="1" x14ac:dyDescent="0.3">
      <c r="A36" s="294"/>
      <c r="B36" s="277"/>
      <c r="C36" s="157" t="s">
        <v>8</v>
      </c>
      <c r="D36" s="117">
        <v>1.6396249200731808E-2</v>
      </c>
      <c r="E36" s="117">
        <v>2.3217757707507451E-2</v>
      </c>
      <c r="F36" s="117">
        <v>1.7361361393205332E-2</v>
      </c>
    </row>
    <row r="37" spans="1:6" ht="16" customHeight="1" thickBot="1" x14ac:dyDescent="0.35">
      <c r="A37" s="295"/>
      <c r="B37" s="278" t="s">
        <v>9</v>
      </c>
      <c r="C37" s="275"/>
      <c r="D37" s="114">
        <v>2390</v>
      </c>
      <c r="E37" s="114">
        <v>2611</v>
      </c>
      <c r="F37" s="114">
        <v>5001</v>
      </c>
    </row>
    <row r="38" spans="1:6" ht="16" customHeight="1" x14ac:dyDescent="0.3">
      <c r="A38" s="293" t="s">
        <v>148</v>
      </c>
      <c r="B38" s="273" t="s">
        <v>120</v>
      </c>
      <c r="C38" s="276"/>
      <c r="D38" s="83">
        <v>545258.94000000006</v>
      </c>
      <c r="E38" s="83">
        <v>620210.0399999998</v>
      </c>
      <c r="F38" s="83">
        <v>1165468.9799999995</v>
      </c>
    </row>
    <row r="39" spans="1:6" ht="16" customHeight="1" x14ac:dyDescent="0.3">
      <c r="A39" s="294"/>
      <c r="B39" s="277" t="s">
        <v>5</v>
      </c>
      <c r="C39" s="279"/>
      <c r="D39" s="117">
        <v>0.16543833736690344</v>
      </c>
      <c r="E39" s="117">
        <v>0.17639972265019904</v>
      </c>
      <c r="F39" s="117">
        <v>0.17109611355161636</v>
      </c>
    </row>
    <row r="40" spans="1:6" ht="16" customHeight="1" x14ac:dyDescent="0.3">
      <c r="A40" s="294"/>
      <c r="B40" s="277" t="s">
        <v>6</v>
      </c>
      <c r="C40" s="157" t="s">
        <v>7</v>
      </c>
      <c r="D40" s="117">
        <v>0.14478593452836486</v>
      </c>
      <c r="E40" s="117">
        <v>0.15607455489576014</v>
      </c>
      <c r="F40" s="117">
        <v>0.15639265026987476</v>
      </c>
    </row>
    <row r="41" spans="1:6" ht="16" customHeight="1" x14ac:dyDescent="0.3">
      <c r="A41" s="294"/>
      <c r="B41" s="277"/>
      <c r="C41" s="157" t="s">
        <v>8</v>
      </c>
      <c r="D41" s="117">
        <v>0.18838769650101989</v>
      </c>
      <c r="E41" s="117">
        <v>0.19874842661445938</v>
      </c>
      <c r="F41" s="117">
        <v>0.18687572116185686</v>
      </c>
    </row>
    <row r="42" spans="1:6" ht="16" customHeight="1" thickBot="1" x14ac:dyDescent="0.35">
      <c r="A42" s="295"/>
      <c r="B42" s="278" t="s">
        <v>9</v>
      </c>
      <c r="C42" s="275"/>
      <c r="D42" s="114">
        <v>2390</v>
      </c>
      <c r="E42" s="114">
        <v>2611</v>
      </c>
      <c r="F42" s="114">
        <v>5001</v>
      </c>
    </row>
    <row r="43" spans="1:6" ht="16" customHeight="1" x14ac:dyDescent="0.3">
      <c r="A43" s="282" t="s">
        <v>360</v>
      </c>
      <c r="B43" s="317"/>
      <c r="C43" s="317"/>
      <c r="D43" s="317"/>
      <c r="E43" s="317"/>
      <c r="F43" s="317"/>
    </row>
    <row r="44" spans="1:6" ht="16" customHeight="1" x14ac:dyDescent="0.3">
      <c r="A44" s="280" t="s">
        <v>10</v>
      </c>
      <c r="B44" s="316"/>
      <c r="C44" s="316"/>
      <c r="D44" s="316"/>
      <c r="E44" s="316"/>
      <c r="F44" s="316"/>
    </row>
    <row r="45" spans="1:6" ht="14.25" customHeight="1" x14ac:dyDescent="0.3"/>
    <row r="46" spans="1:6" ht="14.25" customHeight="1" x14ac:dyDescent="0.3">
      <c r="A46" s="198" t="str">
        <f>HYPERLINK("#'Index'!A1","Back To Index")</f>
        <v>Back To Index</v>
      </c>
    </row>
    <row r="47" spans="1:6" ht="14.25" customHeight="1" x14ac:dyDescent="0.3"/>
    <row r="48" spans="1:6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5" customHeight="1" x14ac:dyDescent="0.3"/>
    <row r="55" ht="15" customHeight="1" x14ac:dyDescent="0.3"/>
    <row r="56" ht="15" customHeight="1" x14ac:dyDescent="0.3"/>
    <row r="57" ht="36.75" customHeight="1" x14ac:dyDescent="0.3"/>
    <row r="58" ht="15" customHeight="1" x14ac:dyDescent="0.3"/>
    <row r="59" ht="14.25" customHeight="1" x14ac:dyDescent="0.3"/>
    <row r="60" ht="14.15" customHeight="1" x14ac:dyDescent="0.3"/>
    <row r="61" ht="14.25" customHeight="1" x14ac:dyDescent="0.3"/>
    <row r="62" ht="14.25" customHeight="1" x14ac:dyDescent="0.3"/>
    <row r="63" ht="14.25" customHeight="1" x14ac:dyDescent="0.3"/>
    <row r="64" ht="14.15" customHeight="1" x14ac:dyDescent="0.3"/>
    <row r="65" ht="14.25" customHeight="1" x14ac:dyDescent="0.3"/>
    <row r="66" ht="14.25" customHeight="1" x14ac:dyDescent="0.3"/>
    <row r="67" ht="14.25" customHeight="1" x14ac:dyDescent="0.3"/>
    <row r="68" ht="14.15" customHeight="1" x14ac:dyDescent="0.3"/>
    <row r="69" ht="14.25" customHeight="1" x14ac:dyDescent="0.3"/>
    <row r="70" ht="14.25" customHeight="1" x14ac:dyDescent="0.3"/>
    <row r="71" ht="14.25" customHeight="1" x14ac:dyDescent="0.3"/>
    <row r="72" ht="14.15" customHeight="1" x14ac:dyDescent="0.3"/>
    <row r="73" ht="14.25" customHeight="1" x14ac:dyDescent="0.3"/>
    <row r="74" ht="14.25" customHeight="1" x14ac:dyDescent="0.3"/>
    <row r="75" ht="14.25" customHeight="1" x14ac:dyDescent="0.3"/>
    <row r="76" ht="14.5" customHeight="1" x14ac:dyDescent="0.3"/>
    <row r="77" ht="14.25" customHeight="1" x14ac:dyDescent="0.3"/>
    <row r="78" ht="14.25" customHeight="1" x14ac:dyDescent="0.3"/>
    <row r="79" ht="14.25" customHeight="1" x14ac:dyDescent="0.3"/>
    <row r="80" ht="14.15" customHeight="1" x14ac:dyDescent="0.3"/>
    <row r="81" ht="15" customHeight="1" x14ac:dyDescent="0.3"/>
    <row r="83" ht="14.15" customHeight="1" x14ac:dyDescent="0.3"/>
    <row r="84" ht="14.15" customHeight="1" x14ac:dyDescent="0.3"/>
    <row r="85" ht="14.15" customHeight="1" x14ac:dyDescent="0.3"/>
    <row r="86" ht="14.5" customHeight="1" x14ac:dyDescent="0.3"/>
    <row r="87" ht="14.15" customHeight="1" x14ac:dyDescent="0.3"/>
    <row r="88" ht="14.1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15" customHeight="1" x14ac:dyDescent="0.3"/>
    <row r="112" ht="14.15" customHeight="1" x14ac:dyDescent="0.3"/>
    <row r="113" ht="14.15" customHeight="1" x14ac:dyDescent="0.3"/>
    <row r="114" ht="14.5" customHeight="1" x14ac:dyDescent="0.3"/>
    <row r="115" ht="14.5" customHeight="1" x14ac:dyDescent="0.3"/>
    <row r="116" ht="14.5" customHeight="1" x14ac:dyDescent="0.3"/>
    <row r="117" ht="14.5" customHeight="1" x14ac:dyDescent="0.3"/>
    <row r="118" ht="14.5" customHeight="1" x14ac:dyDescent="0.3"/>
    <row r="119" ht="14.15" customHeight="1" x14ac:dyDescent="0.3"/>
    <row r="120" ht="14.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15" customHeight="1" x14ac:dyDescent="0.3"/>
    <row r="140" ht="14.1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5" customHeight="1" x14ac:dyDescent="0.3"/>
    <row r="160" ht="14.15" customHeight="1" x14ac:dyDescent="0.3"/>
    <row r="161" ht="14.5" customHeight="1" x14ac:dyDescent="0.3"/>
    <row r="162" ht="14.5" customHeight="1" x14ac:dyDescent="0.3"/>
    <row r="163" ht="14.15" customHeight="1" x14ac:dyDescent="0.3"/>
    <row r="164" ht="14.5" customHeight="1" x14ac:dyDescent="0.3"/>
    <row r="165" ht="14.15" customHeight="1" x14ac:dyDescent="0.3"/>
    <row r="167" ht="14.15" customHeight="1" x14ac:dyDescent="0.3"/>
    <row r="168" ht="14.1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15" customHeight="1" x14ac:dyDescent="0.3"/>
    <row r="196" ht="14.15" customHeight="1" x14ac:dyDescent="0.3"/>
    <row r="197" ht="14.15" customHeight="1" x14ac:dyDescent="0.3"/>
    <row r="198" ht="14.5" customHeight="1" x14ac:dyDescent="0.3"/>
    <row r="199" ht="14.15" customHeight="1" x14ac:dyDescent="0.3"/>
    <row r="200" ht="14.15" customHeight="1" x14ac:dyDescent="0.3"/>
    <row r="201" ht="14.15" customHeight="1" x14ac:dyDescent="0.3"/>
    <row r="203" ht="14.5" customHeight="1" x14ac:dyDescent="0.3"/>
    <row r="204" ht="14.15" customHeight="1" x14ac:dyDescent="0.3"/>
    <row r="205" ht="14.5" customHeight="1" x14ac:dyDescent="0.3"/>
    <row r="207" ht="14.15" customHeight="1" x14ac:dyDescent="0.3"/>
    <row r="208" ht="14.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5" customHeight="1" x14ac:dyDescent="0.3"/>
    <row r="232" ht="14.15" customHeight="1" x14ac:dyDescent="0.3"/>
    <row r="233" ht="14.5" customHeight="1" x14ac:dyDescent="0.3"/>
    <row r="235" ht="14.15" customHeight="1" x14ac:dyDescent="0.3"/>
    <row r="236" ht="14.5" customHeight="1" x14ac:dyDescent="0.3"/>
    <row r="237" ht="14.15" customHeight="1" x14ac:dyDescent="0.3"/>
    <row r="239" ht="14.15" customHeight="1" x14ac:dyDescent="0.3"/>
    <row r="240" ht="14.15" customHeight="1" x14ac:dyDescent="0.3"/>
    <row r="241" ht="14.15" customHeight="1" x14ac:dyDescent="0.3"/>
    <row r="242" ht="14.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5" customHeight="1" x14ac:dyDescent="0.3"/>
    <row r="260" ht="14.15" customHeight="1" x14ac:dyDescent="0.3"/>
    <row r="261" ht="14.5" customHeight="1" x14ac:dyDescent="0.3"/>
    <row r="262" ht="14.5" customHeight="1" x14ac:dyDescent="0.3"/>
    <row r="263" ht="14.15" customHeight="1" x14ac:dyDescent="0.3"/>
    <row r="264" ht="14.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0" ht="14.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6" ht="14.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8" ht="14.5" customHeight="1" x14ac:dyDescent="0.3"/>
    <row r="299" ht="14.15" customHeight="1" x14ac:dyDescent="0.3"/>
    <row r="300" ht="14.15" customHeight="1" x14ac:dyDescent="0.3"/>
    <row r="301" ht="14.15" customHeight="1" x14ac:dyDescent="0.3"/>
    <row r="303" ht="14.5" customHeight="1" x14ac:dyDescent="0.3"/>
    <row r="304" ht="14.15" customHeight="1" x14ac:dyDescent="0.3"/>
    <row r="305" ht="14.5" customHeight="1" x14ac:dyDescent="0.3"/>
    <row r="306" ht="14.5" customHeight="1" x14ac:dyDescent="0.3"/>
    <row r="307" ht="14.15" customHeight="1" x14ac:dyDescent="0.3"/>
    <row r="308" ht="14.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5" customHeight="1" x14ac:dyDescent="0.3"/>
    <row r="327" ht="14.15" customHeight="1" x14ac:dyDescent="0.3"/>
    <row r="328" ht="14.15" customHeight="1" x14ac:dyDescent="0.3"/>
    <row r="329" ht="14.15" customHeight="1" x14ac:dyDescent="0.3"/>
    <row r="330" ht="14.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5" customHeight="1" x14ac:dyDescent="0.3"/>
    <row r="348" ht="14.15" customHeight="1" x14ac:dyDescent="0.3"/>
    <row r="349" ht="14.5" customHeight="1" x14ac:dyDescent="0.3"/>
    <row r="350" ht="14.5" customHeight="1" x14ac:dyDescent="0.3"/>
    <row r="351" ht="14.15" customHeight="1" x14ac:dyDescent="0.3"/>
    <row r="352" ht="14.5" customHeight="1" x14ac:dyDescent="0.3"/>
    <row r="353" ht="14.15" customHeight="1" x14ac:dyDescent="0.3"/>
    <row r="354" ht="14.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4" ht="14.5" customHeight="1" x14ac:dyDescent="0.3"/>
    <row r="375" ht="14.15" customHeight="1" x14ac:dyDescent="0.3"/>
    <row r="376" ht="14.1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2" ht="14.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5" customHeight="1" x14ac:dyDescent="0.3"/>
    <row r="392" ht="14.15" customHeight="1" x14ac:dyDescent="0.3"/>
    <row r="393" ht="14.5" customHeight="1" x14ac:dyDescent="0.3"/>
    <row r="394" ht="14.5" customHeight="1" x14ac:dyDescent="0.3"/>
    <row r="395" ht="14.15" customHeight="1" x14ac:dyDescent="0.3"/>
    <row r="396" ht="14.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15" customHeight="1" x14ac:dyDescent="0.3"/>
    <row r="408" ht="14.15" customHeight="1" x14ac:dyDescent="0.3"/>
    <row r="409" ht="14.15" customHeight="1" x14ac:dyDescent="0.3"/>
    <row r="410" ht="14.5" customHeight="1" x14ac:dyDescent="0.3"/>
    <row r="411" ht="14.15" customHeight="1" x14ac:dyDescent="0.3"/>
    <row r="412" ht="14.1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15" customHeight="1" x14ac:dyDescent="0.3"/>
    <row r="420" ht="14.15" customHeight="1" x14ac:dyDescent="0.3"/>
    <row r="421" ht="14.15" customHeight="1" x14ac:dyDescent="0.3"/>
    <row r="423" ht="14.15" customHeight="1" x14ac:dyDescent="0.3"/>
    <row r="424" ht="14.1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5" customHeight="1" x14ac:dyDescent="0.3"/>
    <row r="436" ht="14.15" customHeight="1" x14ac:dyDescent="0.3"/>
    <row r="437" ht="14.5" customHeight="1" x14ac:dyDescent="0.3"/>
    <row r="438" ht="14.5" customHeight="1" x14ac:dyDescent="0.3"/>
    <row r="439" ht="14.15" customHeight="1" x14ac:dyDescent="0.3"/>
    <row r="440" ht="14.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15" customHeight="1" x14ac:dyDescent="0.3"/>
    <row r="448" ht="14.15" customHeight="1" x14ac:dyDescent="0.3"/>
    <row r="449" ht="14.15" customHeight="1" x14ac:dyDescent="0.3"/>
    <row r="451" ht="14.15" customHeight="1" x14ac:dyDescent="0.3"/>
    <row r="452" ht="14.15" customHeight="1" x14ac:dyDescent="0.3"/>
    <row r="453" ht="14.15" customHeight="1" x14ac:dyDescent="0.3"/>
    <row r="454" ht="14.5" customHeight="1" x14ac:dyDescent="0.3"/>
    <row r="455" ht="14.15" customHeight="1" x14ac:dyDescent="0.3"/>
    <row r="456" ht="14.1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5" customHeight="1" x14ac:dyDescent="0.3"/>
    <row r="472" ht="14.15" customHeight="1" x14ac:dyDescent="0.3"/>
    <row r="473" ht="14.5" customHeight="1" x14ac:dyDescent="0.3"/>
    <row r="474" ht="14.5" customHeight="1" x14ac:dyDescent="0.3"/>
    <row r="475" ht="14.15" customHeight="1" x14ac:dyDescent="0.3"/>
    <row r="476" ht="14.5" customHeight="1" x14ac:dyDescent="0.3"/>
    <row r="477" ht="14.15" customHeight="1" x14ac:dyDescent="0.3"/>
    <row r="479" ht="14.15" customHeight="1" x14ac:dyDescent="0.3"/>
    <row r="480" ht="14.1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15" customHeight="1" x14ac:dyDescent="0.3"/>
    <row r="488" ht="14.15" customHeight="1" x14ac:dyDescent="0.3"/>
    <row r="489" ht="14.15" customHeight="1" x14ac:dyDescent="0.3"/>
    <row r="491" ht="14.15" customHeight="1" x14ac:dyDescent="0.3"/>
    <row r="492" ht="14.15" customHeight="1" x14ac:dyDescent="0.3"/>
    <row r="493" ht="14.15" customHeight="1" x14ac:dyDescent="0.3"/>
    <row r="495" ht="14.15" customHeight="1" x14ac:dyDescent="0.3"/>
    <row r="496" ht="14.15" customHeight="1" x14ac:dyDescent="0.3"/>
    <row r="497" ht="14.15" customHeight="1" x14ac:dyDescent="0.3"/>
    <row r="499" ht="14.15" customHeight="1" x14ac:dyDescent="0.3"/>
    <row r="500" ht="14.15" customHeight="1" x14ac:dyDescent="0.3"/>
    <row r="501" ht="14.15" customHeight="1" x14ac:dyDescent="0.3"/>
    <row r="503" ht="14.15" customHeight="1" x14ac:dyDescent="0.3"/>
    <row r="504" ht="14.15" customHeight="1" x14ac:dyDescent="0.3"/>
    <row r="505" ht="14.15" customHeight="1" x14ac:dyDescent="0.3"/>
    <row r="507" ht="14.15" customHeight="1" x14ac:dyDescent="0.3"/>
    <row r="508" ht="14.15" customHeight="1" x14ac:dyDescent="0.3"/>
    <row r="509" ht="14.15" customHeight="1" x14ac:dyDescent="0.3"/>
    <row r="511" ht="14.15" customHeight="1" x14ac:dyDescent="0.3"/>
    <row r="512" ht="14.15" customHeight="1" x14ac:dyDescent="0.3"/>
    <row r="513" ht="14.15" customHeight="1" x14ac:dyDescent="0.3"/>
    <row r="515" ht="14.5" customHeight="1" x14ac:dyDescent="0.3"/>
    <row r="517" ht="14.5" customHeight="1" x14ac:dyDescent="0.3"/>
    <row r="518" ht="14.5" customHeight="1" x14ac:dyDescent="0.3"/>
    <row r="520" ht="14.5" customHeight="1" x14ac:dyDescent="0.3"/>
    <row r="521" ht="14.15" customHeight="1" x14ac:dyDescent="0.3"/>
    <row r="523" ht="14.15" customHeight="1" x14ac:dyDescent="0.3"/>
    <row r="524" ht="14.15" customHeight="1" x14ac:dyDescent="0.3"/>
    <row r="525" ht="14.15" customHeight="1" x14ac:dyDescent="0.3"/>
    <row r="527" ht="14.15" customHeight="1" x14ac:dyDescent="0.3"/>
    <row r="528" ht="14.15" customHeight="1" x14ac:dyDescent="0.3"/>
    <row r="529" ht="14.15" customHeight="1" x14ac:dyDescent="0.3"/>
    <row r="531" ht="14.15" customHeight="1" x14ac:dyDescent="0.3"/>
    <row r="532" ht="14.15" customHeight="1" x14ac:dyDescent="0.3"/>
    <row r="533" ht="14.15" customHeight="1" x14ac:dyDescent="0.3"/>
    <row r="535" ht="14.15" customHeight="1" x14ac:dyDescent="0.3"/>
    <row r="536" ht="14.15" customHeight="1" x14ac:dyDescent="0.3"/>
    <row r="537" ht="14.15" customHeight="1" x14ac:dyDescent="0.3"/>
    <row r="539" ht="14.15" customHeight="1" x14ac:dyDescent="0.3"/>
    <row r="540" ht="14.15" customHeight="1" x14ac:dyDescent="0.3"/>
    <row r="541" ht="14.15" customHeight="1" x14ac:dyDescent="0.3"/>
    <row r="543" ht="14.15" customHeight="1" x14ac:dyDescent="0.3"/>
    <row r="544" ht="14.15" customHeight="1" x14ac:dyDescent="0.3"/>
    <row r="545" ht="14.15" customHeight="1" x14ac:dyDescent="0.3"/>
    <row r="547" ht="14.15" customHeight="1" x14ac:dyDescent="0.3"/>
    <row r="548" ht="14.15" customHeight="1" x14ac:dyDescent="0.3"/>
    <row r="549" ht="14.15" customHeight="1" x14ac:dyDescent="0.3"/>
    <row r="551" ht="14.5" customHeight="1" x14ac:dyDescent="0.3"/>
  </sheetData>
  <mergeCells count="44">
    <mergeCell ref="A1:F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F44"/>
    <mergeCell ref="A38:A42"/>
    <mergeCell ref="B38:C38"/>
    <mergeCell ref="B39:C39"/>
    <mergeCell ref="B40:B41"/>
    <mergeCell ref="B42:C42"/>
    <mergeCell ref="A43:F4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 enableFormatConditionsCalculation="0">
    <tabColor rgb="FF1F497D"/>
  </sheetPr>
  <dimension ref="A1:H487"/>
  <sheetViews>
    <sheetView workbookViewId="0">
      <selection activeCell="D19" sqref="D19:H21"/>
    </sheetView>
  </sheetViews>
  <sheetFormatPr defaultColWidth="8.75" defaultRowHeight="14" x14ac:dyDescent="0.3"/>
  <cols>
    <col min="1" max="1" width="18.58203125" style="116" customWidth="1"/>
    <col min="2" max="3" width="10.58203125" style="116" customWidth="1"/>
    <col min="4" max="8" width="12.58203125" style="116" customWidth="1"/>
    <col min="9" max="16384" width="8.75" style="116"/>
  </cols>
  <sheetData>
    <row r="1" spans="1:8" s="93" customFormat="1" ht="31.5" customHeight="1" thickBot="1" x14ac:dyDescent="0.35">
      <c r="A1" s="290" t="s">
        <v>347</v>
      </c>
      <c r="B1" s="290"/>
      <c r="C1" s="290"/>
      <c r="D1" s="290"/>
      <c r="E1" s="290"/>
      <c r="F1" s="290"/>
      <c r="G1" s="292"/>
      <c r="H1" s="79"/>
    </row>
    <row r="2" spans="1:8" ht="54" customHeight="1" thickBot="1" x14ac:dyDescent="0.35">
      <c r="A2" s="158" t="s">
        <v>0</v>
      </c>
      <c r="B2" s="271"/>
      <c r="C2" s="272"/>
      <c r="D2" s="91" t="s">
        <v>23</v>
      </c>
      <c r="E2" s="91" t="s">
        <v>93</v>
      </c>
      <c r="F2" s="91" t="s">
        <v>81</v>
      </c>
      <c r="G2" s="92" t="s">
        <v>25</v>
      </c>
      <c r="H2" s="92" t="s">
        <v>4</v>
      </c>
    </row>
    <row r="3" spans="1:8" ht="16" customHeight="1" x14ac:dyDescent="0.3">
      <c r="A3" s="293" t="s">
        <v>139</v>
      </c>
      <c r="B3" s="273" t="s">
        <v>120</v>
      </c>
      <c r="C3" s="276"/>
      <c r="D3" s="83">
        <v>841992.14999999991</v>
      </c>
      <c r="E3" s="83">
        <v>96888.090000000011</v>
      </c>
      <c r="F3" s="83">
        <v>83926.17</v>
      </c>
      <c r="G3" s="83">
        <v>135237.72</v>
      </c>
      <c r="H3" s="83">
        <v>1158044.1300000004</v>
      </c>
    </row>
    <row r="4" spans="1:8" ht="16" customHeight="1" x14ac:dyDescent="0.3">
      <c r="A4" s="294"/>
      <c r="B4" s="277" t="s">
        <v>5</v>
      </c>
      <c r="C4" s="274"/>
      <c r="D4" s="117">
        <v>0.16923355392637018</v>
      </c>
      <c r="E4" s="117">
        <v>0.22243926810734738</v>
      </c>
      <c r="F4" s="117">
        <v>0.1426562819213946</v>
      </c>
      <c r="G4" s="117">
        <v>0.16643172741360981</v>
      </c>
      <c r="H4" s="117">
        <v>0.17000611201532206</v>
      </c>
    </row>
    <row r="5" spans="1:8" ht="16" customHeight="1" x14ac:dyDescent="0.3">
      <c r="A5" s="294"/>
      <c r="B5" s="277" t="s">
        <v>6</v>
      </c>
      <c r="C5" s="157" t="s">
        <v>7</v>
      </c>
      <c r="D5" s="117">
        <v>0.15385459538368285</v>
      </c>
      <c r="E5" s="117">
        <v>0.16351410126085045</v>
      </c>
      <c r="F5" s="117">
        <v>9.4508572431591262E-2</v>
      </c>
      <c r="G5" s="117">
        <v>0.12882829384136171</v>
      </c>
      <c r="H5" s="117">
        <v>0.15622719916469144</v>
      </c>
    </row>
    <row r="6" spans="1:8" ht="16" customHeight="1" x14ac:dyDescent="0.3">
      <c r="A6" s="294"/>
      <c r="B6" s="277"/>
      <c r="C6" s="157" t="s">
        <v>8</v>
      </c>
      <c r="D6" s="117">
        <v>0.18581218172145136</v>
      </c>
      <c r="E6" s="117">
        <v>0.29510765823264345</v>
      </c>
      <c r="F6" s="117">
        <v>0.20965365977619099</v>
      </c>
      <c r="G6" s="117">
        <v>0.21233590796409169</v>
      </c>
      <c r="H6" s="117">
        <v>0.18473422670956471</v>
      </c>
    </row>
    <row r="7" spans="1:8" ht="16" customHeight="1" thickBot="1" x14ac:dyDescent="0.35">
      <c r="A7" s="295"/>
      <c r="B7" s="278" t="s">
        <v>9</v>
      </c>
      <c r="C7" s="275"/>
      <c r="D7" s="114">
        <v>3926</v>
      </c>
      <c r="E7" s="114">
        <v>277</v>
      </c>
      <c r="F7" s="114">
        <v>263</v>
      </c>
      <c r="G7" s="114">
        <v>535</v>
      </c>
      <c r="H7" s="114">
        <v>5001</v>
      </c>
    </row>
    <row r="8" spans="1:8" ht="16" customHeight="1" x14ac:dyDescent="0.3">
      <c r="A8" s="293" t="s">
        <v>140</v>
      </c>
      <c r="B8" s="273" t="s">
        <v>120</v>
      </c>
      <c r="C8" s="276"/>
      <c r="D8" s="83">
        <v>431069.27</v>
      </c>
      <c r="E8" s="83">
        <v>57039.000000000007</v>
      </c>
      <c r="F8" s="83">
        <v>42323.82</v>
      </c>
      <c r="G8" s="83">
        <v>104539.96</v>
      </c>
      <c r="H8" s="83">
        <v>634972.04999999993</v>
      </c>
    </row>
    <row r="9" spans="1:8" ht="16" customHeight="1" x14ac:dyDescent="0.3">
      <c r="A9" s="294"/>
      <c r="B9" s="277" t="s">
        <v>5</v>
      </c>
      <c r="C9" s="274"/>
      <c r="D9" s="117">
        <v>8.6641406990012729E-2</v>
      </c>
      <c r="E9" s="117">
        <v>0.13095225030831958</v>
      </c>
      <c r="F9" s="117">
        <v>7.1941312202264934E-2</v>
      </c>
      <c r="G9" s="117">
        <v>0.12865320508619707</v>
      </c>
      <c r="H9" s="117">
        <v>9.3216766669244736E-2</v>
      </c>
    </row>
    <row r="10" spans="1:8" ht="16" customHeight="1" x14ac:dyDescent="0.3">
      <c r="A10" s="294"/>
      <c r="B10" s="277" t="s">
        <v>6</v>
      </c>
      <c r="C10" s="157" t="s">
        <v>7</v>
      </c>
      <c r="D10" s="117">
        <v>7.5416109362323888E-2</v>
      </c>
      <c r="E10" s="117">
        <v>8.3731469235042433E-2</v>
      </c>
      <c r="F10" s="117">
        <v>4.1715861294078331E-2</v>
      </c>
      <c r="G10" s="117">
        <v>9.4860762867931145E-2</v>
      </c>
      <c r="H10" s="117">
        <v>8.2733992928018571E-2</v>
      </c>
    </row>
    <row r="11" spans="1:8" ht="16" customHeight="1" x14ac:dyDescent="0.3">
      <c r="A11" s="294"/>
      <c r="B11" s="277"/>
      <c r="C11" s="157" t="s">
        <v>8</v>
      </c>
      <c r="D11" s="117">
        <v>9.9357980994749268E-2</v>
      </c>
      <c r="E11" s="117">
        <v>0.19901914194591311</v>
      </c>
      <c r="F11" s="117">
        <v>0.12129478224864867</v>
      </c>
      <c r="G11" s="117">
        <v>0.17219350045909118</v>
      </c>
      <c r="H11" s="117">
        <v>0.10487589369551205</v>
      </c>
    </row>
    <row r="12" spans="1:8" ht="16" customHeight="1" thickBot="1" x14ac:dyDescent="0.35">
      <c r="A12" s="295"/>
      <c r="B12" s="278" t="s">
        <v>9</v>
      </c>
      <c r="C12" s="275"/>
      <c r="D12" s="114">
        <v>3926</v>
      </c>
      <c r="E12" s="114">
        <v>277</v>
      </c>
      <c r="F12" s="114">
        <v>263</v>
      </c>
      <c r="G12" s="114">
        <v>535</v>
      </c>
      <c r="H12" s="114">
        <v>5001</v>
      </c>
    </row>
    <row r="13" spans="1:8" ht="16" customHeight="1" x14ac:dyDescent="0.3">
      <c r="A13" s="293" t="s">
        <v>141</v>
      </c>
      <c r="B13" s="273" t="s">
        <v>120</v>
      </c>
      <c r="C13" s="276"/>
      <c r="D13" s="83">
        <v>334481.08000000019</v>
      </c>
      <c r="E13" s="83">
        <v>31395.95</v>
      </c>
      <c r="F13" s="83">
        <v>33013.78</v>
      </c>
      <c r="G13" s="83">
        <v>23292.250000000004</v>
      </c>
      <c r="H13" s="83">
        <v>422183.06000000006</v>
      </c>
    </row>
    <row r="14" spans="1:8" ht="16" customHeight="1" x14ac:dyDescent="0.3">
      <c r="A14" s="294"/>
      <c r="B14" s="277" t="s">
        <v>5</v>
      </c>
      <c r="C14" s="274"/>
      <c r="D14" s="117">
        <v>6.7227968680623001E-2</v>
      </c>
      <c r="E14" s="117">
        <v>7.207998567765013E-2</v>
      </c>
      <c r="F14" s="117">
        <v>5.611626393734994E-2</v>
      </c>
      <c r="G14" s="117">
        <v>2.8664853288340401E-2</v>
      </c>
      <c r="H14" s="117">
        <v>6.1978381246430861E-2</v>
      </c>
    </row>
    <row r="15" spans="1:8" ht="16" customHeight="1" x14ac:dyDescent="0.3">
      <c r="A15" s="294"/>
      <c r="B15" s="277" t="s">
        <v>6</v>
      </c>
      <c r="C15" s="157" t="s">
        <v>7</v>
      </c>
      <c r="D15" s="117">
        <v>5.7181125497118186E-2</v>
      </c>
      <c r="E15" s="117">
        <v>4.2468062412837931E-2</v>
      </c>
      <c r="F15" s="117">
        <v>2.5749693425222927E-2</v>
      </c>
      <c r="G15" s="117">
        <v>1.5392654762737207E-2</v>
      </c>
      <c r="H15" s="117">
        <v>5.3297877995680823E-2</v>
      </c>
    </row>
    <row r="16" spans="1:8" ht="16" customHeight="1" x14ac:dyDescent="0.3">
      <c r="A16" s="294"/>
      <c r="B16" s="277"/>
      <c r="C16" s="157" t="s">
        <v>8</v>
      </c>
      <c r="D16" s="117">
        <v>7.889235207866524E-2</v>
      </c>
      <c r="E16" s="117">
        <v>0.11975719237120144</v>
      </c>
      <c r="F16" s="117">
        <v>0.11795820267880847</v>
      </c>
      <c r="G16" s="117">
        <v>5.2767598266101799E-2</v>
      </c>
      <c r="H16" s="117">
        <v>7.1965187735435462E-2</v>
      </c>
    </row>
    <row r="17" spans="1:8" ht="16" customHeight="1" thickBot="1" x14ac:dyDescent="0.35">
      <c r="A17" s="295"/>
      <c r="B17" s="278" t="s">
        <v>9</v>
      </c>
      <c r="C17" s="275"/>
      <c r="D17" s="114">
        <v>3926</v>
      </c>
      <c r="E17" s="114">
        <v>277</v>
      </c>
      <c r="F17" s="114">
        <v>263</v>
      </c>
      <c r="G17" s="114">
        <v>535</v>
      </c>
      <c r="H17" s="114">
        <v>5001</v>
      </c>
    </row>
    <row r="18" spans="1:8" ht="16" customHeight="1" x14ac:dyDescent="0.3">
      <c r="A18" s="293" t="s">
        <v>142</v>
      </c>
      <c r="B18" s="273" t="s">
        <v>120</v>
      </c>
      <c r="C18" s="276"/>
      <c r="D18" s="83">
        <v>76441.799999999988</v>
      </c>
      <c r="E18" s="83">
        <v>8453.14</v>
      </c>
      <c r="F18" s="83">
        <v>8588.57</v>
      </c>
      <c r="G18" s="83">
        <v>7405.51</v>
      </c>
      <c r="H18" s="83">
        <v>100889.01999999997</v>
      </c>
    </row>
    <row r="19" spans="1:8" ht="16" customHeight="1" x14ac:dyDescent="0.3">
      <c r="A19" s="294"/>
      <c r="B19" s="277" t="s">
        <v>5</v>
      </c>
      <c r="C19" s="279"/>
      <c r="D19" s="117">
        <v>1.5364178255734058E-2</v>
      </c>
      <c r="E19" s="117">
        <v>1.9407032121377801E-2</v>
      </c>
      <c r="F19" s="117">
        <v>1.4598705781779776E-2</v>
      </c>
      <c r="G19" s="117">
        <v>9.1136690390725538E-3</v>
      </c>
      <c r="H19" s="117">
        <v>1.4810964099646219E-2</v>
      </c>
    </row>
    <row r="20" spans="1:8" ht="16" customHeight="1" x14ac:dyDescent="0.3">
      <c r="A20" s="294"/>
      <c r="B20" s="277" t="s">
        <v>6</v>
      </c>
      <c r="C20" s="157" t="s">
        <v>7</v>
      </c>
      <c r="D20" s="117">
        <v>1.10765473283377E-2</v>
      </c>
      <c r="E20" s="117">
        <v>7.9762545271922936E-3</v>
      </c>
      <c r="F20" s="117">
        <v>4.5325844851174949E-3</v>
      </c>
      <c r="G20" s="117">
        <v>4.3863427163908144E-3</v>
      </c>
      <c r="H20" s="117">
        <v>1.1168327749410557E-2</v>
      </c>
    </row>
    <row r="21" spans="1:8" ht="16" customHeight="1" x14ac:dyDescent="0.3">
      <c r="A21" s="294"/>
      <c r="B21" s="277"/>
      <c r="C21" s="157" t="s">
        <v>8</v>
      </c>
      <c r="D21" s="117">
        <v>2.1275805167164954E-2</v>
      </c>
      <c r="E21" s="117">
        <v>4.6452194419694566E-2</v>
      </c>
      <c r="F21" s="117">
        <v>4.598728388039959E-2</v>
      </c>
      <c r="G21" s="117">
        <v>1.883940632496265E-2</v>
      </c>
      <c r="H21" s="117">
        <v>1.9618103421260455E-2</v>
      </c>
    </row>
    <row r="22" spans="1:8" ht="16" customHeight="1" thickBot="1" x14ac:dyDescent="0.35">
      <c r="A22" s="295"/>
      <c r="B22" s="278" t="s">
        <v>9</v>
      </c>
      <c r="C22" s="275"/>
      <c r="D22" s="114">
        <v>3926</v>
      </c>
      <c r="E22" s="114">
        <v>277</v>
      </c>
      <c r="F22" s="114">
        <v>263</v>
      </c>
      <c r="G22" s="114">
        <v>535</v>
      </c>
      <c r="H22" s="114">
        <v>5001</v>
      </c>
    </row>
    <row r="23" spans="1:8" ht="16" customHeight="1" x14ac:dyDescent="0.3">
      <c r="A23" s="293" t="s">
        <v>143</v>
      </c>
      <c r="B23" s="273" t="s">
        <v>120</v>
      </c>
      <c r="C23" s="276"/>
      <c r="D23" s="83">
        <v>487669.99999999965</v>
      </c>
      <c r="E23" s="83">
        <v>57583.63</v>
      </c>
      <c r="F23" s="83">
        <v>24672.97</v>
      </c>
      <c r="G23" s="83">
        <v>62314.53</v>
      </c>
      <c r="H23" s="83">
        <v>632241.12999999977</v>
      </c>
    </row>
    <row r="24" spans="1:8" ht="16" customHeight="1" x14ac:dyDescent="0.3">
      <c r="A24" s="294"/>
      <c r="B24" s="277" t="s">
        <v>5</v>
      </c>
      <c r="C24" s="279"/>
      <c r="D24" s="117">
        <v>9.8017692021562047E-2</v>
      </c>
      <c r="E24" s="117">
        <v>0.13220263204862734</v>
      </c>
      <c r="F24" s="117">
        <v>4.1938696406116367E-2</v>
      </c>
      <c r="G24" s="117">
        <v>7.6688034010535019E-2</v>
      </c>
      <c r="H24" s="117">
        <v>9.2815855270967709E-2</v>
      </c>
    </row>
    <row r="25" spans="1:8" ht="16" customHeight="1" x14ac:dyDescent="0.3">
      <c r="A25" s="294"/>
      <c r="B25" s="277" t="s">
        <v>6</v>
      </c>
      <c r="C25" s="157" t="s">
        <v>7</v>
      </c>
      <c r="D25" s="117">
        <v>8.5520542230500957E-2</v>
      </c>
      <c r="E25" s="117">
        <v>8.9431479429015776E-2</v>
      </c>
      <c r="F25" s="117">
        <v>2.1408014808764687E-2</v>
      </c>
      <c r="G25" s="117">
        <v>5.2797087857930664E-2</v>
      </c>
      <c r="H25" s="117">
        <v>8.2329287246712457E-2</v>
      </c>
    </row>
    <row r="26" spans="1:8" ht="16" customHeight="1" x14ac:dyDescent="0.3">
      <c r="A26" s="294"/>
      <c r="B26" s="277"/>
      <c r="C26" s="157" t="s">
        <v>8</v>
      </c>
      <c r="D26" s="117">
        <v>0.1121171574290451</v>
      </c>
      <c r="E26" s="117">
        <v>0.19113556460157619</v>
      </c>
      <c r="F26" s="117">
        <v>8.0538248642495952E-2</v>
      </c>
      <c r="G26" s="117">
        <v>0.11013276724278599</v>
      </c>
      <c r="H26" s="117">
        <v>0.10448604987346491</v>
      </c>
    </row>
    <row r="27" spans="1:8" ht="16" customHeight="1" thickBot="1" x14ac:dyDescent="0.35">
      <c r="A27" s="295"/>
      <c r="B27" s="278" t="s">
        <v>9</v>
      </c>
      <c r="C27" s="275"/>
      <c r="D27" s="114">
        <v>3926</v>
      </c>
      <c r="E27" s="114">
        <v>277</v>
      </c>
      <c r="F27" s="114">
        <v>263</v>
      </c>
      <c r="G27" s="114">
        <v>535</v>
      </c>
      <c r="H27" s="114">
        <v>5001</v>
      </c>
    </row>
    <row r="28" spans="1:8" ht="16" customHeight="1" x14ac:dyDescent="0.3">
      <c r="A28" s="293" t="s">
        <v>144</v>
      </c>
      <c r="B28" s="273" t="s">
        <v>120</v>
      </c>
      <c r="C28" s="276"/>
      <c r="D28" s="83">
        <v>305926.33000000007</v>
      </c>
      <c r="E28" s="83">
        <v>27657.590000000004</v>
      </c>
      <c r="F28" s="83">
        <v>50370.679999999993</v>
      </c>
      <c r="G28" s="83">
        <v>59102.700000000004</v>
      </c>
      <c r="H28" s="83">
        <v>443057.29999999993</v>
      </c>
    </row>
    <row r="29" spans="1:8" ht="16" customHeight="1" x14ac:dyDescent="0.3">
      <c r="A29" s="294"/>
      <c r="B29" s="277" t="s">
        <v>5</v>
      </c>
      <c r="C29" s="279"/>
      <c r="D29" s="117">
        <v>6.1488696854895226E-2</v>
      </c>
      <c r="E29" s="117">
        <v>6.3497320230103502E-2</v>
      </c>
      <c r="F29" s="117">
        <v>8.5619228503485301E-2</v>
      </c>
      <c r="G29" s="117">
        <v>7.273536152345926E-2</v>
      </c>
      <c r="H29" s="117">
        <v>6.5042814018673095E-2</v>
      </c>
    </row>
    <row r="30" spans="1:8" ht="16" customHeight="1" x14ac:dyDescent="0.3">
      <c r="A30" s="294"/>
      <c r="B30" s="277" t="s">
        <v>6</v>
      </c>
      <c r="C30" s="157" t="s">
        <v>7</v>
      </c>
      <c r="D30" s="117">
        <v>5.2642919983619606E-2</v>
      </c>
      <c r="E30" s="117">
        <v>3.610562223986969E-2</v>
      </c>
      <c r="F30" s="117">
        <v>4.7059322445947183E-2</v>
      </c>
      <c r="G30" s="117">
        <v>4.7960224320821233E-2</v>
      </c>
      <c r="H30" s="117">
        <v>5.640462404910241E-2</v>
      </c>
    </row>
    <row r="31" spans="1:8" ht="16" customHeight="1" x14ac:dyDescent="0.3">
      <c r="A31" s="294"/>
      <c r="B31" s="277"/>
      <c r="C31" s="157" t="s">
        <v>8</v>
      </c>
      <c r="D31" s="117">
        <v>7.1708351843385629E-2</v>
      </c>
      <c r="E31" s="117">
        <v>0.10931314774030215</v>
      </c>
      <c r="F31" s="117">
        <v>0.15077561333808306</v>
      </c>
      <c r="G31" s="117">
        <v>0.10884554928432616</v>
      </c>
      <c r="H31" s="117">
        <v>7.4898907953237753E-2</v>
      </c>
    </row>
    <row r="32" spans="1:8" ht="16" customHeight="1" thickBot="1" x14ac:dyDescent="0.35">
      <c r="A32" s="295"/>
      <c r="B32" s="278" t="s">
        <v>9</v>
      </c>
      <c r="C32" s="275"/>
      <c r="D32" s="114">
        <v>3926</v>
      </c>
      <c r="E32" s="114">
        <v>277</v>
      </c>
      <c r="F32" s="114">
        <v>263</v>
      </c>
      <c r="G32" s="114">
        <v>535</v>
      </c>
      <c r="H32" s="114">
        <v>5001</v>
      </c>
    </row>
    <row r="33" spans="1:8" ht="16" customHeight="1" x14ac:dyDescent="0.3">
      <c r="A33" s="293" t="s">
        <v>145</v>
      </c>
      <c r="B33" s="273" t="s">
        <v>120</v>
      </c>
      <c r="C33" s="276"/>
      <c r="D33" s="83">
        <v>48395.819999999985</v>
      </c>
      <c r="E33" s="83">
        <v>11646.869999999999</v>
      </c>
      <c r="F33" s="83">
        <v>8882.52</v>
      </c>
      <c r="G33" s="83">
        <v>13820.49</v>
      </c>
      <c r="H33" s="83">
        <v>82745.7</v>
      </c>
    </row>
    <row r="34" spans="1:8" ht="16" customHeight="1" x14ac:dyDescent="0.3">
      <c r="A34" s="294"/>
      <c r="B34" s="277" t="s">
        <v>5</v>
      </c>
      <c r="C34" s="279"/>
      <c r="D34" s="117">
        <v>9.7271650499127348E-3</v>
      </c>
      <c r="E34" s="117">
        <v>2.6739315828616522E-2</v>
      </c>
      <c r="F34" s="117">
        <v>1.5098357011792941E-2</v>
      </c>
      <c r="G34" s="117">
        <v>1.7008331879615562E-2</v>
      </c>
      <c r="H34" s="117">
        <v>1.2147442725681114E-2</v>
      </c>
    </row>
    <row r="35" spans="1:8" ht="16" customHeight="1" x14ac:dyDescent="0.3">
      <c r="A35" s="294"/>
      <c r="B35" s="277" t="s">
        <v>6</v>
      </c>
      <c r="C35" s="157" t="s">
        <v>7</v>
      </c>
      <c r="D35" s="117">
        <v>6.5564069648977328E-3</v>
      </c>
      <c r="E35" s="117">
        <v>6.5812237490608912E-3</v>
      </c>
      <c r="F35" s="117">
        <v>5.231076377538937E-3</v>
      </c>
      <c r="G35" s="117">
        <v>6.7515988299207139E-3</v>
      </c>
      <c r="H35" s="117">
        <v>8.4858323449889597E-3</v>
      </c>
    </row>
    <row r="36" spans="1:8" ht="16" customHeight="1" x14ac:dyDescent="0.3">
      <c r="A36" s="294"/>
      <c r="B36" s="277"/>
      <c r="C36" s="157" t="s">
        <v>8</v>
      </c>
      <c r="D36" s="117">
        <v>1.4409099296713074E-2</v>
      </c>
      <c r="E36" s="117">
        <v>0.10228382915005774</v>
      </c>
      <c r="F36" s="117">
        <v>4.2777717209250013E-2</v>
      </c>
      <c r="G36" s="117">
        <v>4.2184869343623858E-2</v>
      </c>
      <c r="H36" s="117">
        <v>1.7361361393205332E-2</v>
      </c>
    </row>
    <row r="37" spans="1:8" ht="16" customHeight="1" thickBot="1" x14ac:dyDescent="0.35">
      <c r="A37" s="295"/>
      <c r="B37" s="278" t="s">
        <v>9</v>
      </c>
      <c r="C37" s="275"/>
      <c r="D37" s="114">
        <v>3926</v>
      </c>
      <c r="E37" s="114">
        <v>277</v>
      </c>
      <c r="F37" s="114">
        <v>263</v>
      </c>
      <c r="G37" s="114">
        <v>535</v>
      </c>
      <c r="H37" s="114">
        <v>5001</v>
      </c>
    </row>
    <row r="38" spans="1:8" ht="16" customHeight="1" x14ac:dyDescent="0.3">
      <c r="A38" s="293" t="s">
        <v>148</v>
      </c>
      <c r="B38" s="273" t="s">
        <v>120</v>
      </c>
      <c r="C38" s="276"/>
      <c r="D38" s="83">
        <v>749468.46999999974</v>
      </c>
      <c r="E38" s="83">
        <v>123270.70000000001</v>
      </c>
      <c r="F38" s="83">
        <v>92446.73</v>
      </c>
      <c r="G38" s="83">
        <v>200283.08000000002</v>
      </c>
      <c r="H38" s="83">
        <v>1165468.9800000009</v>
      </c>
    </row>
    <row r="39" spans="1:8" ht="16" customHeight="1" x14ac:dyDescent="0.3">
      <c r="A39" s="294"/>
      <c r="B39" s="277" t="s">
        <v>5</v>
      </c>
      <c r="C39" s="279"/>
      <c r="D39" s="117">
        <v>0.15063704897232011</v>
      </c>
      <c r="E39" s="117">
        <v>0.2830094419972608</v>
      </c>
      <c r="F39" s="117">
        <v>0.15713938545737338</v>
      </c>
      <c r="G39" s="117">
        <v>0.24648048618475829</v>
      </c>
      <c r="H39" s="117">
        <v>0.17109611355161675</v>
      </c>
    </row>
    <row r="40" spans="1:8" ht="16" customHeight="1" x14ac:dyDescent="0.3">
      <c r="A40" s="294"/>
      <c r="B40" s="277" t="s">
        <v>6</v>
      </c>
      <c r="C40" s="157" t="s">
        <v>7</v>
      </c>
      <c r="D40" s="117">
        <v>0.13490965227679286</v>
      </c>
      <c r="E40" s="117">
        <v>0.21468818966089218</v>
      </c>
      <c r="F40" s="117">
        <v>0.10794805685387548</v>
      </c>
      <c r="G40" s="117">
        <v>0.19892082749008183</v>
      </c>
      <c r="H40" s="117">
        <v>0.15639265026987512</v>
      </c>
    </row>
    <row r="41" spans="1:8" ht="16" customHeight="1" x14ac:dyDescent="0.3">
      <c r="A41" s="294"/>
      <c r="B41" s="277"/>
      <c r="C41" s="157" t="s">
        <v>8</v>
      </c>
      <c r="D41" s="117">
        <v>0.16784218071791324</v>
      </c>
      <c r="E41" s="117">
        <v>0.36302223421555352</v>
      </c>
      <c r="F41" s="117">
        <v>0.22313969106811343</v>
      </c>
      <c r="G41" s="117">
        <v>0.30113660678180476</v>
      </c>
      <c r="H41" s="117">
        <v>0.18687572116185724</v>
      </c>
    </row>
    <row r="42" spans="1:8" ht="16" customHeight="1" thickBot="1" x14ac:dyDescent="0.35">
      <c r="A42" s="295"/>
      <c r="B42" s="278" t="s">
        <v>9</v>
      </c>
      <c r="C42" s="275"/>
      <c r="D42" s="114">
        <v>3926</v>
      </c>
      <c r="E42" s="114">
        <v>277</v>
      </c>
      <c r="F42" s="114">
        <v>263</v>
      </c>
      <c r="G42" s="114">
        <v>535</v>
      </c>
      <c r="H42" s="118">
        <v>5001</v>
      </c>
    </row>
    <row r="43" spans="1:8" ht="16" customHeight="1" x14ac:dyDescent="0.3">
      <c r="A43" s="282" t="s">
        <v>360</v>
      </c>
      <c r="B43" s="283"/>
      <c r="C43" s="283"/>
      <c r="D43" s="283"/>
      <c r="E43" s="283"/>
      <c r="F43" s="283"/>
      <c r="G43" s="283"/>
      <c r="H43" s="72"/>
    </row>
    <row r="44" spans="1:8" ht="16" customHeight="1" x14ac:dyDescent="0.3">
      <c r="A44" s="280" t="s">
        <v>10</v>
      </c>
      <c r="B44" s="281"/>
      <c r="C44" s="281"/>
      <c r="D44" s="281"/>
      <c r="E44" s="281"/>
      <c r="F44" s="281"/>
      <c r="G44" s="281"/>
      <c r="H44" s="72"/>
    </row>
    <row r="45" spans="1:8" ht="14.25" customHeight="1" x14ac:dyDescent="0.3">
      <c r="H45" s="72"/>
    </row>
    <row r="46" spans="1:8" ht="14.25" customHeight="1" x14ac:dyDescent="0.3">
      <c r="A46" s="198" t="str">
        <f>HYPERLINK("#'Index'!A1","Back To Index")</f>
        <v>Back To Index</v>
      </c>
      <c r="H46" s="72"/>
    </row>
    <row r="47" spans="1:8" ht="14.25" customHeight="1" x14ac:dyDescent="0.3">
      <c r="H47" s="72"/>
    </row>
    <row r="48" spans="1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5" customHeight="1" x14ac:dyDescent="0.3">
      <c r="H53" s="72"/>
    </row>
    <row r="54" spans="8:8" x14ac:dyDescent="0.3">
      <c r="H54" s="72"/>
    </row>
    <row r="55" spans="8:8" ht="15" customHeight="1" x14ac:dyDescent="0.3">
      <c r="H55" s="72"/>
    </row>
    <row r="56" spans="8:8" ht="15" customHeight="1" x14ac:dyDescent="0.3">
      <c r="H56" s="72"/>
    </row>
    <row r="57" spans="8:8" ht="36.75" customHeight="1" x14ac:dyDescent="0.3">
      <c r="H57" s="72"/>
    </row>
    <row r="58" spans="8:8" ht="15" customHeight="1" x14ac:dyDescent="0.3">
      <c r="H58" s="72"/>
    </row>
    <row r="59" spans="8:8" ht="14.25" customHeight="1" x14ac:dyDescent="0.3">
      <c r="H59" s="72"/>
    </row>
    <row r="60" spans="8:8" ht="14.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15" customHeight="1" x14ac:dyDescent="0.3">
      <c r="H64" s="72"/>
    </row>
    <row r="65" spans="8:8" ht="14.25" customHeight="1" x14ac:dyDescent="0.3">
      <c r="H65" s="72"/>
    </row>
    <row r="66" spans="8:8" ht="14.25" customHeight="1" x14ac:dyDescent="0.3">
      <c r="H66" s="72"/>
    </row>
    <row r="67" spans="8:8" ht="14.25" customHeight="1" x14ac:dyDescent="0.3">
      <c r="H67" s="72"/>
    </row>
    <row r="68" spans="8:8" ht="14.15" customHeight="1" x14ac:dyDescent="0.3">
      <c r="H68" s="72"/>
    </row>
    <row r="69" spans="8:8" ht="14.25" customHeight="1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15" customHeight="1" x14ac:dyDescent="0.3">
      <c r="H72" s="72"/>
    </row>
    <row r="73" spans="8:8" ht="14.25" customHeight="1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15" customHeight="1" x14ac:dyDescent="0.3">
      <c r="H76" s="72"/>
    </row>
    <row r="77" spans="8:8" ht="14.25" customHeight="1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15" customHeight="1" x14ac:dyDescent="0.3">
      <c r="H80" s="72"/>
    </row>
    <row r="81" spans="8:8" ht="15" customHeight="1" x14ac:dyDescent="0.3">
      <c r="H81" s="72"/>
    </row>
    <row r="83" spans="8:8" ht="14.5" customHeight="1" x14ac:dyDescent="0.3"/>
    <row r="85" spans="8:8" ht="14.5" customHeight="1" x14ac:dyDescent="0.3"/>
    <row r="86" spans="8:8" ht="14.5" customHeight="1" x14ac:dyDescent="0.3"/>
    <row r="88" spans="8:8" ht="14.5" customHeight="1" x14ac:dyDescent="0.3"/>
    <row r="89" spans="8:8" ht="14.15" customHeight="1" x14ac:dyDescent="0.3"/>
    <row r="91" spans="8:8" ht="14.15" customHeight="1" x14ac:dyDescent="0.3"/>
    <row r="92" spans="8:8" ht="14.15" customHeight="1" x14ac:dyDescent="0.3"/>
    <row r="93" spans="8:8" ht="14.15" customHeight="1" x14ac:dyDescent="0.3"/>
    <row r="95" spans="8:8" ht="14.15" customHeight="1" x14ac:dyDescent="0.3"/>
    <row r="96" spans="8:8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15" customHeight="1" x14ac:dyDescent="0.3"/>
    <row r="268" ht="14.15" customHeight="1" x14ac:dyDescent="0.3"/>
    <row r="269" ht="14.15" customHeight="1" x14ac:dyDescent="0.3"/>
    <row r="270" ht="14.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5" customHeight="1" x14ac:dyDescent="0.3"/>
    <row r="284" ht="14.15" customHeight="1" x14ac:dyDescent="0.3"/>
    <row r="285" ht="14.5" customHeight="1" x14ac:dyDescent="0.3"/>
    <row r="286" ht="14.5" customHeight="1" x14ac:dyDescent="0.3"/>
    <row r="287" ht="14.15" customHeight="1" x14ac:dyDescent="0.3"/>
    <row r="288" ht="14.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15" customHeight="1" x14ac:dyDescent="0.3"/>
    <row r="296" ht="14.15" customHeight="1" x14ac:dyDescent="0.3"/>
    <row r="297" ht="14.15" customHeight="1" x14ac:dyDescent="0.3"/>
    <row r="298" ht="14.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5" customHeight="1" x14ac:dyDescent="0.3"/>
    <row r="327" ht="14.5" customHeight="1" x14ac:dyDescent="0.3"/>
    <row r="328" ht="14.5" customHeight="1" x14ac:dyDescent="0.3"/>
    <row r="329" ht="14.5" customHeight="1" x14ac:dyDescent="0.3"/>
    <row r="330" ht="14.5" customHeight="1" x14ac:dyDescent="0.3"/>
    <row r="331" ht="14.15" customHeight="1" x14ac:dyDescent="0.3"/>
    <row r="332" ht="14.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15" customHeight="1" x14ac:dyDescent="0.3"/>
    <row r="352" ht="14.15" customHeight="1" x14ac:dyDescent="0.3"/>
    <row r="353" ht="14.15" customHeight="1" x14ac:dyDescent="0.3"/>
    <row r="354" ht="14.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5" customHeight="1" x14ac:dyDescent="0.3"/>
    <row r="372" ht="14.15" customHeight="1" x14ac:dyDescent="0.3"/>
    <row r="373" ht="14.5" customHeight="1" x14ac:dyDescent="0.3"/>
    <row r="374" ht="14.5" customHeight="1" x14ac:dyDescent="0.3"/>
    <row r="375" ht="14.15" customHeight="1" x14ac:dyDescent="0.3"/>
    <row r="376" ht="14.5" customHeight="1" x14ac:dyDescent="0.3"/>
    <row r="377" ht="14.15" customHeight="1" x14ac:dyDescent="0.3"/>
    <row r="379" ht="14.15" customHeight="1" x14ac:dyDescent="0.3"/>
    <row r="380" ht="14.15" customHeight="1" x14ac:dyDescent="0.3"/>
    <row r="381" ht="14.15" customHeight="1" x14ac:dyDescent="0.3"/>
    <row r="382" ht="14.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  <row r="409" ht="14.5" customHeight="1" x14ac:dyDescent="0.3"/>
    <row r="410" ht="14.5" customHeight="1" x14ac:dyDescent="0.3"/>
    <row r="412" ht="14.5" customHeight="1" x14ac:dyDescent="0.3"/>
    <row r="413" ht="14.15" customHeight="1" x14ac:dyDescent="0.3"/>
    <row r="415" ht="14.15" customHeight="1" x14ac:dyDescent="0.3"/>
    <row r="416" ht="14.15" customHeight="1" x14ac:dyDescent="0.3"/>
    <row r="417" ht="14.15" customHeight="1" x14ac:dyDescent="0.3"/>
    <row r="419" ht="14.15" customHeight="1" x14ac:dyDescent="0.3"/>
    <row r="420" ht="14.15" customHeight="1" x14ac:dyDescent="0.3"/>
    <row r="421" ht="14.15" customHeight="1" x14ac:dyDescent="0.3"/>
    <row r="423" ht="14.15" customHeight="1" x14ac:dyDescent="0.3"/>
    <row r="424" ht="14.15" customHeight="1" x14ac:dyDescent="0.3"/>
    <row r="425" ht="14.15" customHeight="1" x14ac:dyDescent="0.3"/>
    <row r="427" ht="14.15" customHeight="1" x14ac:dyDescent="0.3"/>
    <row r="428" ht="14.15" customHeight="1" x14ac:dyDescent="0.3"/>
    <row r="429" ht="14.15" customHeight="1" x14ac:dyDescent="0.3"/>
    <row r="431" ht="14.15" customHeight="1" x14ac:dyDescent="0.3"/>
    <row r="432" ht="14.15" customHeight="1" x14ac:dyDescent="0.3"/>
    <row r="433" ht="14.15" customHeight="1" x14ac:dyDescent="0.3"/>
    <row r="435" ht="14.15" customHeight="1" x14ac:dyDescent="0.3"/>
    <row r="436" ht="14.15" customHeight="1" x14ac:dyDescent="0.3"/>
    <row r="437" ht="14.15" customHeight="1" x14ac:dyDescent="0.3"/>
    <row r="439" ht="14.15" customHeight="1" x14ac:dyDescent="0.3"/>
    <row r="440" ht="14.15" customHeight="1" x14ac:dyDescent="0.3"/>
    <row r="441" ht="14.15" customHeight="1" x14ac:dyDescent="0.3"/>
    <row r="443" ht="14.15" customHeight="1" x14ac:dyDescent="0.3"/>
    <row r="444" ht="14.15" customHeight="1" x14ac:dyDescent="0.3"/>
    <row r="445" ht="14.15" customHeight="1" x14ac:dyDescent="0.3"/>
    <row r="447" ht="14.15" customHeight="1" x14ac:dyDescent="0.3"/>
    <row r="448" ht="14.15" customHeight="1" x14ac:dyDescent="0.3"/>
    <row r="449" ht="14.15" customHeight="1" x14ac:dyDescent="0.3"/>
    <row r="451" ht="14.5" customHeight="1" x14ac:dyDescent="0.3"/>
    <row r="453" ht="14.5" customHeight="1" x14ac:dyDescent="0.3"/>
    <row r="454" ht="14.5" customHeight="1" x14ac:dyDescent="0.3"/>
    <row r="456" ht="14.5" customHeight="1" x14ac:dyDescent="0.3"/>
    <row r="457" ht="14.15" customHeight="1" x14ac:dyDescent="0.3"/>
    <row r="459" ht="14.15" customHeight="1" x14ac:dyDescent="0.3"/>
    <row r="460" ht="14.15" customHeight="1" x14ac:dyDescent="0.3"/>
    <row r="461" ht="14.15" customHeight="1" x14ac:dyDescent="0.3"/>
    <row r="463" ht="14.15" customHeight="1" x14ac:dyDescent="0.3"/>
    <row r="464" ht="14.15" customHeight="1" x14ac:dyDescent="0.3"/>
    <row r="465" ht="14.15" customHeight="1" x14ac:dyDescent="0.3"/>
    <row r="467" ht="14.15" customHeight="1" x14ac:dyDescent="0.3"/>
    <row r="468" ht="14.15" customHeight="1" x14ac:dyDescent="0.3"/>
    <row r="469" ht="14.15" customHeight="1" x14ac:dyDescent="0.3"/>
    <row r="471" ht="14.15" customHeight="1" x14ac:dyDescent="0.3"/>
    <row r="472" ht="14.15" customHeight="1" x14ac:dyDescent="0.3"/>
    <row r="473" ht="14.15" customHeight="1" x14ac:dyDescent="0.3"/>
    <row r="475" ht="14.15" customHeight="1" x14ac:dyDescent="0.3"/>
    <row r="476" ht="14.15" customHeight="1" x14ac:dyDescent="0.3"/>
    <row r="477" ht="14.15" customHeight="1" x14ac:dyDescent="0.3"/>
    <row r="479" ht="14.15" customHeight="1" x14ac:dyDescent="0.3"/>
    <row r="480" ht="14.15" customHeight="1" x14ac:dyDescent="0.3"/>
    <row r="481" ht="14.15" customHeight="1" x14ac:dyDescent="0.3"/>
    <row r="483" ht="14.15" customHeight="1" x14ac:dyDescent="0.3"/>
    <row r="484" ht="14.15" customHeight="1" x14ac:dyDescent="0.3"/>
    <row r="485" ht="14.15" customHeight="1" x14ac:dyDescent="0.3"/>
    <row r="487" ht="14.5" customHeight="1" x14ac:dyDescent="0.3"/>
  </sheetData>
  <mergeCells count="4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G44"/>
    <mergeCell ref="A38:A42"/>
    <mergeCell ref="B38:C38"/>
    <mergeCell ref="B39:C39"/>
    <mergeCell ref="B40:B41"/>
    <mergeCell ref="B42:C42"/>
    <mergeCell ref="A43:G4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 enableFormatConditionsCalculation="0">
    <tabColor rgb="FF1F497D"/>
  </sheetPr>
  <dimension ref="A1:G407"/>
  <sheetViews>
    <sheetView topLeftCell="A2" workbookViewId="0">
      <selection activeCell="I2" sqref="I1:M1048576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7" s="93" customFormat="1" ht="31.5" customHeight="1" thickBot="1" x14ac:dyDescent="0.35">
      <c r="A1" s="290" t="s">
        <v>348</v>
      </c>
      <c r="B1" s="290"/>
      <c r="C1" s="290"/>
      <c r="D1" s="290"/>
      <c r="E1" s="290"/>
      <c r="F1" s="290"/>
      <c r="G1" s="292"/>
    </row>
    <row r="2" spans="1:7" ht="75" customHeight="1" thickBot="1" x14ac:dyDescent="0.35">
      <c r="A2" s="94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7" ht="16" customHeight="1" x14ac:dyDescent="0.3">
      <c r="A3" s="293" t="s">
        <v>139</v>
      </c>
      <c r="B3" s="273" t="s">
        <v>120</v>
      </c>
      <c r="C3" s="276"/>
      <c r="D3" s="83">
        <v>752787.67999999982</v>
      </c>
      <c r="E3" s="83">
        <v>247206.68999999997</v>
      </c>
      <c r="F3" s="83">
        <v>158049.76000000004</v>
      </c>
      <c r="G3" s="83">
        <v>1158044.1300000004</v>
      </c>
    </row>
    <row r="4" spans="1:7" ht="16" customHeight="1" x14ac:dyDescent="0.3">
      <c r="A4" s="294"/>
      <c r="B4" s="277" t="s">
        <v>5</v>
      </c>
      <c r="C4" s="274"/>
      <c r="D4" s="97">
        <v>0.16369909434255439</v>
      </c>
      <c r="E4" s="117">
        <v>0.17397090339378496</v>
      </c>
      <c r="F4" s="117">
        <v>0.1995055310073407</v>
      </c>
      <c r="G4" s="117">
        <v>0.17000611201532206</v>
      </c>
    </row>
    <row r="5" spans="1:7" ht="16" customHeight="1" x14ac:dyDescent="0.3">
      <c r="A5" s="294"/>
      <c r="B5" s="277" t="s">
        <v>6</v>
      </c>
      <c r="C5" s="98" t="s">
        <v>7</v>
      </c>
      <c r="D5" s="97">
        <v>0.14650398352046115</v>
      </c>
      <c r="E5" s="117">
        <v>0.14655883710183731</v>
      </c>
      <c r="F5" s="117">
        <v>0.1647951938083953</v>
      </c>
      <c r="G5" s="117">
        <v>0.15622719916469144</v>
      </c>
    </row>
    <row r="6" spans="1:7" ht="16" customHeight="1" x14ac:dyDescent="0.3">
      <c r="A6" s="294"/>
      <c r="B6" s="277"/>
      <c r="C6" s="98" t="s">
        <v>8</v>
      </c>
      <c r="D6" s="97">
        <v>0.18248089242666368</v>
      </c>
      <c r="E6" s="117">
        <v>0.20527685416959357</v>
      </c>
      <c r="F6" s="117">
        <v>0.23943095543208626</v>
      </c>
      <c r="G6" s="117">
        <v>0.18473422670956471</v>
      </c>
    </row>
    <row r="7" spans="1:7" ht="16" customHeight="1" thickBot="1" x14ac:dyDescent="0.35">
      <c r="A7" s="295"/>
      <c r="B7" s="278" t="s">
        <v>9</v>
      </c>
      <c r="C7" s="275"/>
      <c r="D7" s="118">
        <v>3213</v>
      </c>
      <c r="E7" s="118">
        <v>1137</v>
      </c>
      <c r="F7" s="118">
        <v>651</v>
      </c>
      <c r="G7" s="118">
        <v>5001</v>
      </c>
    </row>
    <row r="8" spans="1:7" ht="16" customHeight="1" x14ac:dyDescent="0.3">
      <c r="A8" s="293" t="s">
        <v>140</v>
      </c>
      <c r="B8" s="273" t="s">
        <v>120</v>
      </c>
      <c r="C8" s="276"/>
      <c r="D8" s="83">
        <v>412176.90999999986</v>
      </c>
      <c r="E8" s="83">
        <v>146430.86999999994</v>
      </c>
      <c r="F8" s="83">
        <v>76364.27</v>
      </c>
      <c r="G8" s="83">
        <v>634972.04999999993</v>
      </c>
    </row>
    <row r="9" spans="1:7" ht="16" customHeight="1" x14ac:dyDescent="0.3">
      <c r="A9" s="294"/>
      <c r="B9" s="277" t="s">
        <v>5</v>
      </c>
      <c r="C9" s="274"/>
      <c r="D9" s="97">
        <v>8.9630833060275902E-2</v>
      </c>
      <c r="E9" s="117">
        <v>0.10305024810872977</v>
      </c>
      <c r="F9" s="117">
        <v>9.6394288965310174E-2</v>
      </c>
      <c r="G9" s="117">
        <v>9.3216766669244736E-2</v>
      </c>
    </row>
    <row r="10" spans="1:7" ht="16" customHeight="1" x14ac:dyDescent="0.3">
      <c r="A10" s="294"/>
      <c r="B10" s="277" t="s">
        <v>6</v>
      </c>
      <c r="C10" s="98" t="s">
        <v>7</v>
      </c>
      <c r="D10" s="97">
        <v>7.6966757625944432E-2</v>
      </c>
      <c r="E10" s="117">
        <v>8.0305954666773816E-2</v>
      </c>
      <c r="F10" s="117">
        <v>7.1986781493866892E-2</v>
      </c>
      <c r="G10" s="117">
        <v>8.2733992928018571E-2</v>
      </c>
    </row>
    <row r="11" spans="1:7" ht="16" customHeight="1" x14ac:dyDescent="0.3">
      <c r="A11" s="294"/>
      <c r="B11" s="277"/>
      <c r="C11" s="98" t="s">
        <v>8</v>
      </c>
      <c r="D11" s="97">
        <v>0.10414354638574079</v>
      </c>
      <c r="E11" s="117">
        <v>0.13131643544974883</v>
      </c>
      <c r="F11" s="117">
        <v>0.12793642904265562</v>
      </c>
      <c r="G11" s="117">
        <v>0.10487589369551205</v>
      </c>
    </row>
    <row r="12" spans="1:7" ht="16" customHeight="1" thickBot="1" x14ac:dyDescent="0.35">
      <c r="A12" s="295"/>
      <c r="B12" s="278" t="s">
        <v>9</v>
      </c>
      <c r="C12" s="275"/>
      <c r="D12" s="118">
        <v>3213</v>
      </c>
      <c r="E12" s="118">
        <v>1137</v>
      </c>
      <c r="F12" s="118">
        <v>651</v>
      </c>
      <c r="G12" s="118">
        <v>5001</v>
      </c>
    </row>
    <row r="13" spans="1:7" ht="16" customHeight="1" x14ac:dyDescent="0.3">
      <c r="A13" s="293" t="s">
        <v>141</v>
      </c>
      <c r="B13" s="273" t="s">
        <v>120</v>
      </c>
      <c r="C13" s="276"/>
      <c r="D13" s="83">
        <v>285005.40000000002</v>
      </c>
      <c r="E13" s="83">
        <v>71624.62999999999</v>
      </c>
      <c r="F13" s="83">
        <v>65553.029999999984</v>
      </c>
      <c r="G13" s="83">
        <v>422183.06000000006</v>
      </c>
    </row>
    <row r="14" spans="1:7" ht="16" customHeight="1" x14ac:dyDescent="0.3">
      <c r="A14" s="294"/>
      <c r="B14" s="277" t="s">
        <v>5</v>
      </c>
      <c r="C14" s="274"/>
      <c r="D14" s="97">
        <v>6.1976473715320848E-2</v>
      </c>
      <c r="E14" s="117">
        <v>5.0405600213916449E-2</v>
      </c>
      <c r="F14" s="117">
        <v>8.2747307299233602E-2</v>
      </c>
      <c r="G14" s="117">
        <v>6.1978381246430861E-2</v>
      </c>
    </row>
    <row r="15" spans="1:7" ht="16" customHeight="1" x14ac:dyDescent="0.3">
      <c r="A15" s="294"/>
      <c r="B15" s="277" t="s">
        <v>6</v>
      </c>
      <c r="C15" s="98" t="s">
        <v>7</v>
      </c>
      <c r="D15" s="97">
        <v>5.0652861829029255E-2</v>
      </c>
      <c r="E15" s="117">
        <v>3.8174999000002249E-2</v>
      </c>
      <c r="F15" s="117">
        <v>6.1712615369707138E-2</v>
      </c>
      <c r="G15" s="117">
        <v>5.3297877995680823E-2</v>
      </c>
    </row>
    <row r="16" spans="1:7" ht="16" customHeight="1" x14ac:dyDescent="0.3">
      <c r="A16" s="294"/>
      <c r="B16" s="277"/>
      <c r="C16" s="98" t="s">
        <v>8</v>
      </c>
      <c r="D16" s="97">
        <v>7.5629849159378676E-2</v>
      </c>
      <c r="E16" s="117">
        <v>6.6284628631334733E-2</v>
      </c>
      <c r="F16" s="117">
        <v>0.11011027946086237</v>
      </c>
      <c r="G16" s="117">
        <v>7.1965187735435462E-2</v>
      </c>
    </row>
    <row r="17" spans="1:7" ht="16" customHeight="1" thickBot="1" x14ac:dyDescent="0.35">
      <c r="A17" s="295"/>
      <c r="B17" s="278" t="s">
        <v>9</v>
      </c>
      <c r="C17" s="275"/>
      <c r="D17" s="118">
        <v>3213</v>
      </c>
      <c r="E17" s="118">
        <v>1137</v>
      </c>
      <c r="F17" s="118">
        <v>651</v>
      </c>
      <c r="G17" s="118">
        <v>5001</v>
      </c>
    </row>
    <row r="18" spans="1:7" ht="16" customHeight="1" x14ac:dyDescent="0.3">
      <c r="A18" s="293" t="s">
        <v>142</v>
      </c>
      <c r="B18" s="273" t="s">
        <v>120</v>
      </c>
      <c r="C18" s="276"/>
      <c r="D18" s="83">
        <v>55605.369999999995</v>
      </c>
      <c r="E18" s="83">
        <v>29151.19</v>
      </c>
      <c r="F18" s="83">
        <v>16132.460000000001</v>
      </c>
      <c r="G18" s="83">
        <v>100889.01999999997</v>
      </c>
    </row>
    <row r="19" spans="1:7" ht="16" customHeight="1" x14ac:dyDescent="0.3">
      <c r="A19" s="294"/>
      <c r="B19" s="277" t="s">
        <v>5</v>
      </c>
      <c r="C19" s="279"/>
      <c r="D19" s="97">
        <v>1.2091787566957293E-2</v>
      </c>
      <c r="E19" s="117">
        <v>2.0515055071138506E-2</v>
      </c>
      <c r="F19" s="117">
        <v>2.0363934742796699E-2</v>
      </c>
      <c r="G19" s="117">
        <v>1.4810964099646219E-2</v>
      </c>
    </row>
    <row r="20" spans="1:7" ht="16" customHeight="1" x14ac:dyDescent="0.3">
      <c r="A20" s="294"/>
      <c r="B20" s="277" t="s">
        <v>6</v>
      </c>
      <c r="C20" s="98" t="s">
        <v>7</v>
      </c>
      <c r="D20" s="97">
        <v>8.0550836822346882E-3</v>
      </c>
      <c r="E20" s="117">
        <v>1.2734694859117933E-2</v>
      </c>
      <c r="F20" s="117">
        <v>1.0645137509373041E-2</v>
      </c>
      <c r="G20" s="117">
        <v>1.1168327749410557E-2</v>
      </c>
    </row>
    <row r="21" spans="1:7" ht="16" customHeight="1" x14ac:dyDescent="0.3">
      <c r="A21" s="294"/>
      <c r="B21" s="277"/>
      <c r="C21" s="98" t="s">
        <v>8</v>
      </c>
      <c r="D21" s="97">
        <v>1.8114492671608633E-2</v>
      </c>
      <c r="E21" s="117">
        <v>3.2890525622775647E-2</v>
      </c>
      <c r="F21" s="117">
        <v>3.860952806324279E-2</v>
      </c>
      <c r="G21" s="117">
        <v>1.9618103421260455E-2</v>
      </c>
    </row>
    <row r="22" spans="1:7" ht="16" customHeight="1" thickBot="1" x14ac:dyDescent="0.35">
      <c r="A22" s="295"/>
      <c r="B22" s="278" t="s">
        <v>9</v>
      </c>
      <c r="C22" s="275"/>
      <c r="D22" s="118">
        <v>3213</v>
      </c>
      <c r="E22" s="118">
        <v>1137</v>
      </c>
      <c r="F22" s="118">
        <v>651</v>
      </c>
      <c r="G22" s="118">
        <v>5001</v>
      </c>
    </row>
    <row r="23" spans="1:7" ht="16" customHeight="1" x14ac:dyDescent="0.3">
      <c r="A23" s="293" t="s">
        <v>143</v>
      </c>
      <c r="B23" s="273" t="s">
        <v>120</v>
      </c>
      <c r="C23" s="276"/>
      <c r="D23" s="83">
        <v>438102.89999999997</v>
      </c>
      <c r="E23" s="83">
        <v>124513.55000000006</v>
      </c>
      <c r="F23" s="83">
        <v>69624.680000000008</v>
      </c>
      <c r="G23" s="83">
        <v>632241.12999999977</v>
      </c>
    </row>
    <row r="24" spans="1:7" ht="16" customHeight="1" x14ac:dyDescent="0.3">
      <c r="A24" s="294"/>
      <c r="B24" s="277" t="s">
        <v>5</v>
      </c>
      <c r="C24" s="279"/>
      <c r="D24" s="97">
        <v>9.5268626020615421E-2</v>
      </c>
      <c r="E24" s="117">
        <v>8.7626005502792953E-2</v>
      </c>
      <c r="F24" s="117">
        <v>8.7886933549384511E-2</v>
      </c>
      <c r="G24" s="117">
        <v>9.2815855270967709E-2</v>
      </c>
    </row>
    <row r="25" spans="1:7" ht="16" customHeight="1" x14ac:dyDescent="0.3">
      <c r="A25" s="294"/>
      <c r="B25" s="277" t="s">
        <v>6</v>
      </c>
      <c r="C25" s="98" t="s">
        <v>7</v>
      </c>
      <c r="D25" s="97">
        <v>8.1887747620455253E-2</v>
      </c>
      <c r="E25" s="117">
        <v>6.8514104116850272E-2</v>
      </c>
      <c r="F25" s="117">
        <v>6.5122673234678158E-2</v>
      </c>
      <c r="G25" s="117">
        <v>8.2329287246712457E-2</v>
      </c>
    </row>
    <row r="26" spans="1:7" ht="16" customHeight="1" x14ac:dyDescent="0.3">
      <c r="A26" s="294"/>
      <c r="B26" s="277"/>
      <c r="C26" s="98" t="s">
        <v>8</v>
      </c>
      <c r="D26" s="97">
        <v>0.11057267742489586</v>
      </c>
      <c r="E26" s="117">
        <v>0.11143137909085934</v>
      </c>
      <c r="F26" s="117">
        <v>0.11760761147131425</v>
      </c>
      <c r="G26" s="117">
        <v>0.10448604987346491</v>
      </c>
    </row>
    <row r="27" spans="1:7" ht="16" customHeight="1" thickBot="1" x14ac:dyDescent="0.35">
      <c r="A27" s="295"/>
      <c r="B27" s="278" t="s">
        <v>9</v>
      </c>
      <c r="C27" s="275"/>
      <c r="D27" s="118">
        <v>3213</v>
      </c>
      <c r="E27" s="118">
        <v>1137</v>
      </c>
      <c r="F27" s="118">
        <v>651</v>
      </c>
      <c r="G27" s="118">
        <v>5001</v>
      </c>
    </row>
    <row r="28" spans="1:7" ht="16" customHeight="1" x14ac:dyDescent="0.3">
      <c r="A28" s="293" t="s">
        <v>144</v>
      </c>
      <c r="B28" s="273" t="s">
        <v>120</v>
      </c>
      <c r="C28" s="276"/>
      <c r="D28" s="83">
        <v>276112.24999999994</v>
      </c>
      <c r="E28" s="83">
        <v>100020.59000000003</v>
      </c>
      <c r="F28" s="83">
        <v>66924.459999999992</v>
      </c>
      <c r="G28" s="83">
        <v>443057.29999999981</v>
      </c>
    </row>
    <row r="29" spans="1:7" ht="16" customHeight="1" x14ac:dyDescent="0.3">
      <c r="A29" s="294"/>
      <c r="B29" s="277" t="s">
        <v>5</v>
      </c>
      <c r="C29" s="279"/>
      <c r="D29" s="97">
        <v>6.0042594296820816E-2</v>
      </c>
      <c r="E29" s="117">
        <v>7.0389164630938528E-2</v>
      </c>
      <c r="F29" s="117">
        <v>8.4478457478704971E-2</v>
      </c>
      <c r="G29" s="117">
        <v>6.5042814018673095E-2</v>
      </c>
    </row>
    <row r="30" spans="1:7" ht="16" customHeight="1" x14ac:dyDescent="0.3">
      <c r="A30" s="294"/>
      <c r="B30" s="277" t="s">
        <v>6</v>
      </c>
      <c r="C30" s="98" t="s">
        <v>7</v>
      </c>
      <c r="D30" s="97">
        <v>4.9559997562377722E-2</v>
      </c>
      <c r="E30" s="117">
        <v>5.2965058334272966E-2</v>
      </c>
      <c r="F30" s="117">
        <v>6.2771539376421395E-2</v>
      </c>
      <c r="G30" s="117">
        <v>5.640462404910241E-2</v>
      </c>
    </row>
    <row r="31" spans="1:7" ht="16" customHeight="1" x14ac:dyDescent="0.3">
      <c r="A31" s="294"/>
      <c r="B31" s="277"/>
      <c r="C31" s="98" t="s">
        <v>8</v>
      </c>
      <c r="D31" s="97">
        <v>7.2573099068452135E-2</v>
      </c>
      <c r="E31" s="117">
        <v>9.2982551184104492E-2</v>
      </c>
      <c r="F31" s="117">
        <v>0.11278846442328834</v>
      </c>
      <c r="G31" s="117">
        <v>7.4898907953237753E-2</v>
      </c>
    </row>
    <row r="32" spans="1:7" ht="16" customHeight="1" thickBot="1" x14ac:dyDescent="0.35">
      <c r="A32" s="295"/>
      <c r="B32" s="278" t="s">
        <v>9</v>
      </c>
      <c r="C32" s="275"/>
      <c r="D32" s="118">
        <v>3213</v>
      </c>
      <c r="E32" s="118">
        <v>1137</v>
      </c>
      <c r="F32" s="118">
        <v>651</v>
      </c>
      <c r="G32" s="118">
        <v>5001</v>
      </c>
    </row>
    <row r="33" spans="1:7" ht="16" customHeight="1" x14ac:dyDescent="0.3">
      <c r="A33" s="293" t="s">
        <v>145</v>
      </c>
      <c r="B33" s="273" t="s">
        <v>120</v>
      </c>
      <c r="C33" s="276"/>
      <c r="D33" s="83">
        <v>38572.529999999992</v>
      </c>
      <c r="E33" s="83">
        <v>22672.55</v>
      </c>
      <c r="F33" s="83">
        <v>21500.620000000003</v>
      </c>
      <c r="G33" s="83">
        <v>82745.7</v>
      </c>
    </row>
    <row r="34" spans="1:7" ht="16" customHeight="1" x14ac:dyDescent="0.3">
      <c r="A34" s="294"/>
      <c r="B34" s="277" t="s">
        <v>5</v>
      </c>
      <c r="C34" s="279"/>
      <c r="D34" s="97">
        <v>8.3878740251182062E-3</v>
      </c>
      <c r="E34" s="117">
        <v>1.5955733260053583E-2</v>
      </c>
      <c r="F34" s="117">
        <v>2.7140139979251129E-2</v>
      </c>
      <c r="G34" s="117">
        <v>1.2147442725681114E-2</v>
      </c>
    </row>
    <row r="35" spans="1:7" ht="16" customHeight="1" x14ac:dyDescent="0.3">
      <c r="A35" s="294"/>
      <c r="B35" s="277" t="s">
        <v>6</v>
      </c>
      <c r="C35" s="98" t="s">
        <v>7</v>
      </c>
      <c r="D35" s="97">
        <v>4.6357863412681598E-3</v>
      </c>
      <c r="E35" s="117">
        <v>8.4103634388312479E-3</v>
      </c>
      <c r="F35" s="117">
        <v>1.5370036060627135E-2</v>
      </c>
      <c r="G35" s="117">
        <v>8.4858323449889597E-3</v>
      </c>
    </row>
    <row r="36" spans="1:7" ht="16" customHeight="1" x14ac:dyDescent="0.3">
      <c r="A36" s="294"/>
      <c r="B36" s="277"/>
      <c r="C36" s="98" t="s">
        <v>8</v>
      </c>
      <c r="D36" s="97">
        <v>1.5130642739481271E-2</v>
      </c>
      <c r="E36" s="117">
        <v>3.0065194896925586E-2</v>
      </c>
      <c r="F36" s="117">
        <v>4.7488868097517539E-2</v>
      </c>
      <c r="G36" s="117">
        <v>1.7361361393205332E-2</v>
      </c>
    </row>
    <row r="37" spans="1:7" ht="16" customHeight="1" thickBot="1" x14ac:dyDescent="0.35">
      <c r="A37" s="295"/>
      <c r="B37" s="278" t="s">
        <v>9</v>
      </c>
      <c r="C37" s="275"/>
      <c r="D37" s="118">
        <v>3213</v>
      </c>
      <c r="E37" s="118">
        <v>1137</v>
      </c>
      <c r="F37" s="118">
        <v>651</v>
      </c>
      <c r="G37" s="118">
        <v>5001</v>
      </c>
    </row>
    <row r="38" spans="1:7" ht="16" customHeight="1" x14ac:dyDescent="0.3">
      <c r="A38" s="293" t="s">
        <v>148</v>
      </c>
      <c r="B38" s="273" t="s">
        <v>120</v>
      </c>
      <c r="C38" s="276"/>
      <c r="D38" s="83">
        <v>542597.00000000012</v>
      </c>
      <c r="E38" s="83">
        <v>355558.68999999983</v>
      </c>
      <c r="F38" s="83">
        <v>267313.28999999992</v>
      </c>
      <c r="G38" s="83">
        <v>1165468.9800000009</v>
      </c>
    </row>
    <row r="39" spans="1:7" ht="16" customHeight="1" x14ac:dyDescent="0.3">
      <c r="A39" s="294"/>
      <c r="B39" s="277" t="s">
        <v>5</v>
      </c>
      <c r="C39" s="279"/>
      <c r="D39" s="97">
        <v>0.11799161948690105</v>
      </c>
      <c r="E39" s="117">
        <v>0.25022327069227263</v>
      </c>
      <c r="F39" s="117">
        <v>0.33742841410685614</v>
      </c>
      <c r="G39" s="117">
        <v>0.17109611355161675</v>
      </c>
    </row>
    <row r="40" spans="1:7" ht="16" customHeight="1" x14ac:dyDescent="0.3">
      <c r="A40" s="294"/>
      <c r="B40" s="277" t="s">
        <v>6</v>
      </c>
      <c r="C40" s="98" t="s">
        <v>7</v>
      </c>
      <c r="D40" s="97">
        <v>0.10213858475459921</v>
      </c>
      <c r="E40" s="117">
        <v>0.21464349775231745</v>
      </c>
      <c r="F40" s="117">
        <v>0.28973459140637425</v>
      </c>
      <c r="G40" s="117">
        <v>0.15639265026987512</v>
      </c>
    </row>
    <row r="41" spans="1:7" ht="16" customHeight="1" x14ac:dyDescent="0.3">
      <c r="A41" s="294"/>
      <c r="B41" s="277"/>
      <c r="C41" s="98" t="s">
        <v>8</v>
      </c>
      <c r="D41" s="97">
        <v>0.13593270001302654</v>
      </c>
      <c r="E41" s="117">
        <v>0.28952657060358805</v>
      </c>
      <c r="F41" s="117">
        <v>0.38867694304612654</v>
      </c>
      <c r="G41" s="117">
        <v>0.18687572116185724</v>
      </c>
    </row>
    <row r="42" spans="1:7" ht="16" customHeight="1" thickBot="1" x14ac:dyDescent="0.35">
      <c r="A42" s="295"/>
      <c r="B42" s="278" t="s">
        <v>9</v>
      </c>
      <c r="C42" s="275"/>
      <c r="D42" s="118">
        <v>3213</v>
      </c>
      <c r="E42" s="118">
        <v>1137</v>
      </c>
      <c r="F42" s="118">
        <v>651</v>
      </c>
      <c r="G42" s="118">
        <v>5001</v>
      </c>
    </row>
    <row r="43" spans="1:7" ht="16" customHeight="1" x14ac:dyDescent="0.3">
      <c r="A43" s="282" t="s">
        <v>360</v>
      </c>
      <c r="B43" s="283"/>
      <c r="C43" s="283"/>
      <c r="D43" s="283"/>
      <c r="E43" s="283"/>
      <c r="F43" s="283"/>
      <c r="G43" s="283"/>
    </row>
    <row r="44" spans="1:7" ht="16" customHeight="1" x14ac:dyDescent="0.3">
      <c r="A44" s="280" t="s">
        <v>10</v>
      </c>
      <c r="B44" s="281"/>
      <c r="C44" s="281"/>
      <c r="D44" s="281"/>
      <c r="E44" s="281"/>
      <c r="F44" s="281"/>
      <c r="G44" s="281"/>
    </row>
    <row r="45" spans="1:7" ht="14.25" customHeight="1" x14ac:dyDescent="0.3"/>
    <row r="46" spans="1:7" ht="14.25" customHeight="1" x14ac:dyDescent="0.3">
      <c r="A46" s="198" t="str">
        <f>HYPERLINK("#'Index'!A1","Back To Index")</f>
        <v>Back To Index</v>
      </c>
    </row>
    <row r="47" spans="1:7" ht="14.25" customHeight="1" x14ac:dyDescent="0.3"/>
    <row r="48" spans="1:7" ht="14.15" customHeight="1" x14ac:dyDescent="0.3"/>
    <row r="49" ht="14.25" customHeight="1" x14ac:dyDescent="0.3"/>
    <row r="50" ht="14.25" customHeight="1" x14ac:dyDescent="0.3"/>
    <row r="51" ht="14.25" customHeight="1" x14ac:dyDescent="0.3"/>
    <row r="52" ht="14.15" customHeight="1" x14ac:dyDescent="0.3"/>
    <row r="53" ht="15" customHeight="1" x14ac:dyDescent="0.3"/>
    <row r="55" ht="15" customHeight="1" x14ac:dyDescent="0.3"/>
    <row r="56" ht="15" customHeight="1" x14ac:dyDescent="0.3"/>
    <row r="57" ht="36.75" customHeight="1" x14ac:dyDescent="0.3"/>
    <row r="58" ht="15" customHeight="1" x14ac:dyDescent="0.3"/>
    <row r="59" ht="14.25" customHeight="1" x14ac:dyDescent="0.3"/>
    <row r="60" ht="14.5" customHeight="1" x14ac:dyDescent="0.3"/>
    <row r="61" ht="14.25" customHeight="1" x14ac:dyDescent="0.3"/>
    <row r="62" ht="14.25" customHeight="1" x14ac:dyDescent="0.3"/>
    <row r="63" ht="14.25" customHeight="1" x14ac:dyDescent="0.3"/>
    <row r="64" ht="14.15" customHeight="1" x14ac:dyDescent="0.3"/>
    <row r="65" ht="14.25" customHeight="1" x14ac:dyDescent="0.3"/>
    <row r="66" ht="14.25" customHeight="1" x14ac:dyDescent="0.3"/>
    <row r="67" ht="14.25" customHeight="1" x14ac:dyDescent="0.3"/>
    <row r="68" ht="14.15" customHeight="1" x14ac:dyDescent="0.3"/>
    <row r="69" ht="14.25" customHeight="1" x14ac:dyDescent="0.3"/>
    <row r="70" ht="14.25" customHeight="1" x14ac:dyDescent="0.3"/>
    <row r="71" ht="14.25" customHeight="1" x14ac:dyDescent="0.3"/>
    <row r="72" ht="14.15" customHeight="1" x14ac:dyDescent="0.3"/>
    <row r="73" ht="14.25" customHeight="1" x14ac:dyDescent="0.3"/>
    <row r="74" ht="14.25" customHeight="1" x14ac:dyDescent="0.3"/>
    <row r="75" ht="14.25" customHeight="1" x14ac:dyDescent="0.3"/>
    <row r="76" ht="14.15" customHeight="1" x14ac:dyDescent="0.3"/>
    <row r="77" ht="14.25" customHeight="1" x14ac:dyDescent="0.3"/>
    <row r="78" ht="14.25" customHeight="1" x14ac:dyDescent="0.3"/>
    <row r="79" ht="14.25" customHeight="1" x14ac:dyDescent="0.3"/>
    <row r="80" ht="14.15" customHeight="1" x14ac:dyDescent="0.3"/>
    <row r="81" ht="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4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G44"/>
    <mergeCell ref="A38:A42"/>
    <mergeCell ref="B38:C38"/>
    <mergeCell ref="B39:C39"/>
    <mergeCell ref="B40:B41"/>
    <mergeCell ref="B42:C42"/>
    <mergeCell ref="A43:G4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 enableFormatConditionsCalculation="0">
    <tabColor rgb="FF1F497D"/>
  </sheetPr>
  <dimension ref="A1:H407"/>
  <sheetViews>
    <sheetView topLeftCell="A5" workbookViewId="0">
      <selection activeCell="J5" sqref="J1:N1048576"/>
    </sheetView>
  </sheetViews>
  <sheetFormatPr defaultColWidth="8.75" defaultRowHeight="14" x14ac:dyDescent="0.3"/>
  <cols>
    <col min="1" max="1" width="18.58203125" style="96" customWidth="1"/>
    <col min="2" max="8" width="10.58203125" style="96" customWidth="1"/>
    <col min="9" max="16384" width="8.75" style="96"/>
  </cols>
  <sheetData>
    <row r="1" spans="1:8" s="93" customFormat="1" ht="31.5" customHeight="1" thickBot="1" x14ac:dyDescent="0.35">
      <c r="A1" s="290" t="s">
        <v>349</v>
      </c>
      <c r="B1" s="290"/>
      <c r="C1" s="290"/>
      <c r="D1" s="290"/>
      <c r="E1" s="290"/>
      <c r="F1" s="290"/>
      <c r="G1" s="292"/>
      <c r="H1" s="79"/>
    </row>
    <row r="2" spans="1:8" ht="75" customHeight="1" thickBot="1" x14ac:dyDescent="0.35">
      <c r="A2" s="94" t="s">
        <v>0</v>
      </c>
      <c r="B2" s="271"/>
      <c r="C2" s="272"/>
      <c r="D2" s="91" t="s">
        <v>100</v>
      </c>
      <c r="E2" s="91" t="s">
        <v>101</v>
      </c>
      <c r="F2" s="91" t="s">
        <v>102</v>
      </c>
      <c r="G2" s="92" t="s">
        <v>103</v>
      </c>
      <c r="H2" s="92" t="s">
        <v>4</v>
      </c>
    </row>
    <row r="3" spans="1:8" ht="16" customHeight="1" x14ac:dyDescent="0.3">
      <c r="A3" s="293" t="s">
        <v>139</v>
      </c>
      <c r="B3" s="273" t="s">
        <v>120</v>
      </c>
      <c r="C3" s="276"/>
      <c r="D3" s="83">
        <v>262053.43000000008</v>
      </c>
      <c r="E3" s="83">
        <v>304955.62999999977</v>
      </c>
      <c r="F3" s="83">
        <v>142609.45000000001</v>
      </c>
      <c r="G3" s="83">
        <v>448425.61999999959</v>
      </c>
      <c r="H3" s="83">
        <v>1158044.1300000004</v>
      </c>
    </row>
    <row r="4" spans="1:8" ht="16" customHeight="1" x14ac:dyDescent="0.3">
      <c r="A4" s="294"/>
      <c r="B4" s="277" t="s">
        <v>5</v>
      </c>
      <c r="C4" s="274"/>
      <c r="D4" s="97">
        <v>0.13409420646361861</v>
      </c>
      <c r="E4" s="117">
        <v>0.21684298862926771</v>
      </c>
      <c r="F4" s="117">
        <v>0.22587858531764524</v>
      </c>
      <c r="G4" s="117">
        <v>0.1590255846269602</v>
      </c>
      <c r="H4" s="117">
        <v>0.17000611201532206</v>
      </c>
    </row>
    <row r="5" spans="1:8" ht="16" customHeight="1" x14ac:dyDescent="0.3">
      <c r="A5" s="294"/>
      <c r="B5" s="277" t="s">
        <v>6</v>
      </c>
      <c r="C5" s="98" t="s">
        <v>7</v>
      </c>
      <c r="D5" s="97">
        <v>0.10939331516839883</v>
      </c>
      <c r="E5" s="117">
        <v>0.18517740854277967</v>
      </c>
      <c r="F5" s="117">
        <v>0.18007961518586768</v>
      </c>
      <c r="G5" s="117">
        <v>0.13933665243315418</v>
      </c>
      <c r="H5" s="117">
        <v>0.15622719916469144</v>
      </c>
    </row>
    <row r="6" spans="1:8" ht="16" customHeight="1" x14ac:dyDescent="0.3">
      <c r="A6" s="294"/>
      <c r="B6" s="277"/>
      <c r="C6" s="98" t="s">
        <v>8</v>
      </c>
      <c r="D6" s="97">
        <v>0.16334955367566498</v>
      </c>
      <c r="E6" s="117">
        <v>0.25224713097408008</v>
      </c>
      <c r="F6" s="117">
        <v>0.27935686057487658</v>
      </c>
      <c r="G6" s="117">
        <v>0.18091184952303721</v>
      </c>
      <c r="H6" s="117">
        <v>0.18473422670956471</v>
      </c>
    </row>
    <row r="7" spans="1:8" ht="16" customHeight="1" thickBot="1" x14ac:dyDescent="0.35">
      <c r="A7" s="295"/>
      <c r="B7" s="278" t="s">
        <v>9</v>
      </c>
      <c r="C7" s="275"/>
      <c r="D7" s="114">
        <v>1211</v>
      </c>
      <c r="E7" s="114">
        <v>994</v>
      </c>
      <c r="F7" s="114">
        <v>489</v>
      </c>
      <c r="G7" s="114">
        <v>2307</v>
      </c>
      <c r="H7" s="114">
        <v>5001</v>
      </c>
    </row>
    <row r="8" spans="1:8" ht="16" customHeight="1" x14ac:dyDescent="0.3">
      <c r="A8" s="293" t="s">
        <v>140</v>
      </c>
      <c r="B8" s="273" t="s">
        <v>120</v>
      </c>
      <c r="C8" s="276"/>
      <c r="D8" s="83">
        <v>142839.45000000004</v>
      </c>
      <c r="E8" s="83">
        <v>198686.01999999996</v>
      </c>
      <c r="F8" s="83">
        <v>77457.240000000005</v>
      </c>
      <c r="G8" s="83">
        <v>215989.33999999994</v>
      </c>
      <c r="H8" s="83">
        <v>634972.04999999993</v>
      </c>
    </row>
    <row r="9" spans="1:8" ht="16" customHeight="1" x14ac:dyDescent="0.3">
      <c r="A9" s="294"/>
      <c r="B9" s="277" t="s">
        <v>5</v>
      </c>
      <c r="C9" s="274"/>
      <c r="D9" s="97">
        <v>7.3091745830038204E-2</v>
      </c>
      <c r="E9" s="117">
        <v>0.14127848820385613</v>
      </c>
      <c r="F9" s="117">
        <v>0.12268423862380315</v>
      </c>
      <c r="G9" s="117">
        <v>7.6596495683478774E-2</v>
      </c>
      <c r="H9" s="117">
        <v>9.3216766669244736E-2</v>
      </c>
    </row>
    <row r="10" spans="1:8" ht="16" customHeight="1" x14ac:dyDescent="0.3">
      <c r="A10" s="294"/>
      <c r="B10" s="277" t="s">
        <v>6</v>
      </c>
      <c r="C10" s="98" t="s">
        <v>7</v>
      </c>
      <c r="D10" s="97">
        <v>5.6148367980172011E-2</v>
      </c>
      <c r="E10" s="117">
        <v>0.1142016869996418</v>
      </c>
      <c r="F10" s="117">
        <v>8.7443982868569345E-2</v>
      </c>
      <c r="G10" s="117">
        <v>6.2738477999293815E-2</v>
      </c>
      <c r="H10" s="117">
        <v>8.2733992928018571E-2</v>
      </c>
    </row>
    <row r="11" spans="1:8" ht="16" customHeight="1" x14ac:dyDescent="0.3">
      <c r="A11" s="294"/>
      <c r="B11" s="277"/>
      <c r="C11" s="98" t="s">
        <v>8</v>
      </c>
      <c r="D11" s="97">
        <v>9.4635331429718417E-2</v>
      </c>
      <c r="E11" s="117">
        <v>0.17351753390117244</v>
      </c>
      <c r="F11" s="117">
        <v>0.16948872607220322</v>
      </c>
      <c r="G11" s="117">
        <v>9.3211126579510126E-2</v>
      </c>
      <c r="H11" s="117">
        <v>0.10487589369551205</v>
      </c>
    </row>
    <row r="12" spans="1:8" ht="16" customHeight="1" thickBot="1" x14ac:dyDescent="0.35">
      <c r="A12" s="295"/>
      <c r="B12" s="278" t="s">
        <v>9</v>
      </c>
      <c r="C12" s="275"/>
      <c r="D12" s="114">
        <v>1211</v>
      </c>
      <c r="E12" s="114">
        <v>994</v>
      </c>
      <c r="F12" s="114">
        <v>489</v>
      </c>
      <c r="G12" s="114">
        <v>2307</v>
      </c>
      <c r="H12" s="114">
        <v>5001</v>
      </c>
    </row>
    <row r="13" spans="1:8" ht="16" customHeight="1" x14ac:dyDescent="0.3">
      <c r="A13" s="293" t="s">
        <v>141</v>
      </c>
      <c r="B13" s="273" t="s">
        <v>120</v>
      </c>
      <c r="C13" s="276"/>
      <c r="D13" s="83">
        <v>101034.13</v>
      </c>
      <c r="E13" s="83">
        <v>87013.77</v>
      </c>
      <c r="F13" s="83">
        <v>54762.22</v>
      </c>
      <c r="G13" s="83">
        <v>179372.94</v>
      </c>
      <c r="H13" s="83">
        <v>422183.06000000006</v>
      </c>
    </row>
    <row r="14" spans="1:8" ht="16" customHeight="1" x14ac:dyDescent="0.3">
      <c r="A14" s="294"/>
      <c r="B14" s="277" t="s">
        <v>5</v>
      </c>
      <c r="C14" s="274"/>
      <c r="D14" s="97">
        <v>5.1699729662351937E-2</v>
      </c>
      <c r="E14" s="117">
        <v>6.1872364641045473E-2</v>
      </c>
      <c r="F14" s="117">
        <v>8.6737679602955198E-2</v>
      </c>
      <c r="G14" s="117">
        <v>6.3611188517187472E-2</v>
      </c>
      <c r="H14" s="117">
        <v>6.1978381246430861E-2</v>
      </c>
    </row>
    <row r="15" spans="1:8" ht="16" customHeight="1" x14ac:dyDescent="0.3">
      <c r="A15" s="294"/>
      <c r="B15" s="277" t="s">
        <v>6</v>
      </c>
      <c r="C15" s="98" t="s">
        <v>7</v>
      </c>
      <c r="D15" s="97">
        <v>3.5179006271081219E-2</v>
      </c>
      <c r="E15" s="117">
        <v>4.6472754680511007E-2</v>
      </c>
      <c r="F15" s="117">
        <v>5.9715942503324862E-2</v>
      </c>
      <c r="G15" s="117">
        <v>5.1082826174293654E-2</v>
      </c>
      <c r="H15" s="117">
        <v>5.3297877995680823E-2</v>
      </c>
    </row>
    <row r="16" spans="1:8" ht="16" customHeight="1" x14ac:dyDescent="0.3">
      <c r="A16" s="294"/>
      <c r="B16" s="277"/>
      <c r="C16" s="98" t="s">
        <v>8</v>
      </c>
      <c r="D16" s="97">
        <v>7.5372798232383451E-2</v>
      </c>
      <c r="E16" s="117">
        <v>8.1936425939825211E-2</v>
      </c>
      <c r="F16" s="117">
        <v>0.12436957363200402</v>
      </c>
      <c r="G16" s="117">
        <v>7.8956538809159441E-2</v>
      </c>
      <c r="H16" s="117">
        <v>7.1965187735435462E-2</v>
      </c>
    </row>
    <row r="17" spans="1:8" ht="16" customHeight="1" thickBot="1" x14ac:dyDescent="0.35">
      <c r="A17" s="295"/>
      <c r="B17" s="278" t="s">
        <v>9</v>
      </c>
      <c r="C17" s="275"/>
      <c r="D17" s="114">
        <v>1211</v>
      </c>
      <c r="E17" s="114">
        <v>994</v>
      </c>
      <c r="F17" s="114">
        <v>489</v>
      </c>
      <c r="G17" s="114">
        <v>2307</v>
      </c>
      <c r="H17" s="114">
        <v>5001</v>
      </c>
    </row>
    <row r="18" spans="1:8" ht="16" customHeight="1" x14ac:dyDescent="0.3">
      <c r="A18" s="293" t="s">
        <v>142</v>
      </c>
      <c r="B18" s="273" t="s">
        <v>120</v>
      </c>
      <c r="C18" s="276"/>
      <c r="D18" s="83">
        <v>18179.849999999999</v>
      </c>
      <c r="E18" s="83">
        <v>19255.839999999997</v>
      </c>
      <c r="F18" s="83">
        <v>10389.990000000002</v>
      </c>
      <c r="G18" s="83">
        <v>53063.339999999989</v>
      </c>
      <c r="H18" s="83">
        <v>100889.01999999997</v>
      </c>
    </row>
    <row r="19" spans="1:8" ht="16" customHeight="1" x14ac:dyDescent="0.3">
      <c r="A19" s="294"/>
      <c r="B19" s="277" t="s">
        <v>5</v>
      </c>
      <c r="C19" s="279"/>
      <c r="D19" s="97">
        <v>9.3027309712283238E-3</v>
      </c>
      <c r="E19" s="117">
        <v>1.3692135784366415E-2</v>
      </c>
      <c r="F19" s="117">
        <v>1.6456667090886903E-2</v>
      </c>
      <c r="G19" s="117">
        <v>1.8817900426294033E-2</v>
      </c>
      <c r="H19" s="117">
        <v>1.4810964099646219E-2</v>
      </c>
    </row>
    <row r="20" spans="1:8" ht="16" customHeight="1" x14ac:dyDescent="0.3">
      <c r="A20" s="294"/>
      <c r="B20" s="277" t="s">
        <v>6</v>
      </c>
      <c r="C20" s="98" t="s">
        <v>7</v>
      </c>
      <c r="D20" s="97">
        <v>4.7213488486386604E-3</v>
      </c>
      <c r="E20" s="117">
        <v>8.0254158820876904E-3</v>
      </c>
      <c r="F20" s="117">
        <v>8.1458877917433021E-3</v>
      </c>
      <c r="G20" s="117">
        <v>1.2346744470666559E-2</v>
      </c>
      <c r="H20" s="117">
        <v>1.1168327749410557E-2</v>
      </c>
    </row>
    <row r="21" spans="1:8" ht="16" customHeight="1" x14ac:dyDescent="0.3">
      <c r="A21" s="294"/>
      <c r="B21" s="277"/>
      <c r="C21" s="98" t="s">
        <v>8</v>
      </c>
      <c r="D21" s="97">
        <v>1.8248169624256471E-2</v>
      </c>
      <c r="E21" s="117">
        <v>2.3266260727910534E-2</v>
      </c>
      <c r="F21" s="117">
        <v>3.2964651877107801E-2</v>
      </c>
      <c r="G21" s="117">
        <v>2.8582554330065221E-2</v>
      </c>
      <c r="H21" s="117">
        <v>1.9618103421260455E-2</v>
      </c>
    </row>
    <row r="22" spans="1:8" ht="16" customHeight="1" thickBot="1" x14ac:dyDescent="0.35">
      <c r="A22" s="295"/>
      <c r="B22" s="278" t="s">
        <v>9</v>
      </c>
      <c r="C22" s="275"/>
      <c r="D22" s="114">
        <v>1211</v>
      </c>
      <c r="E22" s="114">
        <v>994</v>
      </c>
      <c r="F22" s="114">
        <v>489</v>
      </c>
      <c r="G22" s="114">
        <v>2307</v>
      </c>
      <c r="H22" s="114">
        <v>5001</v>
      </c>
    </row>
    <row r="23" spans="1:8" ht="16" customHeight="1" x14ac:dyDescent="0.3">
      <c r="A23" s="293" t="s">
        <v>143</v>
      </c>
      <c r="B23" s="273" t="s">
        <v>120</v>
      </c>
      <c r="C23" s="276"/>
      <c r="D23" s="83">
        <v>142989.19000000003</v>
      </c>
      <c r="E23" s="83">
        <v>165017.29000000007</v>
      </c>
      <c r="F23" s="83">
        <v>53512.909999999996</v>
      </c>
      <c r="G23" s="83">
        <v>270721.74</v>
      </c>
      <c r="H23" s="83">
        <v>632241.12999999977</v>
      </c>
    </row>
    <row r="24" spans="1:8" ht="16" customHeight="1" x14ac:dyDescent="0.3">
      <c r="A24" s="294"/>
      <c r="B24" s="277" t="s">
        <v>5</v>
      </c>
      <c r="C24" s="279"/>
      <c r="D24" s="97">
        <v>7.3168368625915664E-2</v>
      </c>
      <c r="E24" s="117">
        <v>0.11733786432833725</v>
      </c>
      <c r="F24" s="117">
        <v>8.475890207157008E-2</v>
      </c>
      <c r="G24" s="117">
        <v>9.6006296372468547E-2</v>
      </c>
      <c r="H24" s="117">
        <v>9.2815855270967709E-2</v>
      </c>
    </row>
    <row r="25" spans="1:8" ht="16" customHeight="1" x14ac:dyDescent="0.3">
      <c r="A25" s="294"/>
      <c r="B25" s="277" t="s">
        <v>6</v>
      </c>
      <c r="C25" s="98" t="s">
        <v>7</v>
      </c>
      <c r="D25" s="97">
        <v>5.5626505045139052E-2</v>
      </c>
      <c r="E25" s="117">
        <v>9.2841992437781407E-2</v>
      </c>
      <c r="F25" s="117">
        <v>5.686961208010511E-2</v>
      </c>
      <c r="G25" s="117">
        <v>8.0414750121753892E-2</v>
      </c>
      <c r="H25" s="117">
        <v>8.2329287246712457E-2</v>
      </c>
    </row>
    <row r="26" spans="1:8" ht="16" customHeight="1" x14ac:dyDescent="0.3">
      <c r="A26" s="294"/>
      <c r="B26" s="277"/>
      <c r="C26" s="98" t="s">
        <v>8</v>
      </c>
      <c r="D26" s="97">
        <v>9.5681600622376267E-2</v>
      </c>
      <c r="E26" s="117">
        <v>0.14724776687754718</v>
      </c>
      <c r="F26" s="117">
        <v>0.12451955006973782</v>
      </c>
      <c r="G26" s="117">
        <v>0.11424530563751878</v>
      </c>
      <c r="H26" s="117">
        <v>0.10448604987346491</v>
      </c>
    </row>
    <row r="27" spans="1:8" ht="16" customHeight="1" thickBot="1" x14ac:dyDescent="0.35">
      <c r="A27" s="295"/>
      <c r="B27" s="278" t="s">
        <v>9</v>
      </c>
      <c r="C27" s="275"/>
      <c r="D27" s="114">
        <v>1211</v>
      </c>
      <c r="E27" s="114">
        <v>994</v>
      </c>
      <c r="F27" s="114">
        <v>489</v>
      </c>
      <c r="G27" s="114">
        <v>2307</v>
      </c>
      <c r="H27" s="114">
        <v>5001</v>
      </c>
    </row>
    <row r="28" spans="1:8" ht="16" customHeight="1" x14ac:dyDescent="0.3">
      <c r="A28" s="293" t="s">
        <v>144</v>
      </c>
      <c r="B28" s="273" t="s">
        <v>120</v>
      </c>
      <c r="C28" s="276"/>
      <c r="D28" s="83">
        <v>92356.54</v>
      </c>
      <c r="E28" s="83">
        <v>115886.79000000001</v>
      </c>
      <c r="F28" s="83">
        <v>76733.910000000018</v>
      </c>
      <c r="G28" s="83">
        <v>158080.05999999991</v>
      </c>
      <c r="H28" s="83">
        <v>443057.29999999981</v>
      </c>
    </row>
    <row r="29" spans="1:8" ht="16" customHeight="1" x14ac:dyDescent="0.3">
      <c r="A29" s="294"/>
      <c r="B29" s="277" t="s">
        <v>5</v>
      </c>
      <c r="C29" s="279"/>
      <c r="D29" s="97">
        <v>4.7259358303478202E-2</v>
      </c>
      <c r="E29" s="117">
        <v>8.2402931489582124E-2</v>
      </c>
      <c r="F29" s="117">
        <v>0.12153855888716712</v>
      </c>
      <c r="G29" s="117">
        <v>5.6060075156644601E-2</v>
      </c>
      <c r="H29" s="117">
        <v>6.5042814018673095E-2</v>
      </c>
    </row>
    <row r="30" spans="1:8" ht="16" customHeight="1" x14ac:dyDescent="0.3">
      <c r="A30" s="294"/>
      <c r="B30" s="277" t="s">
        <v>6</v>
      </c>
      <c r="C30" s="98" t="s">
        <v>7</v>
      </c>
      <c r="D30" s="97">
        <v>3.2675857438882988E-2</v>
      </c>
      <c r="E30" s="117">
        <v>6.3612070100461576E-2</v>
      </c>
      <c r="F30" s="117">
        <v>8.8424067289391589E-2</v>
      </c>
      <c r="G30" s="117">
        <v>4.4394777024330798E-2</v>
      </c>
      <c r="H30" s="117">
        <v>5.640462404910241E-2</v>
      </c>
    </row>
    <row r="31" spans="1:8" ht="16" customHeight="1" x14ac:dyDescent="0.3">
      <c r="A31" s="294"/>
      <c r="B31" s="277"/>
      <c r="C31" s="98" t="s">
        <v>8</v>
      </c>
      <c r="D31" s="97">
        <v>6.7894757672047765E-2</v>
      </c>
      <c r="E31" s="117">
        <v>0.10611553258925423</v>
      </c>
      <c r="F31" s="117">
        <v>0.16481217026158881</v>
      </c>
      <c r="G31" s="117">
        <v>7.0564237855673964E-2</v>
      </c>
      <c r="H31" s="117">
        <v>7.4898907953237753E-2</v>
      </c>
    </row>
    <row r="32" spans="1:8" ht="16" customHeight="1" thickBot="1" x14ac:dyDescent="0.35">
      <c r="A32" s="295"/>
      <c r="B32" s="278" t="s">
        <v>9</v>
      </c>
      <c r="C32" s="275"/>
      <c r="D32" s="114">
        <v>1211</v>
      </c>
      <c r="E32" s="114">
        <v>994</v>
      </c>
      <c r="F32" s="114">
        <v>489</v>
      </c>
      <c r="G32" s="114">
        <v>2307</v>
      </c>
      <c r="H32" s="114">
        <v>5001</v>
      </c>
    </row>
    <row r="33" spans="1:8" ht="16" customHeight="1" x14ac:dyDescent="0.3">
      <c r="A33" s="293" t="s">
        <v>145</v>
      </c>
      <c r="B33" s="273" t="s">
        <v>120</v>
      </c>
      <c r="C33" s="276"/>
      <c r="D33" s="83">
        <v>26707.700000000004</v>
      </c>
      <c r="E33" s="83">
        <v>24051.55</v>
      </c>
      <c r="F33" s="83">
        <v>12362.630000000001</v>
      </c>
      <c r="G33" s="83">
        <v>19623.82</v>
      </c>
      <c r="H33" s="83">
        <v>82745.7</v>
      </c>
    </row>
    <row r="34" spans="1:8" ht="16" customHeight="1" x14ac:dyDescent="0.3">
      <c r="A34" s="294"/>
      <c r="B34" s="277" t="s">
        <v>5</v>
      </c>
      <c r="C34" s="279"/>
      <c r="D34" s="97">
        <v>1.3666479534224691E-2</v>
      </c>
      <c r="E34" s="117">
        <v>1.710219281134856E-2</v>
      </c>
      <c r="F34" s="117">
        <v>1.9581124358908058E-2</v>
      </c>
      <c r="G34" s="117">
        <v>6.9592130978471658E-3</v>
      </c>
      <c r="H34" s="117">
        <v>1.2147442725681114E-2</v>
      </c>
    </row>
    <row r="35" spans="1:8" ht="16" customHeight="1" x14ac:dyDescent="0.3">
      <c r="A35" s="294"/>
      <c r="B35" s="277" t="s">
        <v>6</v>
      </c>
      <c r="C35" s="98" t="s">
        <v>7</v>
      </c>
      <c r="D35" s="97">
        <v>6.4720095362602419E-3</v>
      </c>
      <c r="E35" s="117">
        <v>9.8496882961991161E-3</v>
      </c>
      <c r="F35" s="117">
        <v>7.99418533886769E-3</v>
      </c>
      <c r="G35" s="117">
        <v>3.4682484892848554E-3</v>
      </c>
      <c r="H35" s="117">
        <v>8.4858323449889597E-3</v>
      </c>
    </row>
    <row r="36" spans="1:8" ht="16" customHeight="1" x14ac:dyDescent="0.3">
      <c r="A36" s="294"/>
      <c r="B36" s="277"/>
      <c r="C36" s="98" t="s">
        <v>8</v>
      </c>
      <c r="D36" s="97">
        <v>2.8628080392775826E-2</v>
      </c>
      <c r="E36" s="117">
        <v>2.9535554909296012E-2</v>
      </c>
      <c r="F36" s="117">
        <v>4.7163943587619418E-2</v>
      </c>
      <c r="G36" s="117">
        <v>1.3914942314631661E-2</v>
      </c>
      <c r="H36" s="117">
        <v>1.7361361393205332E-2</v>
      </c>
    </row>
    <row r="37" spans="1:8" ht="16" customHeight="1" thickBot="1" x14ac:dyDescent="0.35">
      <c r="A37" s="295"/>
      <c r="B37" s="278" t="s">
        <v>9</v>
      </c>
      <c r="C37" s="275"/>
      <c r="D37" s="114">
        <v>1211</v>
      </c>
      <c r="E37" s="114">
        <v>994</v>
      </c>
      <c r="F37" s="114">
        <v>489</v>
      </c>
      <c r="G37" s="114">
        <v>2307</v>
      </c>
      <c r="H37" s="114">
        <v>5001</v>
      </c>
    </row>
    <row r="38" spans="1:8" ht="16" customHeight="1" x14ac:dyDescent="0.3">
      <c r="A38" s="293" t="s">
        <v>148</v>
      </c>
      <c r="B38" s="273" t="s">
        <v>120</v>
      </c>
      <c r="C38" s="276"/>
      <c r="D38" s="83">
        <v>471103.73999999958</v>
      </c>
      <c r="E38" s="83">
        <v>345940.90999999986</v>
      </c>
      <c r="F38" s="83">
        <v>129899.83999999997</v>
      </c>
      <c r="G38" s="83">
        <v>218524.48999999987</v>
      </c>
      <c r="H38" s="83">
        <v>1165468.9800000009</v>
      </c>
    </row>
    <row r="39" spans="1:8" ht="16" customHeight="1" x14ac:dyDescent="0.3">
      <c r="A39" s="294"/>
      <c r="B39" s="277" t="s">
        <v>5</v>
      </c>
      <c r="C39" s="279"/>
      <c r="D39" s="97">
        <v>0.24106641984172017</v>
      </c>
      <c r="E39" s="117">
        <v>0.24598614825877635</v>
      </c>
      <c r="F39" s="117">
        <v>0.20574788060811158</v>
      </c>
      <c r="G39" s="117">
        <v>7.7495538228967223E-2</v>
      </c>
      <c r="H39" s="117">
        <v>0.17109611355161675</v>
      </c>
    </row>
    <row r="40" spans="1:8" ht="16" customHeight="1" x14ac:dyDescent="0.3">
      <c r="A40" s="294"/>
      <c r="B40" s="277" t="s">
        <v>6</v>
      </c>
      <c r="C40" s="98" t="s">
        <v>7</v>
      </c>
      <c r="D40" s="97">
        <v>0.20864571410212393</v>
      </c>
      <c r="E40" s="117">
        <v>0.21104328352698581</v>
      </c>
      <c r="F40" s="117">
        <v>0.15629572850430934</v>
      </c>
      <c r="G40" s="117">
        <v>6.3105374615760879E-2</v>
      </c>
      <c r="H40" s="117">
        <v>0.15639265026987512</v>
      </c>
    </row>
    <row r="41" spans="1:8" ht="16" customHeight="1" x14ac:dyDescent="0.3">
      <c r="A41" s="294"/>
      <c r="B41" s="277"/>
      <c r="C41" s="98" t="s">
        <v>8</v>
      </c>
      <c r="D41" s="97">
        <v>0.27676299763821621</v>
      </c>
      <c r="E41" s="117">
        <v>0.28462735063268707</v>
      </c>
      <c r="F41" s="117">
        <v>0.26591528243767754</v>
      </c>
      <c r="G41" s="117">
        <v>9.4834990064349298E-2</v>
      </c>
      <c r="H41" s="117">
        <v>0.18687572116185724</v>
      </c>
    </row>
    <row r="42" spans="1:8" ht="16" customHeight="1" thickBot="1" x14ac:dyDescent="0.35">
      <c r="A42" s="295"/>
      <c r="B42" s="278" t="s">
        <v>9</v>
      </c>
      <c r="C42" s="275"/>
      <c r="D42" s="114">
        <v>1211</v>
      </c>
      <c r="E42" s="114">
        <v>994</v>
      </c>
      <c r="F42" s="114">
        <v>489</v>
      </c>
      <c r="G42" s="114">
        <v>2307</v>
      </c>
      <c r="H42" s="118">
        <v>5001</v>
      </c>
    </row>
    <row r="43" spans="1:8" ht="16" customHeight="1" x14ac:dyDescent="0.3">
      <c r="A43" s="282" t="s">
        <v>360</v>
      </c>
      <c r="B43" s="283"/>
      <c r="C43" s="283"/>
      <c r="D43" s="283"/>
      <c r="E43" s="283"/>
      <c r="F43" s="283"/>
      <c r="G43" s="283"/>
      <c r="H43" s="72"/>
    </row>
    <row r="44" spans="1:8" ht="16" customHeight="1" x14ac:dyDescent="0.3">
      <c r="A44" s="280" t="s">
        <v>10</v>
      </c>
      <c r="B44" s="281"/>
      <c r="C44" s="281"/>
      <c r="D44" s="281"/>
      <c r="E44" s="281"/>
      <c r="F44" s="281"/>
      <c r="G44" s="281"/>
      <c r="H44" s="72"/>
    </row>
    <row r="45" spans="1:8" ht="14.25" customHeight="1" x14ac:dyDescent="0.3">
      <c r="H45" s="72"/>
    </row>
    <row r="46" spans="1:8" ht="14.25" customHeight="1" x14ac:dyDescent="0.3">
      <c r="A46" s="198" t="str">
        <f>HYPERLINK("#'Index'!A1","Back To Index")</f>
        <v>Back To Index</v>
      </c>
      <c r="H46" s="72"/>
    </row>
    <row r="47" spans="1:8" ht="14.25" customHeight="1" x14ac:dyDescent="0.3">
      <c r="H47" s="72"/>
    </row>
    <row r="48" spans="1:8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5" customHeight="1" x14ac:dyDescent="0.3">
      <c r="H53" s="72"/>
    </row>
    <row r="54" spans="8:8" x14ac:dyDescent="0.3">
      <c r="H54" s="72"/>
    </row>
    <row r="55" spans="8:8" ht="15" customHeight="1" x14ac:dyDescent="0.3">
      <c r="H55" s="72"/>
    </row>
    <row r="56" spans="8:8" ht="15" customHeight="1" x14ac:dyDescent="0.3">
      <c r="H56" s="72"/>
    </row>
    <row r="57" spans="8:8" ht="36.75" customHeight="1" x14ac:dyDescent="0.3">
      <c r="H57" s="72"/>
    </row>
    <row r="58" spans="8:8" ht="15" customHeight="1" x14ac:dyDescent="0.3">
      <c r="H58" s="72"/>
    </row>
    <row r="59" spans="8:8" ht="14.25" customHeight="1" x14ac:dyDescent="0.3">
      <c r="H59" s="72"/>
    </row>
    <row r="60" spans="8:8" ht="14.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15" customHeight="1" x14ac:dyDescent="0.3">
      <c r="H64" s="72"/>
    </row>
    <row r="65" spans="8:8" ht="14.25" customHeight="1" x14ac:dyDescent="0.3">
      <c r="H65" s="72"/>
    </row>
    <row r="66" spans="8:8" ht="14.25" customHeight="1" x14ac:dyDescent="0.3">
      <c r="H66" s="72"/>
    </row>
    <row r="67" spans="8:8" ht="14.25" customHeight="1" x14ac:dyDescent="0.3">
      <c r="H67" s="72"/>
    </row>
    <row r="68" spans="8:8" ht="14.15" customHeight="1" x14ac:dyDescent="0.3">
      <c r="H68" s="72"/>
    </row>
    <row r="69" spans="8:8" ht="14.25" customHeight="1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15" customHeight="1" x14ac:dyDescent="0.3">
      <c r="H72" s="72"/>
    </row>
    <row r="73" spans="8:8" ht="14.25" customHeight="1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15" customHeight="1" x14ac:dyDescent="0.3">
      <c r="H76" s="72"/>
    </row>
    <row r="77" spans="8:8" ht="14.25" customHeight="1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15" customHeight="1" x14ac:dyDescent="0.3">
      <c r="H80" s="72"/>
    </row>
    <row r="81" spans="8:8" ht="15" customHeight="1" x14ac:dyDescent="0.3">
      <c r="H81" s="72"/>
    </row>
    <row r="83" spans="8:8" ht="14.5" customHeight="1" x14ac:dyDescent="0.3"/>
    <row r="85" spans="8:8" ht="14.5" customHeight="1" x14ac:dyDescent="0.3"/>
    <row r="86" spans="8:8" ht="14.5" customHeight="1" x14ac:dyDescent="0.3"/>
    <row r="88" spans="8:8" ht="14.5" customHeight="1" x14ac:dyDescent="0.3"/>
    <row r="89" spans="8:8" ht="14.15" customHeight="1" x14ac:dyDescent="0.3"/>
    <row r="91" spans="8:8" ht="14.15" customHeight="1" x14ac:dyDescent="0.3"/>
    <row r="92" spans="8:8" ht="14.15" customHeight="1" x14ac:dyDescent="0.3"/>
    <row r="93" spans="8:8" ht="14.15" customHeight="1" x14ac:dyDescent="0.3"/>
    <row r="95" spans="8:8" ht="14.15" customHeight="1" x14ac:dyDescent="0.3"/>
    <row r="96" spans="8:8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4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G44"/>
    <mergeCell ref="A38:A42"/>
    <mergeCell ref="B38:C38"/>
    <mergeCell ref="B39:C39"/>
    <mergeCell ref="B40:B41"/>
    <mergeCell ref="B42:C42"/>
    <mergeCell ref="A43:G4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 enableFormatConditionsCalculation="0">
    <tabColor rgb="FF1F497D"/>
  </sheetPr>
  <dimension ref="A1:L407"/>
  <sheetViews>
    <sheetView topLeftCell="H11" workbookViewId="0">
      <selection activeCell="N11" sqref="N1:V1048576"/>
    </sheetView>
  </sheetViews>
  <sheetFormatPr defaultColWidth="8.75" defaultRowHeight="14" x14ac:dyDescent="0.3"/>
  <cols>
    <col min="1" max="1" width="18.58203125" style="116" customWidth="1"/>
    <col min="2" max="12" width="10.58203125" style="116" customWidth="1"/>
    <col min="13" max="16384" width="8.75" style="116"/>
  </cols>
  <sheetData>
    <row r="1" spans="1:12" s="93" customFormat="1" ht="31.5" customHeight="1" thickBot="1" x14ac:dyDescent="0.35">
      <c r="A1" s="290" t="s">
        <v>350</v>
      </c>
      <c r="B1" s="290"/>
      <c r="C1" s="290"/>
      <c r="D1" s="290"/>
      <c r="E1" s="290"/>
      <c r="F1" s="290"/>
      <c r="G1" s="292"/>
      <c r="H1" s="79"/>
    </row>
    <row r="2" spans="1:12" ht="54" customHeight="1" thickBot="1" x14ac:dyDescent="0.35">
      <c r="A2" s="158" t="s">
        <v>0</v>
      </c>
      <c r="B2" s="271"/>
      <c r="C2" s="272"/>
      <c r="D2" s="90" t="s">
        <v>107</v>
      </c>
      <c r="E2" s="90" t="s">
        <v>108</v>
      </c>
      <c r="F2" s="90" t="s">
        <v>109</v>
      </c>
      <c r="G2" s="90" t="s">
        <v>110</v>
      </c>
      <c r="H2" s="90" t="s">
        <v>111</v>
      </c>
      <c r="I2" s="90" t="s">
        <v>112</v>
      </c>
      <c r="J2" s="90" t="s">
        <v>113</v>
      </c>
      <c r="K2" s="90" t="s">
        <v>114</v>
      </c>
      <c r="L2" s="90" t="s">
        <v>4</v>
      </c>
    </row>
    <row r="3" spans="1:12" ht="16" customHeight="1" x14ac:dyDescent="0.3">
      <c r="A3" s="293" t="s">
        <v>139</v>
      </c>
      <c r="B3" s="273" t="s">
        <v>120</v>
      </c>
      <c r="C3" s="276"/>
      <c r="D3" s="83">
        <v>137668.21</v>
      </c>
      <c r="E3" s="83">
        <v>124913.23000000004</v>
      </c>
      <c r="F3" s="83">
        <v>259873.60999999993</v>
      </c>
      <c r="G3" s="83">
        <v>120513.59999999999</v>
      </c>
      <c r="H3" s="83">
        <v>232363.36000000007</v>
      </c>
      <c r="I3" s="83">
        <v>162921.90000000002</v>
      </c>
      <c r="J3" s="83">
        <v>75534.23</v>
      </c>
      <c r="K3" s="83">
        <v>44255.989999999983</v>
      </c>
      <c r="L3" s="83">
        <v>1158044.1300000004</v>
      </c>
    </row>
    <row r="4" spans="1:12" ht="16" customHeight="1" x14ac:dyDescent="0.3">
      <c r="A4" s="294"/>
      <c r="B4" s="277" t="s">
        <v>5</v>
      </c>
      <c r="C4" s="274"/>
      <c r="D4" s="117">
        <v>0.16941187117284706</v>
      </c>
      <c r="E4" s="117">
        <v>0.1615762203206767</v>
      </c>
      <c r="F4" s="117">
        <v>0.17342729300053017</v>
      </c>
      <c r="G4" s="117">
        <v>0.18058834437532639</v>
      </c>
      <c r="H4" s="117">
        <v>0.1414223181470462</v>
      </c>
      <c r="I4" s="117">
        <v>0.19715944856941203</v>
      </c>
      <c r="J4" s="117">
        <v>0.21696082509547857</v>
      </c>
      <c r="K4" s="117">
        <v>0.18232793055156532</v>
      </c>
      <c r="L4" s="117">
        <v>0.17000611201532206</v>
      </c>
    </row>
    <row r="5" spans="1:12" ht="16" customHeight="1" x14ac:dyDescent="0.3">
      <c r="A5" s="294"/>
      <c r="B5" s="277" t="s">
        <v>6</v>
      </c>
      <c r="C5" s="157" t="s">
        <v>7</v>
      </c>
      <c r="D5" s="117">
        <v>0.13115258934143265</v>
      </c>
      <c r="E5" s="117">
        <v>0.12694200735743935</v>
      </c>
      <c r="F5" s="117">
        <v>0.14494107710000301</v>
      </c>
      <c r="G5" s="117">
        <v>0.14014425234302327</v>
      </c>
      <c r="H5" s="117">
        <v>0.11530955816631447</v>
      </c>
      <c r="I5" s="117">
        <v>0.15654394764878193</v>
      </c>
      <c r="J5" s="117">
        <v>0.15452166780511861</v>
      </c>
      <c r="K5" s="117">
        <v>0.13132894731003159</v>
      </c>
      <c r="L5" s="117">
        <v>0.15622719916469144</v>
      </c>
    </row>
    <row r="6" spans="1:12" ht="16" customHeight="1" x14ac:dyDescent="0.3">
      <c r="A6" s="294"/>
      <c r="B6" s="277"/>
      <c r="C6" s="157" t="s">
        <v>8</v>
      </c>
      <c r="D6" s="117">
        <v>0.21605662022300798</v>
      </c>
      <c r="E6" s="117">
        <v>0.20345775913635222</v>
      </c>
      <c r="F6" s="117">
        <v>0.2061622235142101</v>
      </c>
      <c r="G6" s="117">
        <v>0.22958772304850827</v>
      </c>
      <c r="H6" s="117">
        <v>0.17229685358793972</v>
      </c>
      <c r="I6" s="117">
        <v>0.24524866664887754</v>
      </c>
      <c r="J6" s="117">
        <v>0.29580317212454549</v>
      </c>
      <c r="K6" s="117">
        <v>0.24748896456928471</v>
      </c>
      <c r="L6" s="117">
        <v>0.18473422670956471</v>
      </c>
    </row>
    <row r="7" spans="1:12" ht="16" customHeight="1" thickBot="1" x14ac:dyDescent="0.35">
      <c r="A7" s="295"/>
      <c r="B7" s="278" t="s">
        <v>9</v>
      </c>
      <c r="C7" s="275"/>
      <c r="D7" s="114">
        <v>608</v>
      </c>
      <c r="E7" s="114">
        <v>565</v>
      </c>
      <c r="F7" s="114">
        <v>1130</v>
      </c>
      <c r="G7" s="114">
        <v>524</v>
      </c>
      <c r="H7" s="114">
        <v>1040</v>
      </c>
      <c r="I7" s="114">
        <v>583</v>
      </c>
      <c r="J7" s="114">
        <v>257</v>
      </c>
      <c r="K7" s="114">
        <v>294</v>
      </c>
      <c r="L7" s="114">
        <v>5001</v>
      </c>
    </row>
    <row r="8" spans="1:12" ht="16" customHeight="1" x14ac:dyDescent="0.3">
      <c r="A8" s="293" t="s">
        <v>140</v>
      </c>
      <c r="B8" s="273" t="s">
        <v>120</v>
      </c>
      <c r="C8" s="276"/>
      <c r="D8" s="83">
        <v>74324.849999999977</v>
      </c>
      <c r="E8" s="83">
        <v>66867.86</v>
      </c>
      <c r="F8" s="83">
        <v>130996.65000000004</v>
      </c>
      <c r="G8" s="83">
        <v>65642.8</v>
      </c>
      <c r="H8" s="83">
        <v>123458.68</v>
      </c>
      <c r="I8" s="83">
        <v>111052.84999999998</v>
      </c>
      <c r="J8" s="83">
        <v>37470.94</v>
      </c>
      <c r="K8" s="83">
        <v>25157.419999999991</v>
      </c>
      <c r="L8" s="83">
        <v>634972.04999999993</v>
      </c>
    </row>
    <row r="9" spans="1:12" ht="16" customHeight="1" x14ac:dyDescent="0.3">
      <c r="A9" s="294"/>
      <c r="B9" s="277" t="s">
        <v>5</v>
      </c>
      <c r="C9" s="274"/>
      <c r="D9" s="117">
        <v>9.146274156641665E-2</v>
      </c>
      <c r="E9" s="117">
        <v>8.649408937493791E-2</v>
      </c>
      <c r="F9" s="117">
        <v>8.7420936668551802E-2</v>
      </c>
      <c r="G9" s="117">
        <v>9.8365035748336285E-2</v>
      </c>
      <c r="H9" s="117">
        <v>7.5140128465066056E-2</v>
      </c>
      <c r="I9" s="117">
        <v>0.13439027330310788</v>
      </c>
      <c r="J9" s="117">
        <v>0.10762969397454862</v>
      </c>
      <c r="K9" s="117">
        <v>0.10364473434255038</v>
      </c>
      <c r="L9" s="117">
        <v>9.3216766669244736E-2</v>
      </c>
    </row>
    <row r="10" spans="1:12" ht="16" customHeight="1" x14ac:dyDescent="0.3">
      <c r="A10" s="294"/>
      <c r="B10" s="277" t="s">
        <v>6</v>
      </c>
      <c r="C10" s="157" t="s">
        <v>7</v>
      </c>
      <c r="D10" s="117">
        <v>6.6497700532129722E-2</v>
      </c>
      <c r="E10" s="117">
        <v>6.1212633085683296E-2</v>
      </c>
      <c r="F10" s="117">
        <v>6.7474663600019677E-2</v>
      </c>
      <c r="G10" s="117">
        <v>6.7677508132018865E-2</v>
      </c>
      <c r="H10" s="117">
        <v>5.5995976848725572E-2</v>
      </c>
      <c r="I10" s="117">
        <v>9.8722280212245592E-2</v>
      </c>
      <c r="J10" s="117">
        <v>6.5763803332806389E-2</v>
      </c>
      <c r="K10" s="117">
        <v>6.6657992488189655E-2</v>
      </c>
      <c r="L10" s="117">
        <v>8.2733992928018571E-2</v>
      </c>
    </row>
    <row r="11" spans="1:12" ht="16" customHeight="1" x14ac:dyDescent="0.3">
      <c r="A11" s="294"/>
      <c r="B11" s="277"/>
      <c r="C11" s="157" t="s">
        <v>8</v>
      </c>
      <c r="D11" s="117">
        <v>0.12454983063013073</v>
      </c>
      <c r="E11" s="117">
        <v>0.12087266497688333</v>
      </c>
      <c r="F11" s="117">
        <v>0.11255188955155164</v>
      </c>
      <c r="G11" s="117">
        <v>0.1408650370350365</v>
      </c>
      <c r="H11" s="117">
        <v>0.10013509788708727</v>
      </c>
      <c r="I11" s="117">
        <v>0.18036605696766825</v>
      </c>
      <c r="J11" s="117">
        <v>0.17126199977365406</v>
      </c>
      <c r="K11" s="117">
        <v>0.15768710176358486</v>
      </c>
      <c r="L11" s="117">
        <v>0.10487589369551205</v>
      </c>
    </row>
    <row r="12" spans="1:12" ht="16" customHeight="1" thickBot="1" x14ac:dyDescent="0.35">
      <c r="A12" s="295"/>
      <c r="B12" s="278" t="s">
        <v>9</v>
      </c>
      <c r="C12" s="275"/>
      <c r="D12" s="114">
        <v>608</v>
      </c>
      <c r="E12" s="114">
        <v>565</v>
      </c>
      <c r="F12" s="114">
        <v>1130</v>
      </c>
      <c r="G12" s="114">
        <v>524</v>
      </c>
      <c r="H12" s="114">
        <v>1040</v>
      </c>
      <c r="I12" s="114">
        <v>583</v>
      </c>
      <c r="J12" s="114">
        <v>257</v>
      </c>
      <c r="K12" s="114">
        <v>294</v>
      </c>
      <c r="L12" s="114">
        <v>5001</v>
      </c>
    </row>
    <row r="13" spans="1:12" ht="16" customHeight="1" x14ac:dyDescent="0.3">
      <c r="A13" s="293" t="s">
        <v>141</v>
      </c>
      <c r="B13" s="273" t="s">
        <v>120</v>
      </c>
      <c r="C13" s="276"/>
      <c r="D13" s="83">
        <v>50290.089999999989</v>
      </c>
      <c r="E13" s="83">
        <v>43562.570000000007</v>
      </c>
      <c r="F13" s="83">
        <v>99846.01</v>
      </c>
      <c r="G13" s="83">
        <v>38591.039999999994</v>
      </c>
      <c r="H13" s="83">
        <v>96533.37</v>
      </c>
      <c r="I13" s="83">
        <v>45054.91</v>
      </c>
      <c r="J13" s="83">
        <v>34392.94999999999</v>
      </c>
      <c r="K13" s="83">
        <v>13912.12</v>
      </c>
      <c r="L13" s="83">
        <v>422183.06000000006</v>
      </c>
    </row>
    <row r="14" spans="1:12" ht="16" customHeight="1" x14ac:dyDescent="0.3">
      <c r="A14" s="294"/>
      <c r="B14" s="277" t="s">
        <v>5</v>
      </c>
      <c r="C14" s="274"/>
      <c r="D14" s="117">
        <v>6.1886024728227976E-2</v>
      </c>
      <c r="E14" s="117">
        <v>5.6348518151799511E-2</v>
      </c>
      <c r="F14" s="117">
        <v>6.6632480424633656E-2</v>
      </c>
      <c r="G14" s="117">
        <v>5.7828261883488746E-2</v>
      </c>
      <c r="H14" s="117">
        <v>5.875269217981071E-2</v>
      </c>
      <c r="I14" s="117">
        <v>5.4523064185628106E-2</v>
      </c>
      <c r="J14" s="117">
        <v>9.8788626156214671E-2</v>
      </c>
      <c r="K14" s="117">
        <v>5.7315813050053725E-2</v>
      </c>
      <c r="L14" s="117">
        <v>6.1978381246430861E-2</v>
      </c>
    </row>
    <row r="15" spans="1:12" ht="16" customHeight="1" x14ac:dyDescent="0.3">
      <c r="A15" s="294"/>
      <c r="B15" s="277" t="s">
        <v>6</v>
      </c>
      <c r="C15" s="157" t="s">
        <v>7</v>
      </c>
      <c r="D15" s="117">
        <v>3.6944693183957177E-2</v>
      </c>
      <c r="E15" s="117">
        <v>3.735286786470824E-2</v>
      </c>
      <c r="F15" s="117">
        <v>4.8073594856668532E-2</v>
      </c>
      <c r="G15" s="117">
        <v>3.6941884393837249E-2</v>
      </c>
      <c r="H15" s="117">
        <v>4.2569055475392047E-2</v>
      </c>
      <c r="I15" s="117">
        <v>3.6756589037744633E-2</v>
      </c>
      <c r="J15" s="117">
        <v>5.5543820179966001E-2</v>
      </c>
      <c r="K15" s="117">
        <v>3.1389594166600039E-2</v>
      </c>
      <c r="L15" s="117">
        <v>5.3297877995680823E-2</v>
      </c>
    </row>
    <row r="16" spans="1:12" ht="16" customHeight="1" x14ac:dyDescent="0.3">
      <c r="A16" s="294"/>
      <c r="B16" s="277"/>
      <c r="C16" s="157" t="s">
        <v>8</v>
      </c>
      <c r="D16" s="117">
        <v>0.10188390987756737</v>
      </c>
      <c r="E16" s="117">
        <v>8.4159786544691445E-2</v>
      </c>
      <c r="F16" s="117">
        <v>9.1666126150976288E-2</v>
      </c>
      <c r="G16" s="117">
        <v>8.9426941877415317E-2</v>
      </c>
      <c r="H16" s="117">
        <v>8.0571160201614644E-2</v>
      </c>
      <c r="I16" s="117">
        <v>8.0162387003588909E-2</v>
      </c>
      <c r="J16" s="117">
        <v>0.16965452675095805</v>
      </c>
      <c r="K16" s="117">
        <v>0.10239212462782725</v>
      </c>
      <c r="L16" s="117">
        <v>7.1965187735435462E-2</v>
      </c>
    </row>
    <row r="17" spans="1:12" ht="16" customHeight="1" thickBot="1" x14ac:dyDescent="0.35">
      <c r="A17" s="295"/>
      <c r="B17" s="278" t="s">
        <v>9</v>
      </c>
      <c r="C17" s="275"/>
      <c r="D17" s="114">
        <v>608</v>
      </c>
      <c r="E17" s="114">
        <v>565</v>
      </c>
      <c r="F17" s="114">
        <v>1130</v>
      </c>
      <c r="G17" s="114">
        <v>524</v>
      </c>
      <c r="H17" s="114">
        <v>1040</v>
      </c>
      <c r="I17" s="114">
        <v>583</v>
      </c>
      <c r="J17" s="114">
        <v>257</v>
      </c>
      <c r="K17" s="114">
        <v>294</v>
      </c>
      <c r="L17" s="114">
        <v>5001</v>
      </c>
    </row>
    <row r="18" spans="1:12" ht="16" customHeight="1" x14ac:dyDescent="0.3">
      <c r="A18" s="293" t="s">
        <v>142</v>
      </c>
      <c r="B18" s="273" t="s">
        <v>120</v>
      </c>
      <c r="C18" s="276"/>
      <c r="D18" s="83">
        <v>13053.27</v>
      </c>
      <c r="E18" s="83">
        <v>14482.800000000001</v>
      </c>
      <c r="F18" s="83">
        <v>29030.95</v>
      </c>
      <c r="G18" s="83">
        <v>16279.76</v>
      </c>
      <c r="H18" s="83">
        <v>12371.31</v>
      </c>
      <c r="I18" s="83">
        <v>6814.1399999999994</v>
      </c>
      <c r="J18" s="83">
        <v>3670.34</v>
      </c>
      <c r="K18" s="83">
        <v>5186.45</v>
      </c>
      <c r="L18" s="83">
        <v>100889.01999999997</v>
      </c>
    </row>
    <row r="19" spans="1:12" ht="16" customHeight="1" x14ac:dyDescent="0.3">
      <c r="A19" s="294"/>
      <c r="B19" s="277" t="s">
        <v>5</v>
      </c>
      <c r="C19" s="279"/>
      <c r="D19" s="117">
        <v>1.6063104878202377E-2</v>
      </c>
      <c r="E19" s="117">
        <v>1.8733612793939432E-2</v>
      </c>
      <c r="F19" s="117">
        <v>1.9373875907344906E-2</v>
      </c>
      <c r="G19" s="117">
        <v>2.4395046743501726E-2</v>
      </c>
      <c r="H19" s="117">
        <v>7.5294975021696032E-3</v>
      </c>
      <c r="I19" s="117">
        <v>8.2461110806759091E-3</v>
      </c>
      <c r="J19" s="117">
        <v>1.0542504964715184E-2</v>
      </c>
      <c r="K19" s="117">
        <v>2.1367383158961476E-2</v>
      </c>
      <c r="L19" s="117">
        <v>1.4810964099646219E-2</v>
      </c>
    </row>
    <row r="20" spans="1:12" ht="16" customHeight="1" x14ac:dyDescent="0.3">
      <c r="A20" s="294"/>
      <c r="B20" s="277" t="s">
        <v>6</v>
      </c>
      <c r="C20" s="157" t="s">
        <v>7</v>
      </c>
      <c r="D20" s="117">
        <v>6.1750037509213027E-3</v>
      </c>
      <c r="E20" s="117">
        <v>8.8405986598122134E-3</v>
      </c>
      <c r="F20" s="117">
        <v>1.2028851780876893E-2</v>
      </c>
      <c r="G20" s="117">
        <v>1.1887819094633127E-2</v>
      </c>
      <c r="H20" s="117">
        <v>3.0140087314932786E-3</v>
      </c>
      <c r="I20" s="117">
        <v>3.67459456017942E-3</v>
      </c>
      <c r="J20" s="117">
        <v>3.1446955683698502E-3</v>
      </c>
      <c r="K20" s="117">
        <v>7.0613036426485061E-3</v>
      </c>
      <c r="L20" s="117">
        <v>1.1168327749410557E-2</v>
      </c>
    </row>
    <row r="21" spans="1:12" ht="16" customHeight="1" x14ac:dyDescent="0.3">
      <c r="A21" s="294"/>
      <c r="B21" s="277"/>
      <c r="C21" s="157" t="s">
        <v>8</v>
      </c>
      <c r="D21" s="117">
        <v>4.1129837439335869E-2</v>
      </c>
      <c r="E21" s="117">
        <v>3.9258839776823665E-2</v>
      </c>
      <c r="F21" s="117">
        <v>3.1062885090166473E-2</v>
      </c>
      <c r="G21" s="117">
        <v>4.9403270191094112E-2</v>
      </c>
      <c r="H21" s="117">
        <v>1.8683170131066226E-2</v>
      </c>
      <c r="I21" s="117">
        <v>1.8399960107102657E-2</v>
      </c>
      <c r="J21" s="117">
        <v>3.4737016170701684E-2</v>
      </c>
      <c r="K21" s="117">
        <v>6.282351549799331E-2</v>
      </c>
      <c r="L21" s="117">
        <v>1.9618103421260455E-2</v>
      </c>
    </row>
    <row r="22" spans="1:12" ht="16" customHeight="1" thickBot="1" x14ac:dyDescent="0.35">
      <c r="A22" s="295"/>
      <c r="B22" s="278" t="s">
        <v>9</v>
      </c>
      <c r="C22" s="275"/>
      <c r="D22" s="114">
        <v>608</v>
      </c>
      <c r="E22" s="114">
        <v>565</v>
      </c>
      <c r="F22" s="114">
        <v>1130</v>
      </c>
      <c r="G22" s="114">
        <v>524</v>
      </c>
      <c r="H22" s="114">
        <v>1040</v>
      </c>
      <c r="I22" s="114">
        <v>583</v>
      </c>
      <c r="J22" s="114">
        <v>257</v>
      </c>
      <c r="K22" s="114">
        <v>294</v>
      </c>
      <c r="L22" s="114">
        <v>5001</v>
      </c>
    </row>
    <row r="23" spans="1:12" ht="16" customHeight="1" x14ac:dyDescent="0.3">
      <c r="A23" s="293" t="s">
        <v>143</v>
      </c>
      <c r="B23" s="273" t="s">
        <v>120</v>
      </c>
      <c r="C23" s="276"/>
      <c r="D23" s="83">
        <v>86951.260000000009</v>
      </c>
      <c r="E23" s="83">
        <v>61390.7</v>
      </c>
      <c r="F23" s="83">
        <v>132380.40000000002</v>
      </c>
      <c r="G23" s="83">
        <v>70811.61000000003</v>
      </c>
      <c r="H23" s="83">
        <v>145119.57999999999</v>
      </c>
      <c r="I23" s="83">
        <v>80662.719999999987</v>
      </c>
      <c r="J23" s="83">
        <v>39838.000000000007</v>
      </c>
      <c r="K23" s="83">
        <v>15086.859999999997</v>
      </c>
      <c r="L23" s="83">
        <v>632241.12999999977</v>
      </c>
    </row>
    <row r="24" spans="1:12" ht="16" customHeight="1" x14ac:dyDescent="0.3">
      <c r="A24" s="294"/>
      <c r="B24" s="277" t="s">
        <v>5</v>
      </c>
      <c r="C24" s="279"/>
      <c r="D24" s="117">
        <v>0.10700056067727423</v>
      </c>
      <c r="E24" s="117">
        <v>7.9409340938830619E-2</v>
      </c>
      <c r="F24" s="117">
        <v>8.8344385635491782E-2</v>
      </c>
      <c r="G24" s="117">
        <v>0.10611044241024509</v>
      </c>
      <c r="H24" s="117">
        <v>8.8323509404088979E-2</v>
      </c>
      <c r="I24" s="117">
        <v>9.7613748644650472E-2</v>
      </c>
      <c r="J24" s="117">
        <v>0.1144287212586092</v>
      </c>
      <c r="K24" s="117">
        <v>6.2155562723174622E-2</v>
      </c>
      <c r="L24" s="117">
        <v>9.2815855270967709E-2</v>
      </c>
    </row>
    <row r="25" spans="1:12" ht="16" customHeight="1" x14ac:dyDescent="0.3">
      <c r="A25" s="294"/>
      <c r="B25" s="277" t="s">
        <v>6</v>
      </c>
      <c r="C25" s="157" t="s">
        <v>7</v>
      </c>
      <c r="D25" s="117">
        <v>7.3607510539902818E-2</v>
      </c>
      <c r="E25" s="117">
        <v>5.5953175746757046E-2</v>
      </c>
      <c r="F25" s="117">
        <v>6.8514667573558549E-2</v>
      </c>
      <c r="G25" s="117">
        <v>7.5054395757374395E-2</v>
      </c>
      <c r="H25" s="117">
        <v>6.7888937029074781E-2</v>
      </c>
      <c r="I25" s="117">
        <v>7.0484408206875529E-2</v>
      </c>
      <c r="J25" s="117">
        <v>7.1306084132476688E-2</v>
      </c>
      <c r="K25" s="117">
        <v>3.5564811105924896E-2</v>
      </c>
      <c r="L25" s="117">
        <v>8.2329287246712457E-2</v>
      </c>
    </row>
    <row r="26" spans="1:12" ht="16" customHeight="1" x14ac:dyDescent="0.3">
      <c r="A26" s="294"/>
      <c r="B26" s="277"/>
      <c r="C26" s="157" t="s">
        <v>8</v>
      </c>
      <c r="D26" s="117">
        <v>0.15304017101363895</v>
      </c>
      <c r="E26" s="117">
        <v>0.11153682595380239</v>
      </c>
      <c r="F26" s="117">
        <v>0.11321572157501461</v>
      </c>
      <c r="G26" s="117">
        <v>0.14796123186175389</v>
      </c>
      <c r="H26" s="117">
        <v>0.11415559971178951</v>
      </c>
      <c r="I26" s="117">
        <v>0.13368335143013566</v>
      </c>
      <c r="J26" s="117">
        <v>0.17861428940760748</v>
      </c>
      <c r="K26" s="117">
        <v>0.10643338350237076</v>
      </c>
      <c r="L26" s="117">
        <v>0.10448604987346491</v>
      </c>
    </row>
    <row r="27" spans="1:12" ht="16" customHeight="1" thickBot="1" x14ac:dyDescent="0.35">
      <c r="A27" s="295"/>
      <c r="B27" s="278" t="s">
        <v>9</v>
      </c>
      <c r="C27" s="275"/>
      <c r="D27" s="114">
        <v>608</v>
      </c>
      <c r="E27" s="114">
        <v>565</v>
      </c>
      <c r="F27" s="114">
        <v>1130</v>
      </c>
      <c r="G27" s="114">
        <v>524</v>
      </c>
      <c r="H27" s="114">
        <v>1040</v>
      </c>
      <c r="I27" s="114">
        <v>583</v>
      </c>
      <c r="J27" s="114">
        <v>257</v>
      </c>
      <c r="K27" s="114">
        <v>294</v>
      </c>
      <c r="L27" s="114">
        <v>5001</v>
      </c>
    </row>
    <row r="28" spans="1:12" ht="16" customHeight="1" x14ac:dyDescent="0.3">
      <c r="A28" s="293" t="s">
        <v>144</v>
      </c>
      <c r="B28" s="273" t="s">
        <v>120</v>
      </c>
      <c r="C28" s="276"/>
      <c r="D28" s="83">
        <v>39409.769999999997</v>
      </c>
      <c r="E28" s="83">
        <v>54415.890000000007</v>
      </c>
      <c r="F28" s="83">
        <v>113011.27</v>
      </c>
      <c r="G28" s="83">
        <v>46946.090000000011</v>
      </c>
      <c r="H28" s="83">
        <v>63012.28</v>
      </c>
      <c r="I28" s="83">
        <v>73534.459999999992</v>
      </c>
      <c r="J28" s="83">
        <v>24137.330000000005</v>
      </c>
      <c r="K28" s="83">
        <v>28590.209999999988</v>
      </c>
      <c r="L28" s="83">
        <v>443057.29999999981</v>
      </c>
    </row>
    <row r="29" spans="1:12" ht="16" customHeight="1" x14ac:dyDescent="0.3">
      <c r="A29" s="294"/>
      <c r="B29" s="277" t="s">
        <v>5</v>
      </c>
      <c r="C29" s="279"/>
      <c r="D29" s="117">
        <v>4.84969106389306E-2</v>
      </c>
      <c r="E29" s="117">
        <v>7.0387370749965456E-2</v>
      </c>
      <c r="F29" s="117">
        <v>7.541834907612216E-2</v>
      </c>
      <c r="G29" s="117">
        <v>7.0348215205545836E-2</v>
      </c>
      <c r="H29" s="117">
        <v>3.8350894518528023E-2</v>
      </c>
      <c r="I29" s="117">
        <v>8.8987506188237961E-2</v>
      </c>
      <c r="J29" s="117">
        <v>6.9330885247679747E-2</v>
      </c>
      <c r="K29" s="117">
        <v>0.11778730570335604</v>
      </c>
      <c r="L29" s="117">
        <v>6.5042814018673095E-2</v>
      </c>
    </row>
    <row r="30" spans="1:12" ht="16" customHeight="1" x14ac:dyDescent="0.3">
      <c r="A30" s="294"/>
      <c r="B30" s="277" t="s">
        <v>6</v>
      </c>
      <c r="C30" s="157" t="s">
        <v>7</v>
      </c>
      <c r="D30" s="117">
        <v>3.3245232889220981E-2</v>
      </c>
      <c r="E30" s="117">
        <v>4.8636453730547265E-2</v>
      </c>
      <c r="F30" s="117">
        <v>5.5804995617486079E-2</v>
      </c>
      <c r="G30" s="117">
        <v>4.5573148070649633E-2</v>
      </c>
      <c r="H30" s="117">
        <v>2.6574520446293572E-2</v>
      </c>
      <c r="I30" s="117">
        <v>6.0812805625991923E-2</v>
      </c>
      <c r="J30" s="117">
        <v>3.2384281199928047E-2</v>
      </c>
      <c r="K30" s="117">
        <v>7.6721999582358771E-2</v>
      </c>
      <c r="L30" s="117">
        <v>5.640462404910241E-2</v>
      </c>
    </row>
    <row r="31" spans="1:12" ht="16" customHeight="1" x14ac:dyDescent="0.3">
      <c r="A31" s="294"/>
      <c r="B31" s="277"/>
      <c r="C31" s="157" t="s">
        <v>8</v>
      </c>
      <c r="D31" s="117">
        <v>7.0237149029574508E-2</v>
      </c>
      <c r="E31" s="117">
        <v>0.10083461406981697</v>
      </c>
      <c r="F31" s="117">
        <v>0.10118631883150001</v>
      </c>
      <c r="G31" s="117">
        <v>0.10708073974079506</v>
      </c>
      <c r="H31" s="117">
        <v>5.5050780011660215E-2</v>
      </c>
      <c r="I31" s="117">
        <v>0.12843059770951176</v>
      </c>
      <c r="J31" s="117">
        <v>0.14223314168378451</v>
      </c>
      <c r="K31" s="117">
        <v>0.17662782828590715</v>
      </c>
      <c r="L31" s="117">
        <v>7.4898907953237753E-2</v>
      </c>
    </row>
    <row r="32" spans="1:12" ht="16" customHeight="1" thickBot="1" x14ac:dyDescent="0.35">
      <c r="A32" s="295"/>
      <c r="B32" s="278" t="s">
        <v>9</v>
      </c>
      <c r="C32" s="275"/>
      <c r="D32" s="114">
        <v>608</v>
      </c>
      <c r="E32" s="114">
        <v>565</v>
      </c>
      <c r="F32" s="114">
        <v>1130</v>
      </c>
      <c r="G32" s="114">
        <v>524</v>
      </c>
      <c r="H32" s="114">
        <v>1040</v>
      </c>
      <c r="I32" s="114">
        <v>583</v>
      </c>
      <c r="J32" s="114">
        <v>257</v>
      </c>
      <c r="K32" s="114">
        <v>294</v>
      </c>
      <c r="L32" s="114">
        <v>5001</v>
      </c>
    </row>
    <row r="33" spans="1:12" ht="16" customHeight="1" x14ac:dyDescent="0.3">
      <c r="A33" s="293" t="s">
        <v>145</v>
      </c>
      <c r="B33" s="273" t="s">
        <v>120</v>
      </c>
      <c r="C33" s="276"/>
      <c r="D33" s="83">
        <v>11307.18</v>
      </c>
      <c r="E33" s="83">
        <v>9106.64</v>
      </c>
      <c r="F33" s="83">
        <v>14481.94</v>
      </c>
      <c r="G33" s="83">
        <v>2755.9</v>
      </c>
      <c r="H33" s="83">
        <v>24231.5</v>
      </c>
      <c r="I33" s="83">
        <v>8724.7200000000012</v>
      </c>
      <c r="J33" s="83">
        <v>11558.9</v>
      </c>
      <c r="K33" s="83">
        <v>578.91999999999996</v>
      </c>
      <c r="L33" s="83">
        <v>82745.7</v>
      </c>
    </row>
    <row r="34" spans="1:12" ht="16" customHeight="1" x14ac:dyDescent="0.3">
      <c r="A34" s="294"/>
      <c r="B34" s="277" t="s">
        <v>5</v>
      </c>
      <c r="C34" s="279"/>
      <c r="D34" s="117">
        <v>1.3914399856642232E-2</v>
      </c>
      <c r="E34" s="117">
        <v>1.1779508631880613E-2</v>
      </c>
      <c r="F34" s="117">
        <v>9.6645582889162938E-3</v>
      </c>
      <c r="G34" s="117">
        <v>4.129686759535546E-3</v>
      </c>
      <c r="H34" s="117">
        <v>1.4747914224429162E-2</v>
      </c>
      <c r="I34" s="117">
        <v>1.0558193736523573E-2</v>
      </c>
      <c r="J34" s="117">
        <v>3.3201218589189646E-2</v>
      </c>
      <c r="K34" s="117">
        <v>2.3850621250346531E-3</v>
      </c>
      <c r="L34" s="117">
        <v>1.2147442725681114E-2</v>
      </c>
    </row>
    <row r="35" spans="1:12" ht="16" customHeight="1" x14ac:dyDescent="0.3">
      <c r="A35" s="294"/>
      <c r="B35" s="277" t="s">
        <v>6</v>
      </c>
      <c r="C35" s="157" t="s">
        <v>7</v>
      </c>
      <c r="D35" s="117">
        <v>7.2181439400120454E-3</v>
      </c>
      <c r="E35" s="117">
        <v>3.7276342391798474E-3</v>
      </c>
      <c r="F35" s="117">
        <v>4.7848721094790993E-3</v>
      </c>
      <c r="G35" s="117">
        <v>1.2740670881142028E-3</v>
      </c>
      <c r="H35" s="117">
        <v>6.2873539326893961E-3</v>
      </c>
      <c r="I35" s="117">
        <v>3.2373414607340376E-3</v>
      </c>
      <c r="J35" s="117">
        <v>1.5999224378686411E-2</v>
      </c>
      <c r="K35" s="117">
        <v>3.342267197640998E-4</v>
      </c>
      <c r="L35" s="117">
        <v>8.4858323449889597E-3</v>
      </c>
    </row>
    <row r="36" spans="1:12" ht="16" customHeight="1" x14ac:dyDescent="0.3">
      <c r="A36" s="294"/>
      <c r="B36" s="277"/>
      <c r="C36" s="157" t="s">
        <v>8</v>
      </c>
      <c r="D36" s="117">
        <v>2.6655963848781421E-2</v>
      </c>
      <c r="E36" s="117">
        <v>3.6585144132943573E-2</v>
      </c>
      <c r="F36" s="117">
        <v>1.9423500073254094E-2</v>
      </c>
      <c r="G36" s="117">
        <v>1.3300488528218279E-2</v>
      </c>
      <c r="H36" s="117">
        <v>3.4201557891128033E-2</v>
      </c>
      <c r="I36" s="117">
        <v>3.3871684989202767E-2</v>
      </c>
      <c r="J36" s="117">
        <v>6.7627281274674517E-2</v>
      </c>
      <c r="K36" s="117">
        <v>1.6808359884520882E-2</v>
      </c>
      <c r="L36" s="117">
        <v>1.7361361393205332E-2</v>
      </c>
    </row>
    <row r="37" spans="1:12" ht="16" customHeight="1" thickBot="1" x14ac:dyDescent="0.35">
      <c r="A37" s="295"/>
      <c r="B37" s="278" t="s">
        <v>9</v>
      </c>
      <c r="C37" s="275"/>
      <c r="D37" s="114">
        <v>608</v>
      </c>
      <c r="E37" s="114">
        <v>565</v>
      </c>
      <c r="F37" s="114">
        <v>1130</v>
      </c>
      <c r="G37" s="114">
        <v>524</v>
      </c>
      <c r="H37" s="114">
        <v>1040</v>
      </c>
      <c r="I37" s="114">
        <v>583</v>
      </c>
      <c r="J37" s="114">
        <v>257</v>
      </c>
      <c r="K37" s="114">
        <v>294</v>
      </c>
      <c r="L37" s="114">
        <v>5001</v>
      </c>
    </row>
    <row r="38" spans="1:12" ht="16" customHeight="1" x14ac:dyDescent="0.3">
      <c r="A38" s="293" t="s">
        <v>148</v>
      </c>
      <c r="B38" s="273" t="s">
        <v>120</v>
      </c>
      <c r="C38" s="276"/>
      <c r="D38" s="83">
        <v>149788.82999999996</v>
      </c>
      <c r="E38" s="83">
        <v>153978.30999999997</v>
      </c>
      <c r="F38" s="83">
        <v>278975.9599999999</v>
      </c>
      <c r="G38" s="83">
        <v>72228.69</v>
      </c>
      <c r="H38" s="83">
        <v>210677.38000000003</v>
      </c>
      <c r="I38" s="83">
        <v>138976.14999999997</v>
      </c>
      <c r="J38" s="83">
        <v>111800.72999999998</v>
      </c>
      <c r="K38" s="83">
        <v>49042.93</v>
      </c>
      <c r="L38" s="83">
        <v>1165468.9800000009</v>
      </c>
    </row>
    <row r="39" spans="1:12" ht="16" customHeight="1" x14ac:dyDescent="0.3">
      <c r="A39" s="294"/>
      <c r="B39" s="277" t="s">
        <v>5</v>
      </c>
      <c r="C39" s="279"/>
      <c r="D39" s="117">
        <v>0.18432727476511448</v>
      </c>
      <c r="E39" s="117">
        <v>0.19917212405095477</v>
      </c>
      <c r="F39" s="117">
        <v>0.18617529327054089</v>
      </c>
      <c r="G39" s="117">
        <v>0.10823392167770854</v>
      </c>
      <c r="H39" s="117">
        <v>0.1282236728748721</v>
      </c>
      <c r="I39" s="117">
        <v>0.16818157103679668</v>
      </c>
      <c r="J39" s="117">
        <v>0.32113094456747393</v>
      </c>
      <c r="K39" s="117">
        <v>0.20204939342866993</v>
      </c>
      <c r="L39" s="117">
        <v>0.17109611355161675</v>
      </c>
    </row>
    <row r="40" spans="1:12" ht="16" customHeight="1" x14ac:dyDescent="0.3">
      <c r="A40" s="294"/>
      <c r="B40" s="277" t="s">
        <v>6</v>
      </c>
      <c r="C40" s="157" t="s">
        <v>7</v>
      </c>
      <c r="D40" s="117">
        <v>0.14423660064946803</v>
      </c>
      <c r="E40" s="117">
        <v>0.15540010842516122</v>
      </c>
      <c r="F40" s="117">
        <v>0.15265056881647321</v>
      </c>
      <c r="G40" s="117">
        <v>7.83480950757586E-2</v>
      </c>
      <c r="H40" s="117">
        <v>0.10221185101990291</v>
      </c>
      <c r="I40" s="117">
        <v>0.13138053800167421</v>
      </c>
      <c r="J40" s="117">
        <v>0.24543393014301323</v>
      </c>
      <c r="K40" s="117">
        <v>0.14777787324560326</v>
      </c>
      <c r="L40" s="117">
        <v>0.15639265026987512</v>
      </c>
    </row>
    <row r="41" spans="1:12" ht="16" customHeight="1" x14ac:dyDescent="0.3">
      <c r="A41" s="294"/>
      <c r="B41" s="277"/>
      <c r="C41" s="157" t="s">
        <v>8</v>
      </c>
      <c r="D41" s="117">
        <v>0.23253327484561231</v>
      </c>
      <c r="E41" s="117">
        <v>0.25160069005726204</v>
      </c>
      <c r="F41" s="117">
        <v>0.22510668084379815</v>
      </c>
      <c r="G41" s="117">
        <v>0.14769286066892448</v>
      </c>
      <c r="H41" s="117">
        <v>0.15967785991518485</v>
      </c>
      <c r="I41" s="117">
        <v>0.21276594899856233</v>
      </c>
      <c r="J41" s="117">
        <v>0.40756432445586038</v>
      </c>
      <c r="K41" s="117">
        <v>0.26993899619727774</v>
      </c>
      <c r="L41" s="117">
        <v>0.18687572116185724</v>
      </c>
    </row>
    <row r="42" spans="1:12" ht="16" customHeight="1" thickBot="1" x14ac:dyDescent="0.35">
      <c r="A42" s="295"/>
      <c r="B42" s="278" t="s">
        <v>9</v>
      </c>
      <c r="C42" s="275"/>
      <c r="D42" s="114">
        <v>608</v>
      </c>
      <c r="E42" s="114">
        <v>565</v>
      </c>
      <c r="F42" s="114">
        <v>1130</v>
      </c>
      <c r="G42" s="114">
        <v>524</v>
      </c>
      <c r="H42" s="118">
        <v>1040</v>
      </c>
      <c r="I42" s="118">
        <v>583</v>
      </c>
      <c r="J42" s="118">
        <v>257</v>
      </c>
      <c r="K42" s="118">
        <v>294</v>
      </c>
      <c r="L42" s="118">
        <v>5001</v>
      </c>
    </row>
    <row r="43" spans="1:12" ht="16" customHeight="1" x14ac:dyDescent="0.3">
      <c r="A43" s="282" t="s">
        <v>360</v>
      </c>
      <c r="B43" s="283"/>
      <c r="C43" s="283"/>
      <c r="D43" s="283"/>
      <c r="E43" s="283"/>
      <c r="F43" s="283"/>
      <c r="G43" s="283"/>
      <c r="H43" s="72"/>
    </row>
    <row r="44" spans="1:12" ht="16" customHeight="1" x14ac:dyDescent="0.3">
      <c r="A44" s="280" t="s">
        <v>10</v>
      </c>
      <c r="B44" s="281"/>
      <c r="C44" s="281"/>
      <c r="D44" s="281"/>
      <c r="E44" s="281"/>
      <c r="F44" s="281"/>
      <c r="G44" s="281"/>
      <c r="H44" s="72"/>
    </row>
    <row r="45" spans="1:12" ht="14.25" customHeight="1" x14ac:dyDescent="0.3">
      <c r="H45" s="72"/>
    </row>
    <row r="46" spans="1:12" ht="14.25" customHeight="1" x14ac:dyDescent="0.3">
      <c r="A46" s="198" t="str">
        <f>HYPERLINK("#'Index'!A1","Back To Index")</f>
        <v>Back To Index</v>
      </c>
      <c r="H46" s="72"/>
    </row>
    <row r="47" spans="1:12" ht="14.25" customHeight="1" x14ac:dyDescent="0.3">
      <c r="H47" s="72"/>
    </row>
    <row r="48" spans="1:12" ht="14.15" customHeight="1" x14ac:dyDescent="0.3">
      <c r="H48" s="72"/>
    </row>
    <row r="49" spans="8:8" ht="14.2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15" customHeight="1" x14ac:dyDescent="0.3">
      <c r="H52" s="72"/>
    </row>
    <row r="53" spans="8:8" ht="15" customHeight="1" x14ac:dyDescent="0.3">
      <c r="H53" s="72"/>
    </row>
    <row r="54" spans="8:8" x14ac:dyDescent="0.3">
      <c r="H54" s="72"/>
    </row>
    <row r="55" spans="8:8" ht="15" customHeight="1" x14ac:dyDescent="0.3">
      <c r="H55" s="72"/>
    </row>
    <row r="56" spans="8:8" ht="15" customHeight="1" x14ac:dyDescent="0.3">
      <c r="H56" s="72"/>
    </row>
    <row r="57" spans="8:8" ht="36.75" customHeight="1" x14ac:dyDescent="0.3">
      <c r="H57" s="72"/>
    </row>
    <row r="58" spans="8:8" ht="15" customHeight="1" x14ac:dyDescent="0.3">
      <c r="H58" s="72"/>
    </row>
    <row r="59" spans="8:8" ht="14.25" customHeight="1" x14ac:dyDescent="0.3">
      <c r="H59" s="72"/>
    </row>
    <row r="60" spans="8:8" ht="14.5" customHeight="1" x14ac:dyDescent="0.3">
      <c r="H60" s="72"/>
    </row>
    <row r="61" spans="8:8" ht="14.2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15" customHeight="1" x14ac:dyDescent="0.3">
      <c r="H64" s="72"/>
    </row>
    <row r="65" spans="8:8" ht="14.25" customHeight="1" x14ac:dyDescent="0.3">
      <c r="H65" s="72"/>
    </row>
    <row r="66" spans="8:8" ht="14.25" customHeight="1" x14ac:dyDescent="0.3">
      <c r="H66" s="72"/>
    </row>
    <row r="67" spans="8:8" ht="14.25" customHeight="1" x14ac:dyDescent="0.3">
      <c r="H67" s="72"/>
    </row>
    <row r="68" spans="8:8" ht="14.15" customHeight="1" x14ac:dyDescent="0.3">
      <c r="H68" s="72"/>
    </row>
    <row r="69" spans="8:8" ht="14.25" customHeight="1" x14ac:dyDescent="0.3">
      <c r="H69" s="72"/>
    </row>
    <row r="70" spans="8:8" ht="14.25" customHeight="1" x14ac:dyDescent="0.3">
      <c r="H70" s="72"/>
    </row>
    <row r="71" spans="8:8" ht="14.25" customHeight="1" x14ac:dyDescent="0.3">
      <c r="H71" s="72"/>
    </row>
    <row r="72" spans="8:8" ht="14.15" customHeight="1" x14ac:dyDescent="0.3">
      <c r="H72" s="72"/>
    </row>
    <row r="73" spans="8:8" ht="14.25" customHeight="1" x14ac:dyDescent="0.3">
      <c r="H73" s="72"/>
    </row>
    <row r="74" spans="8:8" ht="14.25" customHeight="1" x14ac:dyDescent="0.3">
      <c r="H74" s="72"/>
    </row>
    <row r="75" spans="8:8" ht="14.25" customHeight="1" x14ac:dyDescent="0.3">
      <c r="H75" s="72"/>
    </row>
    <row r="76" spans="8:8" ht="14.15" customHeight="1" x14ac:dyDescent="0.3">
      <c r="H76" s="72"/>
    </row>
    <row r="77" spans="8:8" ht="14.25" customHeight="1" x14ac:dyDescent="0.3">
      <c r="H77" s="72"/>
    </row>
    <row r="78" spans="8:8" ht="14.25" customHeight="1" x14ac:dyDescent="0.3">
      <c r="H78" s="72"/>
    </row>
    <row r="79" spans="8:8" ht="14.25" customHeight="1" x14ac:dyDescent="0.3">
      <c r="H79" s="72"/>
    </row>
    <row r="80" spans="8:8" ht="14.15" customHeight="1" x14ac:dyDescent="0.3">
      <c r="H80" s="72"/>
    </row>
    <row r="81" spans="8:8" ht="15" customHeight="1" x14ac:dyDescent="0.3">
      <c r="H81" s="72"/>
    </row>
    <row r="83" spans="8:8" ht="14.5" customHeight="1" x14ac:dyDescent="0.3"/>
    <row r="85" spans="8:8" ht="14.5" customHeight="1" x14ac:dyDescent="0.3"/>
    <row r="86" spans="8:8" ht="14.5" customHeight="1" x14ac:dyDescent="0.3"/>
    <row r="88" spans="8:8" ht="14.5" customHeight="1" x14ac:dyDescent="0.3"/>
    <row r="89" spans="8:8" ht="14.15" customHeight="1" x14ac:dyDescent="0.3"/>
    <row r="91" spans="8:8" ht="14.15" customHeight="1" x14ac:dyDescent="0.3"/>
    <row r="92" spans="8:8" ht="14.15" customHeight="1" x14ac:dyDescent="0.3"/>
    <row r="93" spans="8:8" ht="14.15" customHeight="1" x14ac:dyDescent="0.3"/>
    <row r="95" spans="8:8" ht="14.15" customHeight="1" x14ac:dyDescent="0.3"/>
    <row r="96" spans="8:8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44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G44"/>
    <mergeCell ref="A38:A42"/>
    <mergeCell ref="B38:C38"/>
    <mergeCell ref="B39:C39"/>
    <mergeCell ref="B40:B41"/>
    <mergeCell ref="B42:C42"/>
    <mergeCell ref="A43:G43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1F497D"/>
  </sheetPr>
  <dimension ref="A1:J176"/>
  <sheetViews>
    <sheetView workbookViewId="0">
      <selection activeCell="I51" sqref="I51"/>
    </sheetView>
  </sheetViews>
  <sheetFormatPr defaultColWidth="9" defaultRowHeight="15.5" x14ac:dyDescent="0.35"/>
  <cols>
    <col min="1" max="1" width="32.08203125" style="39" customWidth="1"/>
    <col min="2" max="5" width="10.58203125" style="39" customWidth="1"/>
    <col min="6" max="6" width="10.58203125" style="56" customWidth="1"/>
    <col min="7" max="12" width="10.58203125" style="39" customWidth="1"/>
    <col min="13" max="16384" width="9" style="39"/>
  </cols>
  <sheetData>
    <row r="1" spans="1:10" s="78" customFormat="1" ht="16.399999999999999" customHeight="1" thickBot="1" x14ac:dyDescent="0.4">
      <c r="A1" s="266" t="s">
        <v>283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0" s="41" customFormat="1" ht="54" customHeight="1" thickBot="1" x14ac:dyDescent="0.4">
      <c r="A2" s="90"/>
      <c r="B2" s="90" t="s">
        <v>107</v>
      </c>
      <c r="C2" s="90" t="s">
        <v>108</v>
      </c>
      <c r="D2" s="90" t="s">
        <v>109</v>
      </c>
      <c r="E2" s="90" t="s">
        <v>110</v>
      </c>
      <c r="F2" s="90" t="s">
        <v>111</v>
      </c>
      <c r="G2" s="90" t="s">
        <v>112</v>
      </c>
      <c r="H2" s="90" t="s">
        <v>113</v>
      </c>
      <c r="I2" s="90" t="s">
        <v>114</v>
      </c>
      <c r="J2" s="90" t="s">
        <v>4</v>
      </c>
    </row>
    <row r="3" spans="1:10" s="41" customFormat="1" ht="16" customHeight="1" x14ac:dyDescent="0.35">
      <c r="A3" s="5" t="s">
        <v>34</v>
      </c>
    </row>
    <row r="4" spans="1:10" s="41" customFormat="1" ht="16" customHeight="1" x14ac:dyDescent="0.35">
      <c r="A4" s="8" t="s">
        <v>1</v>
      </c>
      <c r="B4" s="57">
        <v>0.20396223918176004</v>
      </c>
      <c r="C4" s="57">
        <v>0.21742003765219711</v>
      </c>
      <c r="D4" s="57">
        <v>0.25241616459794625</v>
      </c>
      <c r="E4" s="57">
        <v>0.19452648298933636</v>
      </c>
      <c r="F4" s="57">
        <v>0.22887618051327713</v>
      </c>
      <c r="G4" s="57">
        <v>0.18825379527209837</v>
      </c>
      <c r="H4" s="57">
        <v>0.20529379469342346</v>
      </c>
      <c r="I4" s="57">
        <v>0.22157351560966931</v>
      </c>
      <c r="J4" s="57">
        <v>0.22002352310473147</v>
      </c>
    </row>
    <row r="5" spans="1:10" s="41" customFormat="1" ht="16" customHeight="1" x14ac:dyDescent="0.35">
      <c r="A5" s="8" t="s">
        <v>2</v>
      </c>
      <c r="B5" s="57">
        <v>0.62726827749215541</v>
      </c>
      <c r="C5" s="57">
        <v>0.64278452256509278</v>
      </c>
      <c r="D5" s="57">
        <v>0.58680906455503912</v>
      </c>
      <c r="E5" s="57">
        <v>0.63668324370493901</v>
      </c>
      <c r="F5" s="57">
        <v>0.63998436075340259</v>
      </c>
      <c r="G5" s="57">
        <v>0.64772695850160245</v>
      </c>
      <c r="H5" s="57">
        <v>0.61726407643027503</v>
      </c>
      <c r="I5" s="57">
        <v>0.58466478222094553</v>
      </c>
      <c r="J5" s="57">
        <v>0.6245710505900568</v>
      </c>
    </row>
    <row r="6" spans="1:10" s="41" customFormat="1" ht="16" customHeight="1" x14ac:dyDescent="0.35">
      <c r="A6" s="8" t="s">
        <v>3</v>
      </c>
      <c r="B6" s="57">
        <v>0.1687694833260838</v>
      </c>
      <c r="C6" s="57">
        <v>0.13979543978271025</v>
      </c>
      <c r="D6" s="57">
        <v>0.1607747708470148</v>
      </c>
      <c r="E6" s="57">
        <v>0.16879027330572366</v>
      </c>
      <c r="F6" s="57">
        <v>0.13113945873331967</v>
      </c>
      <c r="G6" s="57">
        <v>0.16401924622629868</v>
      </c>
      <c r="H6" s="57">
        <v>0.17744212887630251</v>
      </c>
      <c r="I6" s="57">
        <v>0.19376170216938371</v>
      </c>
      <c r="J6" s="57">
        <v>0.15540542630521109</v>
      </c>
    </row>
    <row r="7" spans="1:10" ht="16" customHeight="1" x14ac:dyDescent="0.35">
      <c r="A7" s="11"/>
      <c r="B7" s="48"/>
      <c r="C7" s="48"/>
      <c r="D7" s="48"/>
      <c r="E7" s="48"/>
      <c r="F7" s="48"/>
      <c r="G7" s="48"/>
      <c r="H7" s="48"/>
      <c r="I7" s="48"/>
      <c r="J7" s="48"/>
    </row>
    <row r="8" spans="1:10" ht="16" customHeight="1" x14ac:dyDescent="0.35">
      <c r="A8" s="11" t="s">
        <v>38</v>
      </c>
      <c r="B8" s="60">
        <v>0.51069595084981079</v>
      </c>
      <c r="C8" s="60">
        <v>0.49890444428149133</v>
      </c>
      <c r="D8" s="60">
        <v>0.51473468518698784</v>
      </c>
      <c r="E8" s="60">
        <v>0.51136546469090838</v>
      </c>
      <c r="F8" s="60">
        <v>0.5248549964428868</v>
      </c>
      <c r="G8" s="60">
        <v>0.53294999748834004</v>
      </c>
      <c r="H8" s="60">
        <v>0.49329331880230126</v>
      </c>
      <c r="I8" s="60">
        <v>0.52803937321793326</v>
      </c>
      <c r="J8" s="60">
        <v>0.51615521564916578</v>
      </c>
    </row>
    <row r="9" spans="1:10" ht="16" customHeight="1" x14ac:dyDescent="0.35">
      <c r="A9" s="11"/>
      <c r="B9" s="48"/>
      <c r="C9" s="48"/>
      <c r="D9" s="48"/>
      <c r="E9" s="48"/>
      <c r="F9" s="48"/>
      <c r="G9" s="48"/>
      <c r="H9" s="48"/>
      <c r="I9" s="48"/>
      <c r="J9" s="48"/>
    </row>
    <row r="10" spans="1:10" ht="16" customHeight="1" x14ac:dyDescent="0.35">
      <c r="A10" s="11" t="s">
        <v>35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16" customHeight="1" x14ac:dyDescent="0.35">
      <c r="A11" s="8" t="s">
        <v>23</v>
      </c>
      <c r="B11" s="57">
        <v>0.77993002277042311</v>
      </c>
      <c r="C11" s="57">
        <v>0.76808565276612029</v>
      </c>
      <c r="D11" s="57">
        <v>0.74004925261362697</v>
      </c>
      <c r="E11" s="57">
        <v>0.79176374817137396</v>
      </c>
      <c r="F11" s="57">
        <v>0.60536697727068955</v>
      </c>
      <c r="G11" s="57">
        <v>0.79151408376944898</v>
      </c>
      <c r="H11" s="57">
        <v>0.77337810830751219</v>
      </c>
      <c r="I11" s="57">
        <v>0.79294083079114674</v>
      </c>
      <c r="J11" s="57">
        <v>0.73040038514811589</v>
      </c>
    </row>
    <row r="12" spans="1:10" ht="16" customHeight="1" x14ac:dyDescent="0.35">
      <c r="A12" s="8" t="s">
        <v>93</v>
      </c>
      <c r="B12" s="57">
        <v>6.8317705078831337E-2</v>
      </c>
      <c r="C12" s="57">
        <v>4.906731177170745E-2</v>
      </c>
      <c r="D12" s="57">
        <v>3.0613245858552435E-2</v>
      </c>
      <c r="E12" s="57">
        <v>4.1915758675784967E-2</v>
      </c>
      <c r="F12" s="57">
        <v>0.10648670253216902</v>
      </c>
      <c r="G12" s="57">
        <v>7.261671017689697E-2</v>
      </c>
      <c r="H12" s="57">
        <v>6.3909092846622287E-2</v>
      </c>
      <c r="I12" s="57">
        <v>4.5554472356090885E-2</v>
      </c>
      <c r="J12" s="57">
        <v>6.3943788408567334E-2</v>
      </c>
    </row>
    <row r="13" spans="1:10" ht="16" customHeight="1" x14ac:dyDescent="0.35">
      <c r="A13" s="8" t="s">
        <v>24</v>
      </c>
      <c r="B13" s="57">
        <v>4.7295408355600047E-2</v>
      </c>
      <c r="C13" s="57">
        <v>5.7294925969128566E-2</v>
      </c>
      <c r="D13" s="57">
        <v>9.5018757776115986E-2</v>
      </c>
      <c r="E13" s="57">
        <v>7.802385220399681E-2</v>
      </c>
      <c r="F13" s="57">
        <v>0.12695215027163875</v>
      </c>
      <c r="G13" s="57">
        <v>7.14329685841361E-2</v>
      </c>
      <c r="H13" s="57">
        <v>5.7406377297213068E-2</v>
      </c>
      <c r="I13" s="57">
        <v>9.6941371644729116E-2</v>
      </c>
      <c r="J13" s="57">
        <v>8.6366621159761278E-2</v>
      </c>
    </row>
    <row r="14" spans="1:10" ht="16" customHeight="1" x14ac:dyDescent="0.35">
      <c r="A14" s="8" t="s">
        <v>25</v>
      </c>
      <c r="B14" s="57">
        <v>0.10445686379514535</v>
      </c>
      <c r="C14" s="57">
        <v>0.1255521094930436</v>
      </c>
      <c r="D14" s="57">
        <v>0.13431874375170402</v>
      </c>
      <c r="E14" s="57">
        <v>8.8296640948843416E-2</v>
      </c>
      <c r="F14" s="57">
        <v>0.16119416992550234</v>
      </c>
      <c r="G14" s="57">
        <v>6.4436237469517738E-2</v>
      </c>
      <c r="H14" s="57">
        <v>0.1053064215486534</v>
      </c>
      <c r="I14" s="57">
        <v>6.4563325208032638E-2</v>
      </c>
      <c r="J14" s="57">
        <v>0.11928920528355508</v>
      </c>
    </row>
    <row r="15" spans="1:10" ht="16" customHeight="1" x14ac:dyDescent="0.35">
      <c r="A15" s="8"/>
      <c r="B15" s="48"/>
      <c r="C15" s="48"/>
      <c r="D15" s="48"/>
      <c r="E15" s="48"/>
      <c r="F15" s="48"/>
      <c r="G15" s="48"/>
      <c r="H15" s="48"/>
      <c r="I15" s="48"/>
      <c r="J15" s="48"/>
    </row>
    <row r="16" spans="1:10" ht="16" customHeight="1" x14ac:dyDescent="0.35">
      <c r="A16" s="11" t="s">
        <v>36</v>
      </c>
      <c r="B16" s="60">
        <v>0.95914825785306912</v>
      </c>
      <c r="C16" s="60">
        <v>0.92502519138513051</v>
      </c>
      <c r="D16" s="60">
        <v>0.93112598276408709</v>
      </c>
      <c r="E16" s="60">
        <v>0.94860311948017428</v>
      </c>
      <c r="F16" s="60">
        <v>0.85411172627617982</v>
      </c>
      <c r="G16" s="60">
        <v>0.95401022687969028</v>
      </c>
      <c r="H16" s="60">
        <v>0.96513790186130066</v>
      </c>
      <c r="I16" s="60">
        <v>0.94320312294329478</v>
      </c>
      <c r="J16" s="60">
        <v>0.92185721827964229</v>
      </c>
    </row>
    <row r="17" spans="1:10" ht="16" customHeight="1" x14ac:dyDescent="0.35">
      <c r="A17" s="11"/>
      <c r="B17" s="48"/>
      <c r="C17" s="48"/>
      <c r="D17" s="48"/>
      <c r="E17" s="48"/>
      <c r="F17" s="48"/>
      <c r="G17" s="48"/>
      <c r="H17" s="48"/>
      <c r="I17" s="48"/>
      <c r="J17" s="48"/>
    </row>
    <row r="18" spans="1:10" ht="16" customHeight="1" x14ac:dyDescent="0.35">
      <c r="A18" s="11" t="s">
        <v>76</v>
      </c>
      <c r="B18" s="60">
        <v>0.97084916260322696</v>
      </c>
      <c r="C18" s="60">
        <v>0.97818137142778905</v>
      </c>
      <c r="D18" s="60">
        <v>0.9481245911006343</v>
      </c>
      <c r="E18" s="60">
        <v>0.9702695969625621</v>
      </c>
      <c r="F18" s="60">
        <v>0.9291980948310693</v>
      </c>
      <c r="G18" s="60">
        <v>0.97896827441109424</v>
      </c>
      <c r="H18" s="60">
        <v>0.96001282332404214</v>
      </c>
      <c r="I18" s="60">
        <v>0.98435698017319251</v>
      </c>
      <c r="J18" s="60">
        <v>0.95749149768046149</v>
      </c>
    </row>
    <row r="19" spans="1:10" ht="16" customHeight="1" x14ac:dyDescent="0.35">
      <c r="A19" s="8"/>
      <c r="B19" s="48"/>
      <c r="C19" s="48"/>
      <c r="D19" s="48"/>
      <c r="E19" s="48"/>
      <c r="F19" s="48"/>
      <c r="G19" s="48"/>
      <c r="H19" s="48"/>
      <c r="I19" s="48"/>
      <c r="J19" s="48"/>
    </row>
    <row r="20" spans="1:10" ht="16" customHeight="1" x14ac:dyDescent="0.35">
      <c r="A20" s="11" t="s">
        <v>37</v>
      </c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16" customHeight="1" x14ac:dyDescent="0.35">
      <c r="A21" s="8" t="s">
        <v>40</v>
      </c>
      <c r="B21" s="57">
        <v>0.5123966998084255</v>
      </c>
      <c r="C21" s="57">
        <v>0.53682190108192496</v>
      </c>
      <c r="D21" s="57">
        <v>0.58931030157624331</v>
      </c>
      <c r="E21" s="57">
        <v>0.58848395960821986</v>
      </c>
      <c r="F21" s="57">
        <v>0.59981669410452865</v>
      </c>
      <c r="G21" s="57">
        <v>0.55402942707199787</v>
      </c>
      <c r="H21" s="57">
        <v>0.5276886598948507</v>
      </c>
      <c r="I21" s="57">
        <v>0.64910117492695363</v>
      </c>
      <c r="J21" s="57">
        <v>0.57133205102227869</v>
      </c>
    </row>
    <row r="22" spans="1:10" ht="16" customHeight="1" x14ac:dyDescent="0.35">
      <c r="A22" s="8" t="s">
        <v>39</v>
      </c>
      <c r="B22" s="57">
        <v>0.29982743317779514</v>
      </c>
      <c r="C22" s="57">
        <v>0.28291467685843752</v>
      </c>
      <c r="D22" s="57">
        <v>0.2359802011206783</v>
      </c>
      <c r="E22" s="57">
        <v>0.24263127234856352</v>
      </c>
      <c r="F22" s="57">
        <v>0.25560326707853981</v>
      </c>
      <c r="G22" s="57">
        <v>0.27140361283820263</v>
      </c>
      <c r="H22" s="57">
        <v>0.22759033357359612</v>
      </c>
      <c r="I22" s="57">
        <v>0.21200446937538101</v>
      </c>
      <c r="J22" s="57">
        <v>0.25732265677500182</v>
      </c>
    </row>
    <row r="23" spans="1:10" ht="16" customHeight="1" x14ac:dyDescent="0.35">
      <c r="A23" s="8" t="s">
        <v>26</v>
      </c>
      <c r="B23" s="57">
        <v>0.18777586701377899</v>
      </c>
      <c r="C23" s="57">
        <v>0.18026342205963744</v>
      </c>
      <c r="D23" s="57">
        <v>0.17470949730307847</v>
      </c>
      <c r="E23" s="57">
        <v>0.16888476804321642</v>
      </c>
      <c r="F23" s="57">
        <v>0.14458003881693143</v>
      </c>
      <c r="G23" s="57">
        <v>0.17456696008979961</v>
      </c>
      <c r="H23" s="57">
        <v>0.24472100653155401</v>
      </c>
      <c r="I23" s="57">
        <v>0.13889435569766445</v>
      </c>
      <c r="J23" s="57">
        <v>0.17134529220271766</v>
      </c>
    </row>
    <row r="24" spans="1:10" ht="16" customHeight="1" x14ac:dyDescent="0.35">
      <c r="A24" s="11"/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16" customHeight="1" x14ac:dyDescent="0.35">
      <c r="A25" s="63" t="s">
        <v>157</v>
      </c>
      <c r="B25" s="60">
        <v>0.31619516836032729</v>
      </c>
      <c r="C25" s="60">
        <v>0.29143909932440465</v>
      </c>
      <c r="D25" s="60">
        <v>0.30700400755162699</v>
      </c>
      <c r="E25" s="60">
        <v>0.24994031891599275</v>
      </c>
      <c r="F25" s="60">
        <v>0.21315128810461101</v>
      </c>
      <c r="G25" s="60">
        <v>0.26256961234477716</v>
      </c>
      <c r="H25" s="60">
        <v>0.28597264958816537</v>
      </c>
      <c r="I25" s="60">
        <v>0.23295595392741522</v>
      </c>
      <c r="J25" s="60">
        <v>0.26900175638248286</v>
      </c>
    </row>
    <row r="26" spans="1:10" ht="16" customHeight="1" x14ac:dyDescent="0.35">
      <c r="A26" s="8"/>
      <c r="B26" s="12"/>
      <c r="C26" s="12"/>
      <c r="D26" s="12"/>
      <c r="E26" s="12"/>
      <c r="F26" s="12"/>
      <c r="G26" s="12"/>
      <c r="H26" s="12"/>
      <c r="I26" s="12"/>
      <c r="J26" s="12"/>
    </row>
    <row r="27" spans="1:10" ht="16" customHeight="1" x14ac:dyDescent="0.35">
      <c r="A27" s="11" t="s">
        <v>42</v>
      </c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16" customHeight="1" x14ac:dyDescent="0.35">
      <c r="A28" s="8" t="s">
        <v>27</v>
      </c>
      <c r="B28" s="60">
        <v>0.1205683551147384</v>
      </c>
      <c r="C28" s="60">
        <v>0.13964250837161385</v>
      </c>
      <c r="D28" s="60">
        <v>0.14341768078936845</v>
      </c>
      <c r="E28" s="60">
        <v>0.11567010008035647</v>
      </c>
      <c r="F28" s="60">
        <v>0.1420916055966544</v>
      </c>
      <c r="G28" s="60">
        <v>0.13193787410257463</v>
      </c>
      <c r="H28" s="60">
        <v>0.163001297785653</v>
      </c>
      <c r="I28" s="60">
        <v>0.11424044657828727</v>
      </c>
      <c r="J28" s="60">
        <v>0.13579371953207081</v>
      </c>
    </row>
    <row r="29" spans="1:10" ht="16" customHeight="1" x14ac:dyDescent="0.35">
      <c r="A29" s="8" t="s">
        <v>28</v>
      </c>
      <c r="B29" s="57">
        <v>0.25218639156193606</v>
      </c>
      <c r="C29" s="57">
        <v>0.28404214987855175</v>
      </c>
      <c r="D29" s="57">
        <v>0.34266712282431838</v>
      </c>
      <c r="E29" s="57">
        <v>0.35943066396189283</v>
      </c>
      <c r="F29" s="57">
        <v>0.22772680909279525</v>
      </c>
      <c r="G29" s="57">
        <v>0.28620846652967552</v>
      </c>
      <c r="H29" s="57">
        <v>0.20225407174432086</v>
      </c>
      <c r="I29" s="57">
        <v>0.3085264817412679</v>
      </c>
      <c r="J29" s="57">
        <v>0.2838953743626742</v>
      </c>
    </row>
    <row r="30" spans="1:10" ht="16" customHeight="1" x14ac:dyDescent="0.35">
      <c r="A30" s="8" t="s">
        <v>29</v>
      </c>
      <c r="B30" s="57">
        <v>0.20000099923169901</v>
      </c>
      <c r="C30" s="57">
        <v>0.17339079594532417</v>
      </c>
      <c r="D30" s="57">
        <v>0.18293972162259675</v>
      </c>
      <c r="E30" s="57">
        <v>0.19419353364389524</v>
      </c>
      <c r="F30" s="57">
        <v>0.17815294143638954</v>
      </c>
      <c r="G30" s="57">
        <v>0.17567176379373042</v>
      </c>
      <c r="H30" s="57">
        <v>0.16695885179030498</v>
      </c>
      <c r="I30" s="57">
        <v>0.20277139670617331</v>
      </c>
      <c r="J30" s="57">
        <v>0.18284746593943896</v>
      </c>
    </row>
    <row r="31" spans="1:10" ht="16" customHeight="1" x14ac:dyDescent="0.35">
      <c r="A31" s="8" t="s">
        <v>30</v>
      </c>
      <c r="B31" s="57">
        <v>0.42724425409162609</v>
      </c>
      <c r="C31" s="57">
        <v>0.4029245458045097</v>
      </c>
      <c r="D31" s="57">
        <v>0.33097547476371653</v>
      </c>
      <c r="E31" s="57">
        <v>0.33070570231385477</v>
      </c>
      <c r="F31" s="57">
        <v>0.45202864387415997</v>
      </c>
      <c r="G31" s="57">
        <v>0.40618189557401935</v>
      </c>
      <c r="H31" s="57">
        <v>0.46778577867972193</v>
      </c>
      <c r="I31" s="57">
        <v>0.37446167497426991</v>
      </c>
      <c r="J31" s="57">
        <v>0.39746344016581486</v>
      </c>
    </row>
    <row r="32" spans="1:10" ht="15.75" customHeight="1" x14ac:dyDescent="0.35">
      <c r="A32" s="51"/>
      <c r="B32" s="9"/>
      <c r="C32" s="9"/>
      <c r="D32" s="9"/>
      <c r="E32" s="9"/>
      <c r="F32" s="9"/>
      <c r="G32" s="9"/>
      <c r="H32" s="9"/>
      <c r="I32" s="9"/>
      <c r="J32" s="9"/>
    </row>
    <row r="33" spans="1:10" ht="16" customHeight="1" x14ac:dyDescent="0.35">
      <c r="A33" s="16" t="s">
        <v>44</v>
      </c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6" customHeight="1" x14ac:dyDescent="0.35">
      <c r="A34" s="17" t="s">
        <v>31</v>
      </c>
      <c r="B34" s="60">
        <v>6.5409325543952998E-2</v>
      </c>
      <c r="C34" s="60">
        <v>8.1034853214755204E-2</v>
      </c>
      <c r="D34" s="60">
        <v>6.701271116241421E-2</v>
      </c>
      <c r="E34" s="60">
        <v>3.5178041137278467E-2</v>
      </c>
      <c r="F34" s="60">
        <v>6.6142692666102648E-2</v>
      </c>
      <c r="G34" s="60">
        <v>5.3229417042299311E-2</v>
      </c>
      <c r="H34" s="60">
        <v>0.15769322176279293</v>
      </c>
      <c r="I34" s="60">
        <v>4.5411884433498043E-2</v>
      </c>
      <c r="J34" s="60">
        <v>6.7277064297292077E-2</v>
      </c>
    </row>
    <row r="35" spans="1:10" ht="16" customHeight="1" x14ac:dyDescent="0.35">
      <c r="A35" s="17" t="s">
        <v>32</v>
      </c>
      <c r="B35" s="60">
        <v>0.26826639231603583</v>
      </c>
      <c r="C35" s="60">
        <v>0.23562016908033667</v>
      </c>
      <c r="D35" s="60">
        <v>0.1937028822051835</v>
      </c>
      <c r="E35" s="60">
        <v>0.19687242798353899</v>
      </c>
      <c r="F35" s="60">
        <v>0.16199697160012388</v>
      </c>
      <c r="G35" s="60">
        <v>0.24202840774097628</v>
      </c>
      <c r="H35" s="60">
        <v>0.24884940797685226</v>
      </c>
      <c r="I35" s="60">
        <v>0.16397878888265716</v>
      </c>
      <c r="J35" s="60">
        <v>0.20764002752003377</v>
      </c>
    </row>
    <row r="36" spans="1:10" ht="16" customHeight="1" x14ac:dyDescent="0.35">
      <c r="A36" s="17" t="s">
        <v>98</v>
      </c>
      <c r="B36" s="60">
        <v>0.13742913484476715</v>
      </c>
      <c r="C36" s="60">
        <v>0.16056195509130233</v>
      </c>
      <c r="D36" s="60">
        <v>0.12033104953086619</v>
      </c>
      <c r="E36" s="60">
        <v>0.12672070968454924</v>
      </c>
      <c r="F36" s="60">
        <v>0.10950166395229735</v>
      </c>
      <c r="G36" s="60">
        <v>0.15115479064099896</v>
      </c>
      <c r="H36" s="60">
        <v>0.23530971958213281</v>
      </c>
      <c r="I36" s="60">
        <v>0.14366678706234373</v>
      </c>
      <c r="J36" s="60">
        <v>0.13539791252693528</v>
      </c>
    </row>
    <row r="37" spans="1:10" ht="16" customHeight="1" x14ac:dyDescent="0.35">
      <c r="A37" s="17" t="s">
        <v>33</v>
      </c>
      <c r="B37" s="60">
        <v>0.52889514729524345</v>
      </c>
      <c r="C37" s="60">
        <v>0.52278302261360565</v>
      </c>
      <c r="D37" s="60">
        <v>0.61895335710153643</v>
      </c>
      <c r="E37" s="60">
        <v>0.64122882119463265</v>
      </c>
      <c r="F37" s="60">
        <v>0.66235867178147567</v>
      </c>
      <c r="G37" s="60">
        <v>0.55358738457572565</v>
      </c>
      <c r="H37" s="60">
        <v>0.35814765067822257</v>
      </c>
      <c r="I37" s="60">
        <v>0.64694253962150028</v>
      </c>
      <c r="J37" s="60">
        <v>0.58968499565573607</v>
      </c>
    </row>
    <row r="38" spans="1:10" ht="16" customHeight="1" x14ac:dyDescent="0.35">
      <c r="A38" s="17"/>
      <c r="B38" s="60"/>
      <c r="C38" s="60"/>
      <c r="D38" s="60"/>
      <c r="E38" s="60"/>
      <c r="F38" s="60"/>
      <c r="G38" s="60"/>
      <c r="H38" s="60"/>
      <c r="I38" s="60"/>
      <c r="J38" s="60"/>
    </row>
    <row r="39" spans="1:10" ht="16" customHeight="1" x14ac:dyDescent="0.35">
      <c r="A39" s="227" t="s">
        <v>125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10" ht="16" customHeight="1" x14ac:dyDescent="0.35">
      <c r="A40" s="227" t="s">
        <v>152</v>
      </c>
      <c r="B40" s="60">
        <v>0.34599999999999997</v>
      </c>
      <c r="C40" s="60">
        <v>0.31</v>
      </c>
      <c r="D40" s="60">
        <v>0.27200000000000002</v>
      </c>
      <c r="E40" s="60">
        <v>0.222</v>
      </c>
      <c r="F40" s="60">
        <v>0.29399999999999998</v>
      </c>
      <c r="G40" s="60">
        <v>0.32700000000000001</v>
      </c>
      <c r="H40" s="60">
        <v>0.41399999999999998</v>
      </c>
      <c r="I40" s="60">
        <v>0.23300000000000001</v>
      </c>
      <c r="J40" s="60">
        <v>0.29799999999999999</v>
      </c>
    </row>
    <row r="41" spans="1:10" ht="16" customHeight="1" x14ac:dyDescent="0.35">
      <c r="A41" s="227" t="s">
        <v>153</v>
      </c>
      <c r="B41" s="60">
        <v>0.65400000000000003</v>
      </c>
      <c r="C41" s="60">
        <v>0.69</v>
      </c>
      <c r="D41" s="60">
        <v>0.72799999999999998</v>
      </c>
      <c r="E41" s="60">
        <v>0.77800000000000002</v>
      </c>
      <c r="F41" s="60">
        <v>0.70599999999999996</v>
      </c>
      <c r="G41" s="60">
        <v>0.67300000000000004</v>
      </c>
      <c r="H41" s="60">
        <v>0.58599999999999997</v>
      </c>
      <c r="I41" s="60">
        <v>0.76700000000000002</v>
      </c>
      <c r="J41" s="60">
        <v>0.70199999999999996</v>
      </c>
    </row>
    <row r="42" spans="1:10" ht="16" customHeight="1" x14ac:dyDescent="0.35">
      <c r="A42" s="17"/>
      <c r="B42" s="9"/>
      <c r="C42" s="9"/>
      <c r="D42" s="9"/>
      <c r="E42" s="9"/>
      <c r="F42" s="9"/>
      <c r="G42" s="9"/>
      <c r="H42" s="9"/>
      <c r="I42" s="9"/>
      <c r="J42" s="9"/>
    </row>
    <row r="43" spans="1:10" ht="16" customHeight="1" x14ac:dyDescent="0.35">
      <c r="A43" s="16" t="s">
        <v>43</v>
      </c>
      <c r="B43" s="12"/>
      <c r="C43" s="12"/>
      <c r="D43" s="12"/>
      <c r="E43" s="12"/>
      <c r="F43" s="12"/>
      <c r="G43" s="12"/>
      <c r="H43" s="12"/>
      <c r="I43" s="12"/>
      <c r="J43" s="12"/>
    </row>
    <row r="44" spans="1:10" ht="16" customHeight="1" x14ac:dyDescent="0.35">
      <c r="A44" s="17" t="s">
        <v>94</v>
      </c>
      <c r="B44" s="60">
        <v>0.31084676838500785</v>
      </c>
      <c r="C44" s="60">
        <v>0.35232561747819624</v>
      </c>
      <c r="D44" s="60">
        <v>0.26307161449344052</v>
      </c>
      <c r="E44" s="60">
        <v>0.21638090100417504</v>
      </c>
      <c r="F44" s="60">
        <v>0.30162417860633095</v>
      </c>
      <c r="G44" s="60">
        <v>0.27585555002881407</v>
      </c>
      <c r="H44" s="60">
        <v>0.33192690578912609</v>
      </c>
      <c r="I44" s="60">
        <v>0.21246881738911799</v>
      </c>
      <c r="J44" s="60">
        <v>0.28689254277214576</v>
      </c>
    </row>
    <row r="45" spans="1:10" ht="16" customHeight="1" x14ac:dyDescent="0.35">
      <c r="A45" s="17" t="s">
        <v>95</v>
      </c>
      <c r="B45" s="60">
        <v>0.23295051684029031</v>
      </c>
      <c r="C45" s="60">
        <v>0.18957257682002948</v>
      </c>
      <c r="D45" s="60">
        <v>0.19595535024976166</v>
      </c>
      <c r="E45" s="60">
        <v>0.21703619039056243</v>
      </c>
      <c r="F45" s="60">
        <v>0.18813587009346486</v>
      </c>
      <c r="G45" s="60">
        <v>0.21365712849373519</v>
      </c>
      <c r="H45" s="60">
        <v>0.28700077892415876</v>
      </c>
      <c r="I45" s="60">
        <v>0.19127710452831775</v>
      </c>
      <c r="J45" s="60">
        <v>0.20645751564775788</v>
      </c>
    </row>
    <row r="46" spans="1:10" ht="16" customHeight="1" x14ac:dyDescent="0.35">
      <c r="A46" s="17" t="s">
        <v>96</v>
      </c>
      <c r="B46" s="60">
        <v>8.2317950259771872E-2</v>
      </c>
      <c r="C46" s="60">
        <v>0.10282968124595103</v>
      </c>
      <c r="D46" s="60">
        <v>8.9072153514022812E-2</v>
      </c>
      <c r="E46" s="60">
        <v>8.7921359279676134E-2</v>
      </c>
      <c r="F46" s="60">
        <v>7.0671774902940923E-2</v>
      </c>
      <c r="G46" s="60">
        <v>0.10771958943245906</v>
      </c>
      <c r="H46" s="60">
        <v>0.10894336372874378</v>
      </c>
      <c r="I46" s="60">
        <v>0.20500752634343772</v>
      </c>
      <c r="J46" s="60">
        <v>9.2685686639654943E-2</v>
      </c>
    </row>
    <row r="47" spans="1:10" ht="16" customHeight="1" x14ac:dyDescent="0.35">
      <c r="A47" s="17" t="s">
        <v>97</v>
      </c>
      <c r="B47" s="60">
        <v>0.37388476451492925</v>
      </c>
      <c r="C47" s="60">
        <v>0.35527212445582274</v>
      </c>
      <c r="D47" s="60">
        <v>0.45190088174277521</v>
      </c>
      <c r="E47" s="60">
        <v>0.47866154932558586</v>
      </c>
      <c r="F47" s="60">
        <v>0.43956817639726287</v>
      </c>
      <c r="G47" s="60">
        <v>0.40276773204499144</v>
      </c>
      <c r="H47" s="60">
        <v>0.27212895155797207</v>
      </c>
      <c r="I47" s="60">
        <v>0.39124655173912493</v>
      </c>
      <c r="J47" s="60">
        <v>0.41396425494043976</v>
      </c>
    </row>
    <row r="48" spans="1:10" ht="16" customHeight="1" x14ac:dyDescent="0.35">
      <c r="A48" s="17"/>
      <c r="B48" s="9"/>
      <c r="C48" s="9"/>
      <c r="D48" s="9"/>
      <c r="E48" s="9"/>
      <c r="F48" s="9"/>
      <c r="G48" s="9"/>
      <c r="H48" s="9"/>
      <c r="I48" s="9"/>
      <c r="J48" s="9"/>
    </row>
    <row r="49" spans="1:10" ht="16" customHeight="1" x14ac:dyDescent="0.35">
      <c r="A49" s="18" t="s">
        <v>75</v>
      </c>
      <c r="B49" s="57">
        <v>0.53313883017582231</v>
      </c>
      <c r="C49" s="57">
        <v>0.55112399542475987</v>
      </c>
      <c r="D49" s="57">
        <v>0.57795238313398845</v>
      </c>
      <c r="E49" s="57">
        <v>0.67764100316368503</v>
      </c>
      <c r="F49" s="57">
        <v>0.42031885414765296</v>
      </c>
      <c r="G49" s="57">
        <v>0.56063541382168702</v>
      </c>
      <c r="H49" s="57">
        <v>0.42415875874910974</v>
      </c>
      <c r="I49" s="57">
        <v>0.59651989064441491</v>
      </c>
      <c r="J49" s="57">
        <v>0.53200606809434348</v>
      </c>
    </row>
    <row r="50" spans="1:10" ht="16" customHeight="1" x14ac:dyDescent="0.35">
      <c r="A50" s="17"/>
      <c r="B50" s="9"/>
      <c r="C50" s="9"/>
      <c r="D50" s="9"/>
      <c r="E50" s="9"/>
      <c r="F50" s="9"/>
      <c r="G50" s="9"/>
      <c r="H50" s="9"/>
      <c r="I50" s="9"/>
      <c r="J50" s="9"/>
    </row>
    <row r="51" spans="1:10" ht="16" customHeight="1" x14ac:dyDescent="0.35">
      <c r="A51" s="18" t="s">
        <v>67</v>
      </c>
      <c r="B51" s="27"/>
      <c r="C51" s="27"/>
      <c r="D51" s="27"/>
      <c r="E51" s="27"/>
      <c r="F51" s="27"/>
      <c r="G51" s="27"/>
      <c r="H51" s="27"/>
      <c r="I51" s="27"/>
      <c r="J51" s="27"/>
    </row>
    <row r="52" spans="1:10" ht="16" customHeight="1" x14ac:dyDescent="0.35">
      <c r="A52" s="28" t="s">
        <v>107</v>
      </c>
      <c r="B52" s="32">
        <v>1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151">
        <v>0.11929692573323342</v>
      </c>
    </row>
    <row r="53" spans="1:10" ht="16" customHeight="1" x14ac:dyDescent="0.35">
      <c r="A53" s="28" t="s">
        <v>108</v>
      </c>
      <c r="B53" s="32">
        <v>0</v>
      </c>
      <c r="C53" s="32">
        <v>1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151">
        <v>0.11349335111100829</v>
      </c>
    </row>
    <row r="54" spans="1:10" ht="16" customHeight="1" x14ac:dyDescent="0.35">
      <c r="A54" s="28" t="s">
        <v>109</v>
      </c>
      <c r="B54" s="32">
        <v>0</v>
      </c>
      <c r="C54" s="32">
        <v>0</v>
      </c>
      <c r="D54" s="32">
        <v>1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151">
        <v>0.21998048735985262</v>
      </c>
    </row>
    <row r="55" spans="1:10" ht="16" customHeight="1" x14ac:dyDescent="0.35">
      <c r="A55" s="28" t="s">
        <v>110</v>
      </c>
      <c r="B55" s="32">
        <v>0</v>
      </c>
      <c r="C55" s="32">
        <v>0</v>
      </c>
      <c r="D55" s="32">
        <v>0</v>
      </c>
      <c r="E55" s="32">
        <v>1</v>
      </c>
      <c r="F55" s="32">
        <v>0</v>
      </c>
      <c r="G55" s="32">
        <v>0</v>
      </c>
      <c r="H55" s="32">
        <v>0</v>
      </c>
      <c r="I55" s="32">
        <v>0</v>
      </c>
      <c r="J55" s="151">
        <v>9.7968344509172342E-2</v>
      </c>
    </row>
    <row r="56" spans="1:10" ht="16" customHeight="1" x14ac:dyDescent="0.35">
      <c r="A56" s="28" t="s">
        <v>111</v>
      </c>
      <c r="B56" s="32">
        <v>0</v>
      </c>
      <c r="C56" s="32">
        <v>0</v>
      </c>
      <c r="D56" s="32">
        <v>0</v>
      </c>
      <c r="E56" s="32">
        <v>0</v>
      </c>
      <c r="F56" s="32">
        <v>1</v>
      </c>
      <c r="G56" s="32">
        <v>0</v>
      </c>
      <c r="H56" s="32">
        <v>0</v>
      </c>
      <c r="I56" s="32">
        <v>0</v>
      </c>
      <c r="J56" s="151">
        <v>0.24120656379624761</v>
      </c>
    </row>
    <row r="57" spans="1:10" ht="16" customHeight="1" x14ac:dyDescent="0.35">
      <c r="A57" s="28" t="s">
        <v>112</v>
      </c>
      <c r="B57" s="32">
        <v>0</v>
      </c>
      <c r="C57" s="32">
        <v>0</v>
      </c>
      <c r="D57" s="32">
        <v>0</v>
      </c>
      <c r="E57" s="32">
        <v>0</v>
      </c>
      <c r="F57" s="32">
        <v>0</v>
      </c>
      <c r="G57" s="32">
        <v>1</v>
      </c>
      <c r="H57" s="32">
        <v>0</v>
      </c>
      <c r="I57" s="32">
        <v>0</v>
      </c>
      <c r="J57" s="151">
        <v>0.12131131128719654</v>
      </c>
    </row>
    <row r="58" spans="1:10" ht="16" customHeight="1" x14ac:dyDescent="0.35">
      <c r="A58" s="28" t="s">
        <v>113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1</v>
      </c>
      <c r="I58" s="32">
        <v>0</v>
      </c>
      <c r="J58" s="151">
        <v>5.1109532482965445E-2</v>
      </c>
    </row>
    <row r="59" spans="1:10" s="62" customFormat="1" ht="16" customHeight="1" thickBot="1" x14ac:dyDescent="0.4">
      <c r="A59" s="29" t="s">
        <v>114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1</v>
      </c>
      <c r="J59" s="150">
        <v>3.5633483720323503E-2</v>
      </c>
    </row>
    <row r="60" spans="1:10" ht="16" customHeight="1" thickBot="1" x14ac:dyDescent="0.4">
      <c r="A60" s="19" t="s">
        <v>41</v>
      </c>
      <c r="B60" s="155">
        <v>608</v>
      </c>
      <c r="C60" s="155">
        <v>565</v>
      </c>
      <c r="D60" s="155">
        <v>1130</v>
      </c>
      <c r="E60" s="155">
        <v>524</v>
      </c>
      <c r="F60" s="155">
        <v>1040</v>
      </c>
      <c r="G60" s="155">
        <v>583</v>
      </c>
      <c r="H60" s="155">
        <v>257</v>
      </c>
      <c r="I60" s="155">
        <v>294</v>
      </c>
      <c r="J60" s="155">
        <v>5001</v>
      </c>
    </row>
    <row r="61" spans="1:10" ht="16" customHeight="1" x14ac:dyDescent="0.35">
      <c r="A61" s="20" t="s">
        <v>359</v>
      </c>
      <c r="B61" s="32"/>
      <c r="C61" s="32"/>
      <c r="D61" s="32"/>
      <c r="E61" s="32"/>
      <c r="F61" s="32"/>
      <c r="G61" s="32"/>
      <c r="H61" s="32"/>
      <c r="I61" s="32"/>
      <c r="J61" s="32"/>
    </row>
    <row r="62" spans="1:10" ht="16" customHeight="1" x14ac:dyDescent="0.35">
      <c r="A62" s="267" t="s">
        <v>45</v>
      </c>
      <c r="B62" s="267"/>
      <c r="C62" s="267"/>
      <c r="D62" s="267"/>
      <c r="E62" s="267"/>
      <c r="F62" s="267"/>
      <c r="G62" s="267"/>
      <c r="H62" s="267"/>
      <c r="I62" s="267"/>
      <c r="J62" s="267"/>
    </row>
    <row r="63" spans="1:10" ht="15.65" customHeight="1" x14ac:dyDescent="0.35">
      <c r="A63" s="198" t="str">
        <f>HYPERLINK("#'Index'!A1","Back To Index")</f>
        <v>Back To Index</v>
      </c>
    </row>
    <row r="64" spans="1:10" ht="15.65" customHeight="1" x14ac:dyDescent="0.35"/>
    <row r="65" ht="15.65" customHeight="1" x14ac:dyDescent="0.35"/>
    <row r="66" ht="15.65" customHeight="1" x14ac:dyDescent="0.35"/>
    <row r="68" ht="15.65" customHeight="1" x14ac:dyDescent="0.35"/>
    <row r="70" ht="15" customHeight="1" x14ac:dyDescent="0.35"/>
    <row r="72" ht="15" customHeight="1" x14ac:dyDescent="0.35"/>
    <row r="73" ht="15.65" customHeight="1" x14ac:dyDescent="0.35"/>
    <row r="74" ht="15.65" customHeight="1" x14ac:dyDescent="0.35"/>
    <row r="75" ht="15.65" customHeight="1" x14ac:dyDescent="0.35"/>
    <row r="76" ht="15.65" customHeight="1" x14ac:dyDescent="0.35"/>
    <row r="78" ht="15.65" customHeight="1" x14ac:dyDescent="0.35"/>
    <row r="80" ht="15" customHeight="1" x14ac:dyDescent="0.35"/>
    <row r="82" ht="15" customHeight="1" x14ac:dyDescent="0.35"/>
    <row r="83" ht="15.65" customHeight="1" x14ac:dyDescent="0.35"/>
    <row r="84" ht="15.65" customHeight="1" x14ac:dyDescent="0.35"/>
    <row r="85" ht="15.65" customHeight="1" x14ac:dyDescent="0.35"/>
    <row r="86" ht="15.65" customHeight="1" x14ac:dyDescent="0.35"/>
    <row r="88" ht="15.65" customHeight="1" x14ac:dyDescent="0.35"/>
    <row r="90" ht="15" customHeight="1" x14ac:dyDescent="0.35"/>
    <row r="92" ht="15" customHeight="1" x14ac:dyDescent="0.35"/>
    <row r="93" ht="15.65" customHeight="1" x14ac:dyDescent="0.35"/>
    <row r="94" ht="15.65" customHeight="1" x14ac:dyDescent="0.35"/>
    <row r="95" ht="15.65" customHeight="1" x14ac:dyDescent="0.35"/>
    <row r="96" ht="15.65" customHeight="1" x14ac:dyDescent="0.35"/>
    <row r="98" ht="15.65" customHeight="1" x14ac:dyDescent="0.35"/>
    <row r="100" ht="15" customHeight="1" x14ac:dyDescent="0.35"/>
    <row r="102" ht="15" customHeight="1" x14ac:dyDescent="0.35"/>
    <row r="103" ht="15.65" customHeight="1" x14ac:dyDescent="0.35"/>
    <row r="104" ht="15.65" customHeight="1" x14ac:dyDescent="0.35"/>
    <row r="105" ht="15.65" customHeight="1" x14ac:dyDescent="0.35"/>
    <row r="106" ht="15.65" customHeight="1" x14ac:dyDescent="0.35"/>
    <row r="108" ht="15.65" customHeight="1" x14ac:dyDescent="0.35"/>
    <row r="110" ht="15" customHeight="1" x14ac:dyDescent="0.35"/>
    <row r="112" ht="15" customHeight="1" x14ac:dyDescent="0.35"/>
    <row r="114" ht="15" customHeight="1" x14ac:dyDescent="0.35"/>
    <row r="116" ht="15" customHeight="1" x14ac:dyDescent="0.35"/>
    <row r="117" ht="15.65" customHeight="1" x14ac:dyDescent="0.35"/>
    <row r="118" ht="15.65" customHeight="1" x14ac:dyDescent="0.35"/>
    <row r="119" ht="15.65" customHeight="1" x14ac:dyDescent="0.35"/>
    <row r="120" ht="15.65" customHeight="1" x14ac:dyDescent="0.35"/>
    <row r="122" ht="15.65" customHeight="1" x14ac:dyDescent="0.35"/>
    <row r="124" ht="15" customHeight="1" x14ac:dyDescent="0.35"/>
    <row r="126" ht="15" customHeight="1" x14ac:dyDescent="0.35"/>
    <row r="128" ht="15" customHeight="1" x14ac:dyDescent="0.35"/>
    <row r="129" ht="15.65" customHeight="1" x14ac:dyDescent="0.35"/>
    <row r="130" ht="15.65" customHeight="1" x14ac:dyDescent="0.35"/>
    <row r="131" ht="15.65" customHeight="1" x14ac:dyDescent="0.35"/>
    <row r="132" ht="15.65" customHeight="1" x14ac:dyDescent="0.35"/>
    <row r="134" ht="15.65" customHeight="1" x14ac:dyDescent="0.35"/>
    <row r="136" ht="15" customHeight="1" x14ac:dyDescent="0.35"/>
    <row r="138" ht="15" customHeight="1" x14ac:dyDescent="0.35"/>
    <row r="140" ht="15" customHeight="1" x14ac:dyDescent="0.35"/>
    <row r="141" ht="15.65" customHeight="1" x14ac:dyDescent="0.35"/>
    <row r="142" ht="15.65" customHeight="1" x14ac:dyDescent="0.35"/>
    <row r="143" ht="15.65" customHeight="1" x14ac:dyDescent="0.35"/>
    <row r="144" ht="15.65" customHeight="1" x14ac:dyDescent="0.35"/>
    <row r="146" ht="15.65" customHeight="1" x14ac:dyDescent="0.35"/>
    <row r="148" ht="15" customHeight="1" x14ac:dyDescent="0.35"/>
    <row r="150" ht="15" customHeight="1" x14ac:dyDescent="0.35"/>
    <row r="152" ht="15" customHeight="1" x14ac:dyDescent="0.35"/>
    <row r="154" ht="15" customHeight="1" x14ac:dyDescent="0.35"/>
    <row r="155" ht="15.65" customHeight="1" x14ac:dyDescent="0.35"/>
    <row r="156" ht="15.65" customHeight="1" x14ac:dyDescent="0.35"/>
    <row r="157" ht="15.65" customHeight="1" x14ac:dyDescent="0.35"/>
    <row r="158" ht="15.65" customHeight="1" x14ac:dyDescent="0.35"/>
    <row r="160" ht="15.65" customHeight="1" x14ac:dyDescent="0.35"/>
    <row r="162" ht="15" customHeight="1" x14ac:dyDescent="0.35"/>
    <row r="164" ht="15" customHeight="1" x14ac:dyDescent="0.35"/>
    <row r="165" ht="15.65" customHeight="1" x14ac:dyDescent="0.35"/>
    <row r="166" ht="15.65" customHeight="1" x14ac:dyDescent="0.35"/>
    <row r="167" ht="15.65" customHeight="1" x14ac:dyDescent="0.35"/>
    <row r="168" ht="15.65" customHeight="1" x14ac:dyDescent="0.35"/>
    <row r="170" ht="15.65" customHeight="1" x14ac:dyDescent="0.35"/>
    <row r="172" ht="15" customHeight="1" x14ac:dyDescent="0.35"/>
    <row r="174" ht="15" customHeight="1" x14ac:dyDescent="0.35"/>
    <row r="176" ht="15.65" customHeight="1" x14ac:dyDescent="0.35"/>
  </sheetData>
  <sheetProtection formatCells="0" formatColumns="0" formatRows="0" insertColumns="0" insertRows="0" deleteColumns="0" deleteRows="0"/>
  <mergeCells count="2">
    <mergeCell ref="A1:J1"/>
    <mergeCell ref="A62:J62"/>
  </mergeCells>
  <printOptions horizontalCentered="1"/>
  <pageMargins left="0.7" right="0.7" top="0.75" bottom="0.75" header="0.3" footer="0.3"/>
  <pageSetup scale="92" firstPageNumber="11" orientation="portrait" useFirstPageNumber="1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 enableFormatConditionsCalculation="0">
    <tabColor rgb="FF1F497D"/>
  </sheetPr>
  <dimension ref="A1:G403"/>
  <sheetViews>
    <sheetView topLeftCell="A6" workbookViewId="0">
      <selection activeCell="E19" sqref="E19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7" s="93" customFormat="1" ht="15" customHeight="1" thickBot="1" x14ac:dyDescent="0.35">
      <c r="A1" s="290" t="s">
        <v>351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158" t="s">
        <v>0</v>
      </c>
      <c r="B2" s="271"/>
      <c r="C2" s="272"/>
      <c r="D2" s="91" t="s">
        <v>90</v>
      </c>
      <c r="E2" s="91" t="s">
        <v>91</v>
      </c>
      <c r="F2" s="92" t="s">
        <v>92</v>
      </c>
      <c r="G2" s="92" t="s">
        <v>4</v>
      </c>
    </row>
    <row r="3" spans="1:7" ht="16" customHeight="1" x14ac:dyDescent="0.3">
      <c r="A3" s="273" t="s">
        <v>139</v>
      </c>
      <c r="B3" s="273" t="s">
        <v>120</v>
      </c>
      <c r="C3" s="276"/>
      <c r="D3" s="83">
        <v>1044089.0899999997</v>
      </c>
      <c r="E3" s="83">
        <v>55654.01</v>
      </c>
      <c r="F3" s="83">
        <v>58301.029999999992</v>
      </c>
      <c r="G3" s="83">
        <v>1158044.1300000004</v>
      </c>
    </row>
    <row r="4" spans="1:7" ht="16" customHeight="1" x14ac:dyDescent="0.3">
      <c r="A4" s="274"/>
      <c r="B4" s="277" t="s">
        <v>5</v>
      </c>
      <c r="C4" s="274"/>
      <c r="D4" s="117">
        <v>0.16750013547262477</v>
      </c>
      <c r="E4" s="117">
        <v>0.16888721932374842</v>
      </c>
      <c r="F4" s="117">
        <v>0.23425061118038715</v>
      </c>
      <c r="G4" s="117">
        <v>0.17000611201532206</v>
      </c>
    </row>
    <row r="5" spans="1:7" ht="16" customHeight="1" x14ac:dyDescent="0.3">
      <c r="A5" s="274"/>
      <c r="B5" s="277" t="s">
        <v>6</v>
      </c>
      <c r="C5" s="157" t="s">
        <v>7</v>
      </c>
      <c r="D5" s="117">
        <v>0.1534445026706496</v>
      </c>
      <c r="E5" s="117">
        <v>0.11346407671313395</v>
      </c>
      <c r="F5" s="117">
        <v>0.14564119714587989</v>
      </c>
      <c r="G5" s="117">
        <v>0.15622719916469144</v>
      </c>
    </row>
    <row r="6" spans="1:7" ht="16" customHeight="1" x14ac:dyDescent="0.3">
      <c r="A6" s="274"/>
      <c r="B6" s="277"/>
      <c r="C6" s="157" t="s">
        <v>8</v>
      </c>
      <c r="D6" s="117">
        <v>0.18256561508764699</v>
      </c>
      <c r="E6" s="117">
        <v>0.24393356457379409</v>
      </c>
      <c r="F6" s="117">
        <v>0.35440738337421174</v>
      </c>
      <c r="G6" s="117">
        <v>0.18473422670956471</v>
      </c>
    </row>
    <row r="7" spans="1:7" ht="16" customHeight="1" thickBot="1" x14ac:dyDescent="0.35">
      <c r="A7" s="275"/>
      <c r="B7" s="278" t="s">
        <v>9</v>
      </c>
      <c r="C7" s="275"/>
      <c r="D7" s="114">
        <v>4665</v>
      </c>
      <c r="E7" s="114">
        <v>199</v>
      </c>
      <c r="F7" s="114">
        <v>137</v>
      </c>
      <c r="G7" s="114">
        <v>5001</v>
      </c>
    </row>
    <row r="8" spans="1:7" ht="16" customHeight="1" x14ac:dyDescent="0.3">
      <c r="A8" s="273" t="s">
        <v>140</v>
      </c>
      <c r="B8" s="273" t="s">
        <v>120</v>
      </c>
      <c r="C8" s="276"/>
      <c r="D8" s="83">
        <v>564008.95000000019</v>
      </c>
      <c r="E8" s="83">
        <v>39904.460000000006</v>
      </c>
      <c r="F8" s="83">
        <v>31058.640000000003</v>
      </c>
      <c r="G8" s="83">
        <v>634972.04999999993</v>
      </c>
    </row>
    <row r="9" spans="1:7" ht="16" customHeight="1" x14ac:dyDescent="0.3">
      <c r="A9" s="274"/>
      <c r="B9" s="277" t="s">
        <v>5</v>
      </c>
      <c r="C9" s="274"/>
      <c r="D9" s="117">
        <v>9.0482293549080897E-2</v>
      </c>
      <c r="E9" s="117">
        <v>0.12109375924602292</v>
      </c>
      <c r="F9" s="117">
        <v>0.1247920560311134</v>
      </c>
      <c r="G9" s="117">
        <v>9.3216766669244736E-2</v>
      </c>
    </row>
    <row r="10" spans="1:7" ht="16" customHeight="1" x14ac:dyDescent="0.3">
      <c r="A10" s="274"/>
      <c r="B10" s="277" t="s">
        <v>6</v>
      </c>
      <c r="C10" s="157" t="s">
        <v>7</v>
      </c>
      <c r="D10" s="117">
        <v>7.9805825817137799E-2</v>
      </c>
      <c r="E10" s="117">
        <v>7.2815923736279611E-2</v>
      </c>
      <c r="F10" s="117">
        <v>6.8696494226127502E-2</v>
      </c>
      <c r="G10" s="117">
        <v>8.2733992928018571E-2</v>
      </c>
    </row>
    <row r="11" spans="1:7" ht="16" customHeight="1" x14ac:dyDescent="0.3">
      <c r="A11" s="274"/>
      <c r="B11" s="277"/>
      <c r="C11" s="157" t="s">
        <v>8</v>
      </c>
      <c r="D11" s="117">
        <v>0.10242807860977354</v>
      </c>
      <c r="E11" s="117">
        <v>0.19466020909004056</v>
      </c>
      <c r="F11" s="117">
        <v>0.21606643304326562</v>
      </c>
      <c r="G11" s="117">
        <v>0.10487589369551205</v>
      </c>
    </row>
    <row r="12" spans="1:7" ht="16" customHeight="1" thickBot="1" x14ac:dyDescent="0.35">
      <c r="A12" s="275"/>
      <c r="B12" s="278" t="s">
        <v>9</v>
      </c>
      <c r="C12" s="275"/>
      <c r="D12" s="114">
        <v>4665</v>
      </c>
      <c r="E12" s="114">
        <v>199</v>
      </c>
      <c r="F12" s="114">
        <v>137</v>
      </c>
      <c r="G12" s="114">
        <v>5001</v>
      </c>
    </row>
    <row r="13" spans="1:7" ht="16" customHeight="1" x14ac:dyDescent="0.3">
      <c r="A13" s="273" t="s">
        <v>141</v>
      </c>
      <c r="B13" s="273" t="s">
        <v>120</v>
      </c>
      <c r="C13" s="276"/>
      <c r="D13" s="83">
        <v>390210.7200000002</v>
      </c>
      <c r="E13" s="83">
        <v>7829.74</v>
      </c>
      <c r="F13" s="83">
        <v>24142.6</v>
      </c>
      <c r="G13" s="83">
        <v>422183.06000000006</v>
      </c>
    </row>
    <row r="14" spans="1:7" ht="16" customHeight="1" x14ac:dyDescent="0.3">
      <c r="A14" s="274"/>
      <c r="B14" s="277" t="s">
        <v>5</v>
      </c>
      <c r="C14" s="274"/>
      <c r="D14" s="117">
        <v>6.2600355744422534E-2</v>
      </c>
      <c r="E14" s="117">
        <v>2.3760067183441532E-2</v>
      </c>
      <c r="F14" s="117">
        <v>9.7003754573180223E-2</v>
      </c>
      <c r="G14" s="117">
        <v>6.1978381246430861E-2</v>
      </c>
    </row>
    <row r="15" spans="1:7" ht="16" customHeight="1" x14ac:dyDescent="0.3">
      <c r="A15" s="274"/>
      <c r="B15" s="277" t="s">
        <v>6</v>
      </c>
      <c r="C15" s="157" t="s">
        <v>7</v>
      </c>
      <c r="D15" s="117">
        <v>5.3814783484605645E-2</v>
      </c>
      <c r="E15" s="117">
        <v>1.1688774735104372E-2</v>
      </c>
      <c r="F15" s="117">
        <v>3.6842494353858113E-2</v>
      </c>
      <c r="G15" s="117">
        <v>5.3297877995680823E-2</v>
      </c>
    </row>
    <row r="16" spans="1:7" ht="16" customHeight="1" x14ac:dyDescent="0.3">
      <c r="A16" s="274"/>
      <c r="B16" s="277"/>
      <c r="C16" s="157" t="s">
        <v>8</v>
      </c>
      <c r="D16" s="117">
        <v>7.2710004083622215E-2</v>
      </c>
      <c r="E16" s="117">
        <v>4.7696060742418202E-2</v>
      </c>
      <c r="F16" s="117">
        <v>0.23176488708755583</v>
      </c>
      <c r="G16" s="117">
        <v>7.1965187735435462E-2</v>
      </c>
    </row>
    <row r="17" spans="1:7" ht="16" customHeight="1" thickBot="1" x14ac:dyDescent="0.35">
      <c r="A17" s="275"/>
      <c r="B17" s="278" t="s">
        <v>9</v>
      </c>
      <c r="C17" s="275"/>
      <c r="D17" s="114">
        <v>4665</v>
      </c>
      <c r="E17" s="114">
        <v>199</v>
      </c>
      <c r="F17" s="114">
        <v>137</v>
      </c>
      <c r="G17" s="114">
        <v>5001</v>
      </c>
    </row>
    <row r="18" spans="1:7" ht="16" customHeight="1" x14ac:dyDescent="0.3">
      <c r="A18" s="273" t="s">
        <v>142</v>
      </c>
      <c r="B18" s="273" t="s">
        <v>120</v>
      </c>
      <c r="C18" s="276"/>
      <c r="D18" s="83">
        <v>89869.419999999984</v>
      </c>
      <c r="E18" s="83">
        <v>7919.81</v>
      </c>
      <c r="F18" s="83">
        <v>3099.79</v>
      </c>
      <c r="G18" s="83">
        <v>100889.01999999997</v>
      </c>
    </row>
    <row r="19" spans="1:7" ht="16" customHeight="1" x14ac:dyDescent="0.3">
      <c r="A19" s="274"/>
      <c r="B19" s="277" t="s">
        <v>5</v>
      </c>
      <c r="C19" s="279"/>
      <c r="D19" s="117">
        <v>1.4417486179121163E-2</v>
      </c>
      <c r="E19" s="117">
        <v>2.4033392894284113E-2</v>
      </c>
      <c r="F19" s="117">
        <v>1.245480057609364E-2</v>
      </c>
      <c r="G19" s="117">
        <v>1.4810964099646219E-2</v>
      </c>
    </row>
    <row r="20" spans="1:7" ht="16" customHeight="1" x14ac:dyDescent="0.3">
      <c r="A20" s="274"/>
      <c r="B20" s="277" t="s">
        <v>6</v>
      </c>
      <c r="C20" s="157" t="s">
        <v>7</v>
      </c>
      <c r="D20" s="117">
        <v>1.0671784570982789E-2</v>
      </c>
      <c r="E20" s="117">
        <v>8.8635170866669943E-3</v>
      </c>
      <c r="F20" s="117">
        <v>3.0771794653145666E-3</v>
      </c>
      <c r="G20" s="117">
        <v>1.1168327749410557E-2</v>
      </c>
    </row>
    <row r="21" spans="1:7" ht="16" customHeight="1" x14ac:dyDescent="0.3">
      <c r="A21" s="274"/>
      <c r="B21" s="277"/>
      <c r="C21" s="157" t="s">
        <v>8</v>
      </c>
      <c r="D21" s="117">
        <v>1.9452046163799388E-2</v>
      </c>
      <c r="E21" s="117">
        <v>6.3502969836366177E-2</v>
      </c>
      <c r="F21" s="117">
        <v>4.9005659281447879E-2</v>
      </c>
      <c r="G21" s="117">
        <v>1.9618103421260455E-2</v>
      </c>
    </row>
    <row r="22" spans="1:7" ht="16" customHeight="1" thickBot="1" x14ac:dyDescent="0.35">
      <c r="A22" s="275"/>
      <c r="B22" s="278" t="s">
        <v>9</v>
      </c>
      <c r="C22" s="275"/>
      <c r="D22" s="114">
        <v>4665</v>
      </c>
      <c r="E22" s="114">
        <v>199</v>
      </c>
      <c r="F22" s="114">
        <v>137</v>
      </c>
      <c r="G22" s="114">
        <v>5001</v>
      </c>
    </row>
    <row r="23" spans="1:7" ht="16" customHeight="1" x14ac:dyDescent="0.3">
      <c r="A23" s="273" t="s">
        <v>146</v>
      </c>
      <c r="B23" s="273" t="s">
        <v>120</v>
      </c>
      <c r="C23" s="276"/>
      <c r="D23" s="83">
        <v>572282.17999999947</v>
      </c>
      <c r="E23" s="83">
        <v>32505.920000000002</v>
      </c>
      <c r="F23" s="83">
        <v>27453.030000000002</v>
      </c>
      <c r="G23" s="83">
        <v>632241.12999999977</v>
      </c>
    </row>
    <row r="24" spans="1:7" ht="16" customHeight="1" x14ac:dyDescent="0.3">
      <c r="A24" s="274"/>
      <c r="B24" s="277" t="s">
        <v>5</v>
      </c>
      <c r="C24" s="279"/>
      <c r="D24" s="117">
        <v>9.1809543454351161E-2</v>
      </c>
      <c r="E24" s="117">
        <v>9.86422081779951E-2</v>
      </c>
      <c r="F24" s="117">
        <v>0.11030489609280497</v>
      </c>
      <c r="G24" s="117">
        <v>9.2815855270967709E-2</v>
      </c>
    </row>
    <row r="25" spans="1:7" ht="16" customHeight="1" x14ac:dyDescent="0.3">
      <c r="A25" s="274"/>
      <c r="B25" s="277" t="s">
        <v>6</v>
      </c>
      <c r="C25" s="157" t="s">
        <v>7</v>
      </c>
      <c r="D25" s="117">
        <v>8.0905859092643778E-2</v>
      </c>
      <c r="E25" s="117">
        <v>5.975631270659626E-2</v>
      </c>
      <c r="F25" s="117">
        <v>6.0538877277843406E-2</v>
      </c>
      <c r="G25" s="117">
        <v>8.2329287246712457E-2</v>
      </c>
    </row>
    <row r="26" spans="1:7" ht="16" customHeight="1" x14ac:dyDescent="0.3">
      <c r="A26" s="274"/>
      <c r="B26" s="277"/>
      <c r="C26" s="157" t="s">
        <v>8</v>
      </c>
      <c r="D26" s="117">
        <v>0.10401641139203535</v>
      </c>
      <c r="E26" s="117">
        <v>0.15856531108909308</v>
      </c>
      <c r="F26" s="117">
        <v>0.19259430358595891</v>
      </c>
      <c r="G26" s="117">
        <v>0.10448604987346491</v>
      </c>
    </row>
    <row r="27" spans="1:7" ht="16" customHeight="1" thickBot="1" x14ac:dyDescent="0.35">
      <c r="A27" s="275"/>
      <c r="B27" s="278" t="s">
        <v>9</v>
      </c>
      <c r="C27" s="275"/>
      <c r="D27" s="114">
        <v>4665</v>
      </c>
      <c r="E27" s="114">
        <v>199</v>
      </c>
      <c r="F27" s="114">
        <v>137</v>
      </c>
      <c r="G27" s="114">
        <v>5001</v>
      </c>
    </row>
    <row r="28" spans="1:7" ht="16" customHeight="1" x14ac:dyDescent="0.3">
      <c r="A28" s="273" t="s">
        <v>144</v>
      </c>
      <c r="B28" s="273" t="s">
        <v>120</v>
      </c>
      <c r="C28" s="276"/>
      <c r="D28" s="83">
        <v>393874.04999999981</v>
      </c>
      <c r="E28" s="83">
        <v>21599.759999999998</v>
      </c>
      <c r="F28" s="83">
        <v>27583.489999999998</v>
      </c>
      <c r="G28" s="83">
        <v>443057.29999999981</v>
      </c>
    </row>
    <row r="29" spans="1:7" ht="16" customHeight="1" x14ac:dyDescent="0.3">
      <c r="A29" s="274"/>
      <c r="B29" s="277" t="s">
        <v>5</v>
      </c>
      <c r="C29" s="279"/>
      <c r="D29" s="117">
        <v>6.3188052979417084E-2</v>
      </c>
      <c r="E29" s="117">
        <v>6.5546461152760208E-2</v>
      </c>
      <c r="F29" s="117">
        <v>0.11082907782226313</v>
      </c>
      <c r="G29" s="117">
        <v>6.5042814018673095E-2</v>
      </c>
    </row>
    <row r="30" spans="1:7" ht="16" customHeight="1" x14ac:dyDescent="0.3">
      <c r="A30" s="274"/>
      <c r="B30" s="277" t="s">
        <v>6</v>
      </c>
      <c r="C30" s="157" t="s">
        <v>7</v>
      </c>
      <c r="D30" s="117">
        <v>5.4794467936670942E-2</v>
      </c>
      <c r="E30" s="117">
        <v>3.1538225957143062E-2</v>
      </c>
      <c r="F30" s="117">
        <v>4.5815883551231902E-2</v>
      </c>
      <c r="G30" s="117">
        <v>5.640462404910241E-2</v>
      </c>
    </row>
    <row r="31" spans="1:7" ht="16" customHeight="1" x14ac:dyDescent="0.3">
      <c r="A31" s="274"/>
      <c r="B31" s="277"/>
      <c r="C31" s="157" t="s">
        <v>8</v>
      </c>
      <c r="D31" s="82">
        <v>7.2768406928036614E-2</v>
      </c>
      <c r="E31" s="82">
        <v>0.13125624897585392</v>
      </c>
      <c r="F31" s="82">
        <v>0.24446115103242011</v>
      </c>
      <c r="G31" s="82">
        <v>7.4898907953237753E-2</v>
      </c>
    </row>
    <row r="32" spans="1:7" ht="16" customHeight="1" thickBot="1" x14ac:dyDescent="0.35">
      <c r="A32" s="275"/>
      <c r="B32" s="278" t="s">
        <v>9</v>
      </c>
      <c r="C32" s="275"/>
      <c r="D32" s="114">
        <v>4665</v>
      </c>
      <c r="E32" s="114">
        <v>199</v>
      </c>
      <c r="F32" s="114">
        <v>137</v>
      </c>
      <c r="G32" s="114">
        <v>5001</v>
      </c>
    </row>
    <row r="33" spans="1:7" ht="16" customHeight="1" x14ac:dyDescent="0.3">
      <c r="A33" s="273" t="s">
        <v>145</v>
      </c>
      <c r="B33" s="273" t="s">
        <v>120</v>
      </c>
      <c r="C33" s="276"/>
      <c r="D33" s="83">
        <v>77932.86</v>
      </c>
      <c r="E33" s="83">
        <v>1548.33</v>
      </c>
      <c r="F33" s="83">
        <v>3264.51</v>
      </c>
      <c r="G33" s="83">
        <v>82745.7</v>
      </c>
    </row>
    <row r="34" spans="1:7" ht="16" customHeight="1" x14ac:dyDescent="0.3">
      <c r="A34" s="279"/>
      <c r="B34" s="277" t="s">
        <v>5</v>
      </c>
      <c r="C34" s="279"/>
      <c r="D34" s="117">
        <v>1.2502539038856427E-2</v>
      </c>
      <c r="E34" s="117">
        <v>4.6985499929931293E-3</v>
      </c>
      <c r="F34" s="117">
        <v>1.3116637265319088E-2</v>
      </c>
      <c r="G34" s="117">
        <v>1.2147442725681114E-2</v>
      </c>
    </row>
    <row r="35" spans="1:7" ht="16" customHeight="1" x14ac:dyDescent="0.3">
      <c r="A35" s="279"/>
      <c r="B35" s="277" t="s">
        <v>6</v>
      </c>
      <c r="C35" s="173" t="s">
        <v>7</v>
      </c>
      <c r="D35" s="117">
        <v>8.628137495905179E-3</v>
      </c>
      <c r="E35" s="117">
        <v>1.1562061385960573E-3</v>
      </c>
      <c r="F35" s="117">
        <v>1.8446282021195601E-3</v>
      </c>
      <c r="G35" s="117">
        <v>8.4858323449889597E-3</v>
      </c>
    </row>
    <row r="36" spans="1:7" ht="16" customHeight="1" x14ac:dyDescent="0.3">
      <c r="A36" s="279"/>
      <c r="B36" s="277"/>
      <c r="C36" s="173" t="s">
        <v>8</v>
      </c>
      <c r="D36" s="117">
        <v>1.8084974477386863E-2</v>
      </c>
      <c r="E36" s="117">
        <v>1.888856960748455E-2</v>
      </c>
      <c r="F36" s="117">
        <v>8.724799614918359E-2</v>
      </c>
      <c r="G36" s="117">
        <v>1.7361361393205332E-2</v>
      </c>
    </row>
    <row r="37" spans="1:7" ht="16" customHeight="1" thickBot="1" x14ac:dyDescent="0.35">
      <c r="A37" s="275"/>
      <c r="B37" s="278" t="s">
        <v>9</v>
      </c>
      <c r="C37" s="275"/>
      <c r="D37" s="114">
        <v>4665</v>
      </c>
      <c r="E37" s="114">
        <v>199</v>
      </c>
      <c r="F37" s="114">
        <v>137</v>
      </c>
      <c r="G37" s="114">
        <v>5001</v>
      </c>
    </row>
    <row r="38" spans="1:7" ht="14.25" customHeight="1" x14ac:dyDescent="0.3">
      <c r="A38" s="273" t="s">
        <v>147</v>
      </c>
      <c r="B38" s="273" t="s">
        <v>120</v>
      </c>
      <c r="C38" s="276"/>
      <c r="D38" s="83">
        <v>977685.65000000072</v>
      </c>
      <c r="E38" s="83">
        <v>87531.250000000015</v>
      </c>
      <c r="F38" s="83">
        <v>100252.07999999999</v>
      </c>
      <c r="G38" s="83">
        <v>1165468.9800000009</v>
      </c>
    </row>
    <row r="39" spans="1:7" ht="16" customHeight="1" x14ac:dyDescent="0.3">
      <c r="A39" s="279"/>
      <c r="B39" s="277" t="s">
        <v>5</v>
      </c>
      <c r="C39" s="279"/>
      <c r="D39" s="117">
        <v>0.15684722730379394</v>
      </c>
      <c r="E39" s="117">
        <v>0.26562164013755446</v>
      </c>
      <c r="F39" s="117">
        <v>0.40280782367146967</v>
      </c>
      <c r="G39" s="117">
        <v>0.17109611355161675</v>
      </c>
    </row>
    <row r="40" spans="1:7" ht="16" customHeight="1" x14ac:dyDescent="0.3">
      <c r="A40" s="279"/>
      <c r="B40" s="277" t="s">
        <v>6</v>
      </c>
      <c r="C40" s="173" t="s">
        <v>7</v>
      </c>
      <c r="D40" s="117">
        <v>0.14216484512607119</v>
      </c>
      <c r="E40" s="117">
        <v>0.19161756550685541</v>
      </c>
      <c r="F40" s="117">
        <v>0.30021820602490401</v>
      </c>
      <c r="G40" s="117">
        <v>0.15639265026987512</v>
      </c>
    </row>
    <row r="41" spans="1:7" ht="16" customHeight="1" x14ac:dyDescent="0.3">
      <c r="A41" s="279"/>
      <c r="B41" s="277"/>
      <c r="C41" s="173" t="s">
        <v>8</v>
      </c>
      <c r="D41" s="117">
        <v>0.17274061883179781</v>
      </c>
      <c r="E41" s="117">
        <v>0.35563297549090467</v>
      </c>
      <c r="F41" s="117">
        <v>0.51467084701812194</v>
      </c>
      <c r="G41" s="117">
        <v>0.18687572116185724</v>
      </c>
    </row>
    <row r="42" spans="1:7" ht="16" customHeight="1" thickBot="1" x14ac:dyDescent="0.35">
      <c r="A42" s="275"/>
      <c r="B42" s="278" t="s">
        <v>9</v>
      </c>
      <c r="C42" s="275"/>
      <c r="D42" s="118">
        <v>4665</v>
      </c>
      <c r="E42" s="118">
        <v>199</v>
      </c>
      <c r="F42" s="118">
        <v>137</v>
      </c>
      <c r="G42" s="118">
        <v>5001</v>
      </c>
    </row>
    <row r="43" spans="1:7" ht="16" customHeight="1" x14ac:dyDescent="0.3">
      <c r="A43" s="159" t="s">
        <v>360</v>
      </c>
      <c r="B43" s="160"/>
      <c r="C43" s="160"/>
      <c r="D43" s="160"/>
      <c r="E43" s="160"/>
      <c r="F43" s="160"/>
      <c r="G43" s="160"/>
    </row>
    <row r="44" spans="1:7" ht="16" customHeight="1" x14ac:dyDescent="0.3">
      <c r="A44" s="280" t="s">
        <v>10</v>
      </c>
      <c r="B44" s="281"/>
      <c r="C44" s="281"/>
      <c r="D44" s="281"/>
      <c r="E44" s="281"/>
      <c r="F44" s="281"/>
      <c r="G44" s="281"/>
    </row>
    <row r="45" spans="1:7" ht="14.15" customHeight="1" x14ac:dyDescent="0.3"/>
    <row r="46" spans="1:7" x14ac:dyDescent="0.3">
      <c r="A46" s="198" t="str">
        <f>HYPERLINK("#'Index'!A1","Back To Index")</f>
        <v>Back To Index</v>
      </c>
    </row>
    <row r="47" spans="1:7" ht="14.15" customHeight="1" x14ac:dyDescent="0.3"/>
    <row r="48" spans="1:7" ht="14.15" customHeight="1" x14ac:dyDescent="0.3"/>
    <row r="49" ht="14.15" customHeight="1" x14ac:dyDescent="0.3"/>
    <row r="51" ht="14.5" customHeight="1" x14ac:dyDescent="0.3"/>
    <row r="53" ht="14.5" customHeight="1" x14ac:dyDescent="0.3"/>
    <row r="54" ht="14.5" customHeight="1" x14ac:dyDescent="0.3"/>
    <row r="56" ht="14.5" customHeight="1" x14ac:dyDescent="0.3"/>
    <row r="57" ht="14.15" customHeight="1" x14ac:dyDescent="0.3"/>
    <row r="59" ht="14.15" customHeight="1" x14ac:dyDescent="0.3"/>
    <row r="60" ht="14.15" customHeight="1" x14ac:dyDescent="0.3"/>
    <row r="61" ht="14.15" customHeight="1" x14ac:dyDescent="0.3"/>
    <row r="63" ht="14.15" customHeight="1" x14ac:dyDescent="0.3"/>
    <row r="64" ht="14.15" customHeight="1" x14ac:dyDescent="0.3"/>
    <row r="65" ht="14.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5" customHeight="1" x14ac:dyDescent="0.3"/>
    <row r="81" ht="14.5" customHeight="1" x14ac:dyDescent="0.3"/>
    <row r="82" ht="14.5" customHeight="1" x14ac:dyDescent="0.3"/>
    <row r="84" ht="14.5" customHeight="1" x14ac:dyDescent="0.3"/>
    <row r="85" ht="14.15" customHeight="1" x14ac:dyDescent="0.3"/>
    <row r="87" ht="14.15" customHeight="1" x14ac:dyDescent="0.3"/>
    <row r="88" ht="14.1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5" customHeight="1" x14ac:dyDescent="0.3"/>
    <row r="109" ht="14.5" customHeight="1" x14ac:dyDescent="0.3"/>
    <row r="110" ht="14.5" customHeight="1" x14ac:dyDescent="0.3"/>
    <row r="112" ht="14.5" customHeight="1" x14ac:dyDescent="0.3"/>
    <row r="113" ht="14.15" customHeight="1" x14ac:dyDescent="0.3"/>
    <row r="115" ht="14.15" customHeight="1" x14ac:dyDescent="0.3"/>
    <row r="116" ht="14.1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5" customHeight="1" x14ac:dyDescent="0.3"/>
    <row r="137" ht="14.5" customHeight="1" x14ac:dyDescent="0.3"/>
    <row r="138" ht="14.5" customHeight="1" x14ac:dyDescent="0.3"/>
    <row r="140" ht="14.5" customHeight="1" x14ac:dyDescent="0.3"/>
    <row r="141" ht="14.15" customHeight="1" x14ac:dyDescent="0.3"/>
    <row r="143" ht="14.15" customHeight="1" x14ac:dyDescent="0.3"/>
    <row r="144" ht="14.1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5" customHeight="1" x14ac:dyDescent="0.3"/>
    <row r="165" ht="14.5" customHeight="1" x14ac:dyDescent="0.3"/>
    <row r="166" ht="14.5" customHeight="1" x14ac:dyDescent="0.3"/>
    <row r="168" ht="14.5" customHeight="1" x14ac:dyDescent="0.3"/>
    <row r="169" ht="14.15" customHeight="1" x14ac:dyDescent="0.3"/>
    <row r="171" ht="14.15" customHeight="1" x14ac:dyDescent="0.3"/>
    <row r="172" ht="14.1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5" customHeight="1" x14ac:dyDescent="0.3"/>
    <row r="193" ht="14.5" customHeight="1" x14ac:dyDescent="0.3"/>
    <row r="194" ht="14.5" customHeight="1" x14ac:dyDescent="0.3"/>
    <row r="196" ht="14.5" customHeight="1" x14ac:dyDescent="0.3"/>
    <row r="197" ht="14.15" customHeight="1" x14ac:dyDescent="0.3"/>
    <row r="199" ht="14.15" customHeight="1" x14ac:dyDescent="0.3"/>
    <row r="200" ht="14.1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5" customHeight="1" x14ac:dyDescent="0.3"/>
    <row r="237" ht="14.5" customHeight="1" x14ac:dyDescent="0.3"/>
    <row r="238" ht="14.5" customHeight="1" x14ac:dyDescent="0.3"/>
    <row r="240" ht="14.5" customHeight="1" x14ac:dyDescent="0.3"/>
    <row r="241" ht="14.15" customHeight="1" x14ac:dyDescent="0.3"/>
    <row r="243" ht="14.15" customHeight="1" x14ac:dyDescent="0.3"/>
    <row r="244" ht="14.1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5" customHeight="1" x14ac:dyDescent="0.3"/>
    <row r="265" ht="14.5" customHeight="1" x14ac:dyDescent="0.3"/>
    <row r="266" ht="14.5" customHeight="1" x14ac:dyDescent="0.3"/>
    <row r="268" ht="14.5" customHeight="1" x14ac:dyDescent="0.3"/>
    <row r="269" ht="14.15" customHeight="1" x14ac:dyDescent="0.3"/>
    <row r="271" ht="14.15" customHeight="1" x14ac:dyDescent="0.3"/>
    <row r="272" ht="14.1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5" customHeight="1" x14ac:dyDescent="0.3"/>
    <row r="293" ht="14.5" customHeight="1" x14ac:dyDescent="0.3"/>
    <row r="294" ht="14.5" customHeight="1" x14ac:dyDescent="0.3"/>
    <row r="296" ht="14.5" customHeight="1" x14ac:dyDescent="0.3"/>
    <row r="297" ht="14.15" customHeight="1" x14ac:dyDescent="0.3"/>
    <row r="299" ht="14.15" customHeight="1" x14ac:dyDescent="0.3"/>
    <row r="300" ht="14.1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5" customHeight="1" x14ac:dyDescent="0.3"/>
    <row r="321" ht="14.5" customHeight="1" x14ac:dyDescent="0.3"/>
    <row r="322" ht="14.5" customHeight="1" x14ac:dyDescent="0.3"/>
    <row r="324" ht="14.5" customHeight="1" x14ac:dyDescent="0.3"/>
    <row r="325" ht="14.15" customHeight="1" x14ac:dyDescent="0.3"/>
    <row r="327" ht="14.15" customHeight="1" x14ac:dyDescent="0.3"/>
    <row r="328" ht="14.1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5" customHeight="1" x14ac:dyDescent="0.3"/>
    <row r="349" ht="14.5" customHeight="1" x14ac:dyDescent="0.3"/>
    <row r="350" ht="14.5" customHeight="1" x14ac:dyDescent="0.3"/>
    <row r="352" ht="14.5" customHeight="1" x14ac:dyDescent="0.3"/>
    <row r="353" ht="14.15" customHeight="1" x14ac:dyDescent="0.3"/>
    <row r="355" ht="14.15" customHeight="1" x14ac:dyDescent="0.3"/>
    <row r="356" ht="14.1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5" customHeight="1" x14ac:dyDescent="0.3"/>
    <row r="377" ht="14.5" customHeight="1" x14ac:dyDescent="0.3"/>
    <row r="378" ht="14.5" customHeight="1" x14ac:dyDescent="0.3"/>
    <row r="380" ht="14.5" customHeight="1" x14ac:dyDescent="0.3"/>
    <row r="381" ht="14.15" customHeight="1" x14ac:dyDescent="0.3"/>
    <row r="383" ht="14.15" customHeight="1" x14ac:dyDescent="0.3"/>
    <row r="384" ht="14.1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5" customHeight="1" x14ac:dyDescent="0.3"/>
  </sheetData>
  <mergeCells count="43"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  <mergeCell ref="B10:B11"/>
    <mergeCell ref="B12:C12"/>
    <mergeCell ref="A23:A27"/>
    <mergeCell ref="B23:C23"/>
    <mergeCell ref="B24:C24"/>
    <mergeCell ref="B25:B26"/>
    <mergeCell ref="B27:C27"/>
    <mergeCell ref="A18:A22"/>
    <mergeCell ref="B18:C18"/>
    <mergeCell ref="B19:C19"/>
    <mergeCell ref="B20:B21"/>
    <mergeCell ref="B22:C22"/>
    <mergeCell ref="A33:A37"/>
    <mergeCell ref="B33:C33"/>
    <mergeCell ref="B34:C34"/>
    <mergeCell ref="B35:B36"/>
    <mergeCell ref="B37:C37"/>
    <mergeCell ref="A28:A32"/>
    <mergeCell ref="B28:C28"/>
    <mergeCell ref="B29:C29"/>
    <mergeCell ref="B30:B31"/>
    <mergeCell ref="B32:C32"/>
    <mergeCell ref="A44:G44"/>
    <mergeCell ref="B38:C38"/>
    <mergeCell ref="B39:C39"/>
    <mergeCell ref="B40:B41"/>
    <mergeCell ref="B42:C42"/>
    <mergeCell ref="A38:A42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 enableFormatConditionsCalculation="0">
    <tabColor rgb="FF1F497D"/>
  </sheetPr>
  <dimension ref="A1:K407"/>
  <sheetViews>
    <sheetView workbookViewId="0">
      <selection sqref="A1:G1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7" s="93" customFormat="1" ht="31.5" customHeight="1" thickBot="1" x14ac:dyDescent="0.35">
      <c r="A1" s="290" t="s">
        <v>352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158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7" ht="16" customHeight="1" x14ac:dyDescent="0.3">
      <c r="A3" s="273" t="s">
        <v>70</v>
      </c>
      <c r="B3" s="273" t="s">
        <v>120</v>
      </c>
      <c r="C3" s="276"/>
      <c r="D3" s="83">
        <v>121578.51999999999</v>
      </c>
      <c r="E3" s="83">
        <v>252802.22999999998</v>
      </c>
      <c r="F3" s="83">
        <v>26829.269999999997</v>
      </c>
      <c r="G3" s="83">
        <v>401210.01999999979</v>
      </c>
    </row>
    <row r="4" spans="1:7" ht="16" customHeight="1" x14ac:dyDescent="0.3">
      <c r="A4" s="274"/>
      <c r="B4" s="277" t="s">
        <v>5</v>
      </c>
      <c r="C4" s="274"/>
      <c r="D4" s="117">
        <v>8.1119854609672762E-2</v>
      </c>
      <c r="E4" s="117">
        <v>5.9420797454337621E-2</v>
      </c>
      <c r="F4" s="117">
        <v>2.5344405169046499E-2</v>
      </c>
      <c r="G4" s="117">
        <v>5.8899444187666274E-2</v>
      </c>
    </row>
    <row r="5" spans="1:7" ht="16" customHeight="1" x14ac:dyDescent="0.3">
      <c r="A5" s="274"/>
      <c r="B5" s="277" t="s">
        <v>6</v>
      </c>
      <c r="C5" s="157" t="s">
        <v>7</v>
      </c>
      <c r="D5" s="117">
        <v>5.751298374850719E-2</v>
      </c>
      <c r="E5" s="117">
        <v>4.9145325016627849E-2</v>
      </c>
      <c r="F5" s="117">
        <v>1.7579301834767642E-2</v>
      </c>
      <c r="G5" s="117">
        <v>5.0175855460610964E-2</v>
      </c>
    </row>
    <row r="6" spans="1:7" ht="16" customHeight="1" x14ac:dyDescent="0.3">
      <c r="A6" s="274"/>
      <c r="B6" s="277"/>
      <c r="C6" s="157" t="s">
        <v>8</v>
      </c>
      <c r="D6" s="117">
        <v>0.11325209391134082</v>
      </c>
      <c r="E6" s="117">
        <v>7.1682735534220443E-2</v>
      </c>
      <c r="F6" s="117">
        <v>3.6412369618319264E-2</v>
      </c>
      <c r="G6" s="117">
        <v>6.9029491809014853E-2</v>
      </c>
    </row>
    <row r="7" spans="1:7" ht="16" customHeight="1" thickBot="1" x14ac:dyDescent="0.35">
      <c r="A7" s="275"/>
      <c r="B7" s="278" t="s">
        <v>9</v>
      </c>
      <c r="C7" s="275"/>
      <c r="D7" s="114">
        <v>562</v>
      </c>
      <c r="E7" s="114">
        <v>2937</v>
      </c>
      <c r="F7" s="114">
        <v>1502</v>
      </c>
      <c r="G7" s="114">
        <v>5001</v>
      </c>
    </row>
    <row r="8" spans="1:7" ht="16" customHeight="1" x14ac:dyDescent="0.3">
      <c r="A8" s="273" t="s">
        <v>71</v>
      </c>
      <c r="B8" s="273" t="s">
        <v>120</v>
      </c>
      <c r="C8" s="276"/>
      <c r="D8" s="83">
        <v>174327.76</v>
      </c>
      <c r="E8" s="83">
        <v>559517.45000000007</v>
      </c>
      <c r="F8" s="83">
        <v>46769.68</v>
      </c>
      <c r="G8" s="83">
        <v>780614.89000000071</v>
      </c>
    </row>
    <row r="9" spans="1:7" ht="16" customHeight="1" x14ac:dyDescent="0.3">
      <c r="A9" s="274"/>
      <c r="B9" s="277" t="s">
        <v>5</v>
      </c>
      <c r="C9" s="274"/>
      <c r="D9" s="117">
        <v>0.11631530426287413</v>
      </c>
      <c r="E9" s="117">
        <v>0.13151376500364528</v>
      </c>
      <c r="F9" s="117">
        <v>4.4181214007934268E-2</v>
      </c>
      <c r="G9" s="117">
        <v>0.11459779380788225</v>
      </c>
    </row>
    <row r="10" spans="1:7" ht="16" customHeight="1" x14ac:dyDescent="0.3">
      <c r="A10" s="274"/>
      <c r="B10" s="277" t="s">
        <v>6</v>
      </c>
      <c r="C10" s="157" t="s">
        <v>7</v>
      </c>
      <c r="D10" s="117">
        <v>8.6399284256263933E-2</v>
      </c>
      <c r="E10" s="117">
        <v>0.11599781964687482</v>
      </c>
      <c r="F10" s="117">
        <v>3.3833994615039859E-2</v>
      </c>
      <c r="G10" s="117">
        <v>0.10237992047828019</v>
      </c>
    </row>
    <row r="11" spans="1:7" ht="16" customHeight="1" x14ac:dyDescent="0.3">
      <c r="A11" s="274"/>
      <c r="B11" s="277"/>
      <c r="C11" s="157" t="s">
        <v>8</v>
      </c>
      <c r="D11" s="117">
        <v>0.15483430893985128</v>
      </c>
      <c r="E11" s="117">
        <v>0.14875589068540074</v>
      </c>
      <c r="F11" s="117">
        <v>5.7504512094786818E-2</v>
      </c>
      <c r="G11" s="117">
        <v>0.12806570509523857</v>
      </c>
    </row>
    <row r="12" spans="1:7" ht="16" customHeight="1" thickBot="1" x14ac:dyDescent="0.35">
      <c r="A12" s="275"/>
      <c r="B12" s="278" t="s">
        <v>9</v>
      </c>
      <c r="C12" s="275"/>
      <c r="D12" s="114">
        <v>562</v>
      </c>
      <c r="E12" s="114">
        <v>2937</v>
      </c>
      <c r="F12" s="114">
        <v>1502</v>
      </c>
      <c r="G12" s="114">
        <v>5001</v>
      </c>
    </row>
    <row r="13" spans="1:7" ht="16" customHeight="1" x14ac:dyDescent="0.3">
      <c r="A13" s="273" t="s">
        <v>72</v>
      </c>
      <c r="B13" s="273" t="s">
        <v>120</v>
      </c>
      <c r="C13" s="276"/>
      <c r="D13" s="83">
        <v>171721.45000000004</v>
      </c>
      <c r="E13" s="83">
        <v>401892.11999999965</v>
      </c>
      <c r="F13" s="83">
        <v>50762.199999999975</v>
      </c>
      <c r="G13" s="83">
        <v>624375.76999999967</v>
      </c>
    </row>
    <row r="14" spans="1:7" ht="16" customHeight="1" x14ac:dyDescent="0.3">
      <c r="A14" s="274"/>
      <c r="B14" s="277" t="s">
        <v>5</v>
      </c>
      <c r="C14" s="274"/>
      <c r="D14" s="117">
        <v>0.11457631707773869</v>
      </c>
      <c r="E14" s="117">
        <v>9.4464159833615127E-2</v>
      </c>
      <c r="F14" s="117">
        <v>4.79527681547866E-2</v>
      </c>
      <c r="G14" s="117">
        <v>9.1661184875806823E-2</v>
      </c>
    </row>
    <row r="15" spans="1:7" ht="16" customHeight="1" x14ac:dyDescent="0.3">
      <c r="A15" s="274"/>
      <c r="B15" s="277" t="s">
        <v>6</v>
      </c>
      <c r="C15" s="157" t="s">
        <v>7</v>
      </c>
      <c r="D15" s="117">
        <v>8.821127375595722E-2</v>
      </c>
      <c r="E15" s="117">
        <v>8.1844296430366559E-2</v>
      </c>
      <c r="F15" s="117">
        <v>3.7271366412144215E-2</v>
      </c>
      <c r="G15" s="117">
        <v>8.1426590409697935E-2</v>
      </c>
    </row>
    <row r="16" spans="1:7" ht="16" customHeight="1" x14ac:dyDescent="0.3">
      <c r="A16" s="274"/>
      <c r="B16" s="277"/>
      <c r="C16" s="157" t="s">
        <v>8</v>
      </c>
      <c r="D16" s="117">
        <v>0.14754631447776845</v>
      </c>
      <c r="E16" s="117">
        <v>0.1087993400241373</v>
      </c>
      <c r="F16" s="117">
        <v>6.149974898083508E-2</v>
      </c>
      <c r="G16" s="117">
        <v>0.10303787911478503</v>
      </c>
    </row>
    <row r="17" spans="1:11" ht="16" customHeight="1" thickBot="1" x14ac:dyDescent="0.35">
      <c r="A17" s="275"/>
      <c r="B17" s="278" t="s">
        <v>9</v>
      </c>
      <c r="C17" s="275"/>
      <c r="D17" s="114">
        <v>562</v>
      </c>
      <c r="E17" s="114">
        <v>2937</v>
      </c>
      <c r="F17" s="114">
        <v>1502</v>
      </c>
      <c r="G17" s="114">
        <v>5001</v>
      </c>
    </row>
    <row r="18" spans="1:11" ht="16" customHeight="1" x14ac:dyDescent="0.3">
      <c r="A18" s="273" t="s">
        <v>73</v>
      </c>
      <c r="B18" s="273" t="s">
        <v>120</v>
      </c>
      <c r="C18" s="276"/>
      <c r="D18" s="83">
        <v>62140.189999999988</v>
      </c>
      <c r="E18" s="83">
        <v>245170.43</v>
      </c>
      <c r="F18" s="83">
        <v>22578.299999999996</v>
      </c>
      <c r="G18" s="83">
        <v>329888.9200000001</v>
      </c>
    </row>
    <row r="19" spans="1:11" ht="16" customHeight="1" x14ac:dyDescent="0.3">
      <c r="A19" s="274"/>
      <c r="B19" s="277" t="s">
        <v>5</v>
      </c>
      <c r="C19" s="279"/>
      <c r="D19" s="117">
        <v>4.146129742505042E-2</v>
      </c>
      <c r="E19" s="117">
        <v>5.7626953934792675E-2</v>
      </c>
      <c r="F19" s="117">
        <v>2.132870492668203E-2</v>
      </c>
      <c r="G19" s="117">
        <v>4.8429184374980269E-2</v>
      </c>
    </row>
    <row r="20" spans="1:11" ht="16" customHeight="1" x14ac:dyDescent="0.3">
      <c r="A20" s="274"/>
      <c r="B20" s="277" t="s">
        <v>6</v>
      </c>
      <c r="C20" s="157" t="s">
        <v>7</v>
      </c>
      <c r="D20" s="117">
        <v>2.5797443866645814E-2</v>
      </c>
      <c r="E20" s="117">
        <v>4.713291940941413E-2</v>
      </c>
      <c r="F20" s="117">
        <v>1.3971945676204795E-2</v>
      </c>
      <c r="G20" s="117">
        <v>4.0602085168008867E-2</v>
      </c>
    </row>
    <row r="21" spans="1:11" ht="16" customHeight="1" x14ac:dyDescent="0.3">
      <c r="A21" s="274"/>
      <c r="B21" s="277"/>
      <c r="C21" s="157" t="s">
        <v>8</v>
      </c>
      <c r="D21" s="117">
        <v>6.599176787767537E-2</v>
      </c>
      <c r="E21" s="117">
        <v>7.0285118535452509E-2</v>
      </c>
      <c r="F21" s="117">
        <v>3.2431669047797866E-2</v>
      </c>
      <c r="G21" s="117">
        <v>5.7674452421789278E-2</v>
      </c>
    </row>
    <row r="22" spans="1:11" ht="16" customHeight="1" thickBot="1" x14ac:dyDescent="0.35">
      <c r="A22" s="275"/>
      <c r="B22" s="278" t="s">
        <v>9</v>
      </c>
      <c r="C22" s="275"/>
      <c r="D22" s="114">
        <v>562</v>
      </c>
      <c r="E22" s="114">
        <v>2937</v>
      </c>
      <c r="F22" s="114">
        <v>1502</v>
      </c>
      <c r="G22" s="114">
        <v>5001</v>
      </c>
    </row>
    <row r="23" spans="1:11" ht="16" customHeight="1" x14ac:dyDescent="0.3">
      <c r="A23" s="273" t="s">
        <v>74</v>
      </c>
      <c r="B23" s="273" t="s">
        <v>120</v>
      </c>
      <c r="C23" s="276"/>
      <c r="D23" s="83">
        <v>415010.71000000008</v>
      </c>
      <c r="E23" s="83">
        <v>1221517.6299999997</v>
      </c>
      <c r="F23" s="83">
        <v>203323.95999999996</v>
      </c>
      <c r="G23" s="83">
        <v>1839852.2999999986</v>
      </c>
    </row>
    <row r="24" spans="1:11" ht="16" customHeight="1" thickBot="1" x14ac:dyDescent="0.35">
      <c r="A24" s="274"/>
      <c r="B24" s="277" t="s">
        <v>5</v>
      </c>
      <c r="C24" s="279"/>
      <c r="D24" s="117">
        <v>0.27690424638050432</v>
      </c>
      <c r="E24" s="117">
        <v>0.2871159470354851</v>
      </c>
      <c r="F24" s="117">
        <v>0.19207100390040438</v>
      </c>
      <c r="G24" s="117">
        <v>0.27009863277442425</v>
      </c>
    </row>
    <row r="25" spans="1:11" ht="16" customHeight="1" x14ac:dyDescent="0.3">
      <c r="A25" s="274"/>
      <c r="B25" s="277" t="s">
        <v>6</v>
      </c>
      <c r="C25" s="157" t="s">
        <v>7</v>
      </c>
      <c r="D25" s="117">
        <v>0.23586214906637021</v>
      </c>
      <c r="E25" s="117">
        <v>0.26614818153287273</v>
      </c>
      <c r="F25" s="117">
        <v>0.16848540856696431</v>
      </c>
      <c r="G25" s="117">
        <v>0.25353505747694477</v>
      </c>
      <c r="K25" s="273"/>
    </row>
    <row r="26" spans="1:11" ht="16" customHeight="1" x14ac:dyDescent="0.3">
      <c r="A26" s="274"/>
      <c r="B26" s="277"/>
      <c r="C26" s="157" t="s">
        <v>8</v>
      </c>
      <c r="D26" s="117">
        <v>0.32207786817150919</v>
      </c>
      <c r="E26" s="117">
        <v>0.30903995727568845</v>
      </c>
      <c r="F26" s="117">
        <v>0.21809228400691411</v>
      </c>
      <c r="G26" s="117">
        <v>0.28732779252797996</v>
      </c>
      <c r="K26" s="274"/>
    </row>
    <row r="27" spans="1:11" ht="16" customHeight="1" thickBot="1" x14ac:dyDescent="0.35">
      <c r="A27" s="275"/>
      <c r="B27" s="278" t="s">
        <v>9</v>
      </c>
      <c r="C27" s="275"/>
      <c r="D27" s="114">
        <v>562</v>
      </c>
      <c r="E27" s="114">
        <v>2937</v>
      </c>
      <c r="F27" s="114">
        <v>1502</v>
      </c>
      <c r="G27" s="114">
        <v>5001</v>
      </c>
      <c r="K27" s="274"/>
    </row>
    <row r="28" spans="1:11" ht="16" customHeight="1" x14ac:dyDescent="0.3">
      <c r="A28" s="282" t="s">
        <v>360</v>
      </c>
      <c r="B28" s="283"/>
      <c r="C28" s="283"/>
      <c r="D28" s="283"/>
      <c r="E28" s="283"/>
      <c r="F28" s="283"/>
      <c r="G28" s="283"/>
      <c r="K28" s="274"/>
    </row>
    <row r="29" spans="1:11" ht="16" customHeight="1" thickBot="1" x14ac:dyDescent="0.35">
      <c r="A29" s="280" t="s">
        <v>10</v>
      </c>
      <c r="B29" s="281"/>
      <c r="C29" s="281"/>
      <c r="D29" s="281"/>
      <c r="E29" s="281"/>
      <c r="F29" s="281"/>
      <c r="G29" s="281"/>
      <c r="K29" s="275"/>
    </row>
    <row r="30" spans="1:11" ht="14.25" customHeight="1" x14ac:dyDescent="0.3"/>
    <row r="31" spans="1:11" ht="14.25" customHeight="1" x14ac:dyDescent="0.3">
      <c r="A31" s="198" t="str">
        <f>HYPERLINK("#'Index'!A1","Back To Index")</f>
        <v>Back To Index</v>
      </c>
    </row>
    <row r="32" spans="1:11" ht="14.25" customHeight="1" x14ac:dyDescent="0.3"/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15" customHeight="1" x14ac:dyDescent="0.3"/>
    <row r="46" ht="14.25" customHeight="1" x14ac:dyDescent="0.3"/>
    <row r="47" ht="14.25" customHeight="1" x14ac:dyDescent="0.3"/>
    <row r="48" ht="14.25" customHeight="1" x14ac:dyDescent="0.3"/>
    <row r="49" ht="14.1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60" customHeight="1" x14ac:dyDescent="0.3"/>
    <row r="242" ht="14.5" customHeight="1" x14ac:dyDescent="0.3"/>
    <row r="243" ht="59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30">
    <mergeCell ref="B10:B11"/>
    <mergeCell ref="B12:C12"/>
    <mergeCell ref="A29:G29"/>
    <mergeCell ref="A28:G28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K25:K29"/>
    <mergeCell ref="A1:G1"/>
    <mergeCell ref="B2:C2"/>
    <mergeCell ref="A3:A7"/>
    <mergeCell ref="B3:C3"/>
    <mergeCell ref="B4:C4"/>
    <mergeCell ref="B5:B6"/>
    <mergeCell ref="B7:C7"/>
    <mergeCell ref="A13:A17"/>
    <mergeCell ref="B13:C13"/>
    <mergeCell ref="B14:C14"/>
    <mergeCell ref="B15:B16"/>
    <mergeCell ref="B17:C17"/>
    <mergeCell ref="A8:A12"/>
    <mergeCell ref="B8:C8"/>
    <mergeCell ref="B9:C9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 enableFormatConditionsCalculation="0">
    <tabColor rgb="FF1F497D"/>
  </sheetPr>
  <dimension ref="A1:F407"/>
  <sheetViews>
    <sheetView workbookViewId="0">
      <selection activeCell="D3" sqref="D3:F27"/>
    </sheetView>
  </sheetViews>
  <sheetFormatPr defaultColWidth="8.75" defaultRowHeight="14" x14ac:dyDescent="0.3"/>
  <cols>
    <col min="1" max="1" width="18.58203125" style="116" customWidth="1"/>
    <col min="2" max="6" width="10.58203125" style="116" customWidth="1"/>
    <col min="7" max="16384" width="8.75" style="116"/>
  </cols>
  <sheetData>
    <row r="1" spans="1:6" s="93" customFormat="1" ht="31.5" customHeight="1" thickBot="1" x14ac:dyDescent="0.35">
      <c r="A1" s="290" t="s">
        <v>353</v>
      </c>
      <c r="B1" s="290"/>
      <c r="C1" s="290"/>
      <c r="D1" s="290"/>
      <c r="E1" s="290"/>
      <c r="F1" s="290"/>
    </row>
    <row r="2" spans="1:6" ht="54" customHeight="1" thickBot="1" x14ac:dyDescent="0.35">
      <c r="A2" s="158" t="s">
        <v>0</v>
      </c>
      <c r="B2" s="271"/>
      <c r="C2" s="272"/>
      <c r="D2" s="95" t="s">
        <v>105</v>
      </c>
      <c r="E2" s="95" t="s">
        <v>79</v>
      </c>
      <c r="F2" s="95" t="s">
        <v>4</v>
      </c>
    </row>
    <row r="3" spans="1:6" ht="16" customHeight="1" x14ac:dyDescent="0.3">
      <c r="A3" s="273" t="s">
        <v>70</v>
      </c>
      <c r="B3" s="273" t="s">
        <v>120</v>
      </c>
      <c r="C3" s="276"/>
      <c r="D3" s="83">
        <v>175765.32</v>
      </c>
      <c r="E3" s="83">
        <v>225444.70000000007</v>
      </c>
      <c r="F3" s="83">
        <v>401210.01999999979</v>
      </c>
    </row>
    <row r="4" spans="1:6" ht="16" customHeight="1" x14ac:dyDescent="0.3">
      <c r="A4" s="274"/>
      <c r="B4" s="277" t="s">
        <v>5</v>
      </c>
      <c r="C4" s="274"/>
      <c r="D4" s="117">
        <v>5.332938201354713E-2</v>
      </c>
      <c r="E4" s="117">
        <v>6.4120830022289424E-2</v>
      </c>
      <c r="F4" s="117">
        <v>5.8899444187666274E-2</v>
      </c>
    </row>
    <row r="5" spans="1:6" ht="16" customHeight="1" x14ac:dyDescent="0.3">
      <c r="A5" s="274"/>
      <c r="B5" s="277" t="s">
        <v>6</v>
      </c>
      <c r="C5" s="157" t="s">
        <v>7</v>
      </c>
      <c r="D5" s="117">
        <v>4.1893087221809774E-2</v>
      </c>
      <c r="E5" s="117">
        <v>5.172209619178561E-2</v>
      </c>
      <c r="F5" s="117">
        <v>5.0175855460610964E-2</v>
      </c>
    </row>
    <row r="6" spans="1:6" ht="16" customHeight="1" x14ac:dyDescent="0.3">
      <c r="A6" s="274"/>
      <c r="B6" s="277"/>
      <c r="C6" s="157" t="s">
        <v>8</v>
      </c>
      <c r="D6" s="117">
        <v>6.7667152171997633E-2</v>
      </c>
      <c r="E6" s="117">
        <v>7.924339353525918E-2</v>
      </c>
      <c r="F6" s="117">
        <v>6.9029491809014853E-2</v>
      </c>
    </row>
    <row r="7" spans="1:6" ht="16" customHeight="1" thickBot="1" x14ac:dyDescent="0.35">
      <c r="A7" s="275"/>
      <c r="B7" s="278" t="s">
        <v>9</v>
      </c>
      <c r="C7" s="275"/>
      <c r="D7" s="114">
        <v>2390</v>
      </c>
      <c r="E7" s="114">
        <v>2611</v>
      </c>
      <c r="F7" s="114">
        <v>5001</v>
      </c>
    </row>
    <row r="8" spans="1:6" ht="16" customHeight="1" x14ac:dyDescent="0.3">
      <c r="A8" s="273" t="s">
        <v>71</v>
      </c>
      <c r="B8" s="273" t="s">
        <v>120</v>
      </c>
      <c r="C8" s="276"/>
      <c r="D8" s="83">
        <v>391718.79999999976</v>
      </c>
      <c r="E8" s="83">
        <v>388896.09000000014</v>
      </c>
      <c r="F8" s="83">
        <v>780614.89000000071</v>
      </c>
    </row>
    <row r="9" spans="1:6" ht="16" customHeight="1" x14ac:dyDescent="0.3">
      <c r="A9" s="274"/>
      <c r="B9" s="277" t="s">
        <v>5</v>
      </c>
      <c r="C9" s="274"/>
      <c r="D9" s="117">
        <v>0.11885235111845871</v>
      </c>
      <c r="E9" s="117">
        <v>0.11060956448842209</v>
      </c>
      <c r="F9" s="117">
        <v>0.11459779380788225</v>
      </c>
    </row>
    <row r="10" spans="1:6" ht="16" customHeight="1" x14ac:dyDescent="0.3">
      <c r="A10" s="274"/>
      <c r="B10" s="277" t="s">
        <v>6</v>
      </c>
      <c r="C10" s="157" t="s">
        <v>7</v>
      </c>
      <c r="D10" s="117">
        <v>0.10090924834085362</v>
      </c>
      <c r="E10" s="117">
        <v>9.463535931849347E-2</v>
      </c>
      <c r="F10" s="117">
        <v>0.10237992047828019</v>
      </c>
    </row>
    <row r="11" spans="1:6" ht="16" customHeight="1" x14ac:dyDescent="0.3">
      <c r="A11" s="274"/>
      <c r="B11" s="277"/>
      <c r="C11" s="157" t="s">
        <v>8</v>
      </c>
      <c r="D11" s="117">
        <v>0.1394909915747396</v>
      </c>
      <c r="E11" s="117">
        <v>0.12889628866518557</v>
      </c>
      <c r="F11" s="117">
        <v>0.12806570509523857</v>
      </c>
    </row>
    <row r="12" spans="1:6" ht="16" customHeight="1" thickBot="1" x14ac:dyDescent="0.35">
      <c r="A12" s="275"/>
      <c r="B12" s="278" t="s">
        <v>9</v>
      </c>
      <c r="C12" s="275"/>
      <c r="D12" s="114">
        <v>2390</v>
      </c>
      <c r="E12" s="114">
        <v>2611</v>
      </c>
      <c r="F12" s="114">
        <v>5001</v>
      </c>
    </row>
    <row r="13" spans="1:6" ht="16" customHeight="1" x14ac:dyDescent="0.3">
      <c r="A13" s="273" t="s">
        <v>72</v>
      </c>
      <c r="B13" s="273" t="s">
        <v>120</v>
      </c>
      <c r="C13" s="276"/>
      <c r="D13" s="83">
        <v>304666.01999999973</v>
      </c>
      <c r="E13" s="83">
        <v>319709.75000000017</v>
      </c>
      <c r="F13" s="83">
        <v>624375.76999999967</v>
      </c>
    </row>
    <row r="14" spans="1:6" ht="16" customHeight="1" x14ac:dyDescent="0.3">
      <c r="A14" s="274"/>
      <c r="B14" s="277" t="s">
        <v>5</v>
      </c>
      <c r="C14" s="274"/>
      <c r="D14" s="117">
        <v>9.2439456015139823E-2</v>
      </c>
      <c r="E14" s="117">
        <v>9.0931632175068444E-2</v>
      </c>
      <c r="F14" s="117">
        <v>9.1661184875806823E-2</v>
      </c>
    </row>
    <row r="15" spans="1:6" ht="16" customHeight="1" x14ac:dyDescent="0.3">
      <c r="A15" s="274"/>
      <c r="B15" s="277" t="s">
        <v>6</v>
      </c>
      <c r="C15" s="157" t="s">
        <v>7</v>
      </c>
      <c r="D15" s="117">
        <v>7.8132588988969853E-2</v>
      </c>
      <c r="E15" s="117">
        <v>7.6913581385686852E-2</v>
      </c>
      <c r="F15" s="117">
        <v>8.1426590409697935E-2</v>
      </c>
    </row>
    <row r="16" spans="1:6" ht="16" customHeight="1" x14ac:dyDescent="0.3">
      <c r="A16" s="274"/>
      <c r="B16" s="277"/>
      <c r="C16" s="157" t="s">
        <v>8</v>
      </c>
      <c r="D16" s="117">
        <v>0.10905614294442179</v>
      </c>
      <c r="E16" s="117">
        <v>0.10720784649909137</v>
      </c>
      <c r="F16" s="117">
        <v>0.10303787911478503</v>
      </c>
    </row>
    <row r="17" spans="1:6" ht="16" customHeight="1" thickBot="1" x14ac:dyDescent="0.35">
      <c r="A17" s="275"/>
      <c r="B17" s="278" t="s">
        <v>9</v>
      </c>
      <c r="C17" s="275"/>
      <c r="D17" s="114">
        <v>2390</v>
      </c>
      <c r="E17" s="114">
        <v>2611</v>
      </c>
      <c r="F17" s="114">
        <v>5001</v>
      </c>
    </row>
    <row r="18" spans="1:6" ht="16" customHeight="1" x14ac:dyDescent="0.3">
      <c r="A18" s="273" t="s">
        <v>73</v>
      </c>
      <c r="B18" s="273" t="s">
        <v>120</v>
      </c>
      <c r="C18" s="276"/>
      <c r="D18" s="83">
        <v>189348.97000000006</v>
      </c>
      <c r="E18" s="83">
        <v>140539.94999999998</v>
      </c>
      <c r="F18" s="83">
        <v>329888.9200000001</v>
      </c>
    </row>
    <row r="19" spans="1:6" ht="16" customHeight="1" x14ac:dyDescent="0.3">
      <c r="A19" s="274"/>
      <c r="B19" s="277" t="s">
        <v>5</v>
      </c>
      <c r="C19" s="279"/>
      <c r="D19" s="117">
        <v>5.7450830203601477E-2</v>
      </c>
      <c r="E19" s="117">
        <v>3.9972278103193606E-2</v>
      </c>
      <c r="F19" s="117">
        <v>4.8429184374980269E-2</v>
      </c>
    </row>
    <row r="20" spans="1:6" ht="16" customHeight="1" x14ac:dyDescent="0.3">
      <c r="A20" s="274"/>
      <c r="B20" s="277" t="s">
        <v>6</v>
      </c>
      <c r="C20" s="157" t="s">
        <v>7</v>
      </c>
      <c r="D20" s="117">
        <v>4.5217302862938971E-2</v>
      </c>
      <c r="E20" s="117">
        <v>3.0824525556025873E-2</v>
      </c>
      <c r="F20" s="117">
        <v>4.0602085168008867E-2</v>
      </c>
    </row>
    <row r="21" spans="1:6" ht="16" customHeight="1" x14ac:dyDescent="0.3">
      <c r="A21" s="274"/>
      <c r="B21" s="277"/>
      <c r="C21" s="157" t="s">
        <v>8</v>
      </c>
      <c r="D21" s="117">
        <v>7.2741972804446484E-2</v>
      </c>
      <c r="E21" s="117">
        <v>5.1690007396606757E-2</v>
      </c>
      <c r="F21" s="117">
        <v>5.7674452421789278E-2</v>
      </c>
    </row>
    <row r="22" spans="1:6" ht="16" customHeight="1" thickBot="1" x14ac:dyDescent="0.35">
      <c r="A22" s="275"/>
      <c r="B22" s="278" t="s">
        <v>9</v>
      </c>
      <c r="C22" s="275"/>
      <c r="D22" s="114">
        <v>2390</v>
      </c>
      <c r="E22" s="114">
        <v>2611</v>
      </c>
      <c r="F22" s="114">
        <v>5001</v>
      </c>
    </row>
    <row r="23" spans="1:6" ht="16" customHeight="1" x14ac:dyDescent="0.3">
      <c r="A23" s="273" t="s">
        <v>74</v>
      </c>
      <c r="B23" s="273" t="s">
        <v>120</v>
      </c>
      <c r="C23" s="276"/>
      <c r="D23" s="83">
        <v>864764.11</v>
      </c>
      <c r="E23" s="83">
        <v>975088.19000000041</v>
      </c>
      <c r="F23" s="83">
        <v>1839852.2999999986</v>
      </c>
    </row>
    <row r="24" spans="1:6" ht="16" customHeight="1" x14ac:dyDescent="0.3">
      <c r="A24" s="274"/>
      <c r="B24" s="277" t="s">
        <v>5</v>
      </c>
      <c r="C24" s="279"/>
      <c r="D24" s="117">
        <v>0.26238017587198142</v>
      </c>
      <c r="E24" s="117">
        <v>0.27733392751185487</v>
      </c>
      <c r="F24" s="117">
        <v>0.27009863277442425</v>
      </c>
    </row>
    <row r="25" spans="1:6" ht="16" customHeight="1" x14ac:dyDescent="0.3">
      <c r="A25" s="274"/>
      <c r="B25" s="277" t="s">
        <v>6</v>
      </c>
      <c r="C25" s="157" t="s">
        <v>7</v>
      </c>
      <c r="D25" s="117">
        <v>0.23880356840889858</v>
      </c>
      <c r="E25" s="117">
        <v>0.25445674505052207</v>
      </c>
      <c r="F25" s="117">
        <v>0.25353505747694477</v>
      </c>
    </row>
    <row r="26" spans="1:6" ht="16" customHeight="1" x14ac:dyDescent="0.3">
      <c r="A26" s="274"/>
      <c r="B26" s="277"/>
      <c r="C26" s="157" t="s">
        <v>8</v>
      </c>
      <c r="D26" s="117">
        <v>0.28740559431072643</v>
      </c>
      <c r="E26" s="117">
        <v>0.30143630669755983</v>
      </c>
      <c r="F26" s="117">
        <v>0.28732779252797996</v>
      </c>
    </row>
    <row r="27" spans="1:6" ht="16" customHeight="1" thickBot="1" x14ac:dyDescent="0.35">
      <c r="A27" s="275"/>
      <c r="B27" s="278" t="s">
        <v>9</v>
      </c>
      <c r="C27" s="275"/>
      <c r="D27" s="114">
        <v>2390</v>
      </c>
      <c r="E27" s="114">
        <v>2611</v>
      </c>
      <c r="F27" s="114">
        <v>5001</v>
      </c>
    </row>
    <row r="28" spans="1:6" ht="16" customHeight="1" x14ac:dyDescent="0.3">
      <c r="A28" s="282" t="s">
        <v>360</v>
      </c>
      <c r="B28" s="283"/>
      <c r="C28" s="283"/>
      <c r="D28" s="283"/>
      <c r="E28" s="283"/>
      <c r="F28" s="283"/>
    </row>
    <row r="29" spans="1:6" ht="16" customHeight="1" x14ac:dyDescent="0.3">
      <c r="A29" s="280" t="s">
        <v>10</v>
      </c>
      <c r="B29" s="281"/>
      <c r="C29" s="281"/>
      <c r="D29" s="281"/>
      <c r="E29" s="281"/>
      <c r="F29" s="281"/>
    </row>
    <row r="30" spans="1:6" ht="14.25" customHeight="1" x14ac:dyDescent="0.3"/>
    <row r="31" spans="1:6" ht="14.25" customHeight="1" x14ac:dyDescent="0.3">
      <c r="A31" s="198" t="str">
        <f>HYPERLINK("#'Index'!A1","Back To Index")</f>
        <v>Back To Index</v>
      </c>
    </row>
    <row r="32" spans="1:6" ht="14.25" customHeight="1" x14ac:dyDescent="0.3"/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15" customHeight="1" x14ac:dyDescent="0.3"/>
    <row r="46" ht="14.25" customHeight="1" x14ac:dyDescent="0.3"/>
    <row r="47" ht="14.25" customHeight="1" x14ac:dyDescent="0.3"/>
    <row r="48" ht="14.25" customHeight="1" x14ac:dyDescent="0.3"/>
    <row r="49" ht="14.1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8:F28"/>
    <mergeCell ref="A29:F29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F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 enableFormatConditionsCalculation="0">
    <tabColor rgb="FF1F497D"/>
  </sheetPr>
  <dimension ref="A1:H407"/>
  <sheetViews>
    <sheetView workbookViewId="0">
      <selection activeCell="J30" sqref="J30"/>
    </sheetView>
  </sheetViews>
  <sheetFormatPr defaultColWidth="8.75" defaultRowHeight="14" x14ac:dyDescent="0.3"/>
  <cols>
    <col min="1" max="1" width="18.58203125" style="66" customWidth="1"/>
    <col min="2" max="3" width="10.58203125" style="66" customWidth="1"/>
    <col min="4" max="8" width="12.58203125" style="66" customWidth="1"/>
    <col min="9" max="16384" width="8.75" style="66"/>
  </cols>
  <sheetData>
    <row r="1" spans="1:8" s="77" customFormat="1" ht="31.5" customHeight="1" thickBot="1" x14ac:dyDescent="0.35">
      <c r="A1" s="290" t="s">
        <v>354</v>
      </c>
      <c r="B1" s="290"/>
      <c r="C1" s="290"/>
      <c r="D1" s="290"/>
      <c r="E1" s="290"/>
      <c r="F1" s="290"/>
      <c r="G1" s="292"/>
      <c r="H1" s="250"/>
    </row>
    <row r="2" spans="1:8" ht="54" customHeight="1" thickBot="1" x14ac:dyDescent="0.35">
      <c r="A2" s="67" t="s">
        <v>0</v>
      </c>
      <c r="B2" s="271"/>
      <c r="C2" s="272"/>
      <c r="D2" s="25" t="s">
        <v>23</v>
      </c>
      <c r="E2" s="25" t="s">
        <v>93</v>
      </c>
      <c r="F2" s="25" t="s">
        <v>81</v>
      </c>
      <c r="G2" s="26" t="s">
        <v>25</v>
      </c>
      <c r="H2" s="249" t="s">
        <v>4</v>
      </c>
    </row>
    <row r="3" spans="1:8" ht="16" customHeight="1" x14ac:dyDescent="0.3">
      <c r="A3" s="273" t="s">
        <v>70</v>
      </c>
      <c r="B3" s="273" t="s">
        <v>120</v>
      </c>
      <c r="C3" s="276"/>
      <c r="D3" s="83">
        <v>291543.84999999998</v>
      </c>
      <c r="E3" s="83">
        <v>23266.799999999999</v>
      </c>
      <c r="F3" s="83">
        <v>34954.979999999996</v>
      </c>
      <c r="G3" s="83">
        <v>51444.389999999985</v>
      </c>
      <c r="H3" s="71">
        <v>401210.01999999979</v>
      </c>
    </row>
    <row r="4" spans="1:8" ht="16" customHeight="1" x14ac:dyDescent="0.3">
      <c r="A4" s="274"/>
      <c r="B4" s="277" t="s">
        <v>5</v>
      </c>
      <c r="C4" s="274"/>
      <c r="D4" s="117">
        <v>5.8597935694384526E-2</v>
      </c>
      <c r="E4" s="117">
        <v>5.3416781806721852E-2</v>
      </c>
      <c r="F4" s="117">
        <v>5.9415882810292774E-2</v>
      </c>
      <c r="G4" s="117">
        <v>6.3310581496341639E-2</v>
      </c>
      <c r="H4" s="117">
        <v>5.8899444187666274E-2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4.85955838186354E-2</v>
      </c>
      <c r="E5" s="117">
        <v>3.0696551750889409E-2</v>
      </c>
      <c r="F5" s="117">
        <v>3.2084646927446829E-2</v>
      </c>
      <c r="G5" s="117">
        <v>4.0066967804069667E-2</v>
      </c>
      <c r="H5" s="117">
        <v>5.0175855460610964E-2</v>
      </c>
    </row>
    <row r="6" spans="1:8" ht="16" customHeight="1" x14ac:dyDescent="0.3">
      <c r="A6" s="274"/>
      <c r="B6" s="277"/>
      <c r="C6" s="69" t="s">
        <v>8</v>
      </c>
      <c r="D6" s="117">
        <v>7.0506485003029029E-2</v>
      </c>
      <c r="E6" s="117">
        <v>9.1368365547921881E-2</v>
      </c>
      <c r="F6" s="117">
        <v>0.10744471690444655</v>
      </c>
      <c r="G6" s="117">
        <v>9.8652499806201194E-2</v>
      </c>
      <c r="H6" s="117">
        <v>6.9029491809014853E-2</v>
      </c>
    </row>
    <row r="7" spans="1:8" ht="16" customHeight="1" thickBot="1" x14ac:dyDescent="0.35">
      <c r="A7" s="275"/>
      <c r="B7" s="278" t="s">
        <v>9</v>
      </c>
      <c r="C7" s="275"/>
      <c r="D7" s="114">
        <v>3926</v>
      </c>
      <c r="E7" s="114">
        <v>277</v>
      </c>
      <c r="F7" s="114">
        <v>263</v>
      </c>
      <c r="G7" s="114">
        <v>535</v>
      </c>
      <c r="H7" s="118">
        <v>5001</v>
      </c>
    </row>
    <row r="8" spans="1:8" ht="16" customHeight="1" x14ac:dyDescent="0.3">
      <c r="A8" s="273" t="s">
        <v>71</v>
      </c>
      <c r="B8" s="273" t="s">
        <v>120</v>
      </c>
      <c r="C8" s="276"/>
      <c r="D8" s="83">
        <v>589580.88000000035</v>
      </c>
      <c r="E8" s="83">
        <v>54130.84</v>
      </c>
      <c r="F8" s="83">
        <v>43707.689999999995</v>
      </c>
      <c r="G8" s="83">
        <v>93195.480000000025</v>
      </c>
      <c r="H8" s="71">
        <v>780614.89000000071</v>
      </c>
    </row>
    <row r="9" spans="1:8" ht="16" customHeight="1" x14ac:dyDescent="0.3">
      <c r="A9" s="274"/>
      <c r="B9" s="277" t="s">
        <v>5</v>
      </c>
      <c r="C9" s="274"/>
      <c r="D9" s="117">
        <v>0.11850094760317757</v>
      </c>
      <c r="E9" s="117">
        <v>0.12427558879152144</v>
      </c>
      <c r="F9" s="117">
        <v>7.4293590983276356E-2</v>
      </c>
      <c r="G9" s="117">
        <v>0.11469200104483077</v>
      </c>
      <c r="H9" s="117">
        <v>0.11459779380788225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0.10411053193419718</v>
      </c>
      <c r="E10" s="117">
        <v>7.995368797286373E-2</v>
      </c>
      <c r="F10" s="117">
        <v>4.2907344794767294E-2</v>
      </c>
      <c r="G10" s="117">
        <v>8.4479484403559277E-2</v>
      </c>
      <c r="H10" s="117">
        <v>0.10237992047828019</v>
      </c>
    </row>
    <row r="11" spans="1:8" ht="16" customHeight="1" x14ac:dyDescent="0.3">
      <c r="A11" s="274"/>
      <c r="B11" s="277"/>
      <c r="C11" s="69" t="s">
        <v>8</v>
      </c>
      <c r="D11" s="117">
        <v>0.13458164024990241</v>
      </c>
      <c r="E11" s="117">
        <v>0.18814279232079947</v>
      </c>
      <c r="F11" s="117">
        <v>0.12562504052468898</v>
      </c>
      <c r="G11" s="117">
        <v>0.15389321943307741</v>
      </c>
      <c r="H11" s="117">
        <v>0.12806570509523857</v>
      </c>
    </row>
    <row r="12" spans="1:8" ht="16" customHeight="1" thickBot="1" x14ac:dyDescent="0.35">
      <c r="A12" s="275"/>
      <c r="B12" s="278" t="s">
        <v>9</v>
      </c>
      <c r="C12" s="275"/>
      <c r="D12" s="114">
        <v>3926</v>
      </c>
      <c r="E12" s="114">
        <v>277</v>
      </c>
      <c r="F12" s="114">
        <v>263</v>
      </c>
      <c r="G12" s="114">
        <v>535</v>
      </c>
      <c r="H12" s="118">
        <v>5001</v>
      </c>
    </row>
    <row r="13" spans="1:8" ht="16" customHeight="1" x14ac:dyDescent="0.3">
      <c r="A13" s="273" t="s">
        <v>72</v>
      </c>
      <c r="B13" s="273" t="s">
        <v>120</v>
      </c>
      <c r="C13" s="276"/>
      <c r="D13" s="83">
        <v>440388.86999999982</v>
      </c>
      <c r="E13" s="83">
        <v>56152.92</v>
      </c>
      <c r="F13" s="83">
        <v>51461.430000000008</v>
      </c>
      <c r="G13" s="83">
        <v>76372.549999999988</v>
      </c>
      <c r="H13" s="71">
        <v>624375.76999999967</v>
      </c>
    </row>
    <row r="14" spans="1:8" ht="16" customHeight="1" x14ac:dyDescent="0.3">
      <c r="A14" s="274"/>
      <c r="B14" s="277" t="s">
        <v>5</v>
      </c>
      <c r="C14" s="274"/>
      <c r="D14" s="117">
        <v>8.8514570568999001E-2</v>
      </c>
      <c r="E14" s="117">
        <v>0.12891795500242006</v>
      </c>
      <c r="F14" s="117">
        <v>8.7473266874422057E-2</v>
      </c>
      <c r="G14" s="117">
        <v>9.3988684691536387E-2</v>
      </c>
      <c r="H14" s="117">
        <v>9.1661184875806823E-2</v>
      </c>
    </row>
    <row r="15" spans="1:8" ht="16" customHeight="1" x14ac:dyDescent="0.3">
      <c r="A15" s="274"/>
      <c r="B15" s="277" t="s">
        <v>6</v>
      </c>
      <c r="C15" s="69" t="s">
        <v>7</v>
      </c>
      <c r="D15" s="117">
        <v>7.7277811089459456E-2</v>
      </c>
      <c r="E15" s="117">
        <v>8.5924830105017197E-2</v>
      </c>
      <c r="F15" s="117">
        <v>5.3478461549232567E-2</v>
      </c>
      <c r="G15" s="117">
        <v>6.5133690143473824E-2</v>
      </c>
      <c r="H15" s="117">
        <v>8.1426590409697935E-2</v>
      </c>
    </row>
    <row r="16" spans="1:8" ht="16" customHeight="1" x14ac:dyDescent="0.3">
      <c r="A16" s="274"/>
      <c r="B16" s="277"/>
      <c r="C16" s="69" t="s">
        <v>8</v>
      </c>
      <c r="D16" s="117">
        <v>0.10120602692207147</v>
      </c>
      <c r="E16" s="117">
        <v>0.18897563835265083</v>
      </c>
      <c r="F16" s="117">
        <v>0.1398840222271146</v>
      </c>
      <c r="G16" s="117">
        <v>0.13379727587852341</v>
      </c>
      <c r="H16" s="117">
        <v>0.10303787911478503</v>
      </c>
    </row>
    <row r="17" spans="1:8" ht="16" customHeight="1" thickBot="1" x14ac:dyDescent="0.35">
      <c r="A17" s="275"/>
      <c r="B17" s="278" t="s">
        <v>9</v>
      </c>
      <c r="C17" s="275"/>
      <c r="D17" s="114">
        <v>3926</v>
      </c>
      <c r="E17" s="114">
        <v>277</v>
      </c>
      <c r="F17" s="114">
        <v>263</v>
      </c>
      <c r="G17" s="114">
        <v>535</v>
      </c>
      <c r="H17" s="118">
        <v>5001</v>
      </c>
    </row>
    <row r="18" spans="1:8" ht="16" customHeight="1" x14ac:dyDescent="0.3">
      <c r="A18" s="273" t="s">
        <v>73</v>
      </c>
      <c r="B18" s="273" t="s">
        <v>120</v>
      </c>
      <c r="C18" s="276"/>
      <c r="D18" s="83">
        <v>224693.55000000005</v>
      </c>
      <c r="E18" s="83">
        <v>36398.899999999994</v>
      </c>
      <c r="F18" s="83">
        <v>17153.559999999998</v>
      </c>
      <c r="G18" s="83">
        <v>51642.909999999989</v>
      </c>
      <c r="H18" s="71">
        <v>329888.9200000001</v>
      </c>
    </row>
    <row r="19" spans="1:8" ht="16" customHeight="1" x14ac:dyDescent="0.3">
      <c r="A19" s="274"/>
      <c r="B19" s="277" t="s">
        <v>5</v>
      </c>
      <c r="C19" s="279"/>
      <c r="D19" s="117">
        <v>4.5161570699717997E-2</v>
      </c>
      <c r="E19" s="117">
        <v>8.3565943718289043E-2</v>
      </c>
      <c r="F19" s="117">
        <v>2.9157330679042744E-2</v>
      </c>
      <c r="G19" s="117">
        <v>6.3554892229516907E-2</v>
      </c>
      <c r="H19" s="117">
        <v>4.8429184374980269E-2</v>
      </c>
    </row>
    <row r="20" spans="1:8" ht="16" customHeight="1" x14ac:dyDescent="0.3">
      <c r="A20" s="274"/>
      <c r="B20" s="277" t="s">
        <v>6</v>
      </c>
      <c r="C20" s="69" t="s">
        <v>7</v>
      </c>
      <c r="D20" s="117">
        <v>3.6408019686071498E-2</v>
      </c>
      <c r="E20" s="117">
        <v>4.7493788085696383E-2</v>
      </c>
      <c r="F20" s="117">
        <v>1.4692093267576471E-2</v>
      </c>
      <c r="G20" s="117">
        <v>4.1374565639461743E-2</v>
      </c>
      <c r="H20" s="117">
        <v>4.0602085168008867E-2</v>
      </c>
    </row>
    <row r="21" spans="1:8" ht="16" customHeight="1" x14ac:dyDescent="0.3">
      <c r="A21" s="274"/>
      <c r="B21" s="277"/>
      <c r="C21" s="69" t="s">
        <v>8</v>
      </c>
      <c r="D21" s="117">
        <v>5.5897643304890679E-2</v>
      </c>
      <c r="E21" s="117">
        <v>0.14292438997873885</v>
      </c>
      <c r="F21" s="117">
        <v>5.7039982429371354E-2</v>
      </c>
      <c r="G21" s="117">
        <v>9.6429690936803217E-2</v>
      </c>
      <c r="H21" s="117">
        <v>5.7674452421789278E-2</v>
      </c>
    </row>
    <row r="22" spans="1:8" ht="16" customHeight="1" thickBot="1" x14ac:dyDescent="0.35">
      <c r="A22" s="275"/>
      <c r="B22" s="278" t="s">
        <v>9</v>
      </c>
      <c r="C22" s="275"/>
      <c r="D22" s="114">
        <v>3926</v>
      </c>
      <c r="E22" s="114">
        <v>277</v>
      </c>
      <c r="F22" s="114">
        <v>263</v>
      </c>
      <c r="G22" s="114">
        <v>535</v>
      </c>
      <c r="H22" s="118">
        <v>5001</v>
      </c>
    </row>
    <row r="23" spans="1:8" ht="16" customHeight="1" x14ac:dyDescent="0.3">
      <c r="A23" s="273" t="s">
        <v>74</v>
      </c>
      <c r="B23" s="273" t="s">
        <v>120</v>
      </c>
      <c r="C23" s="276"/>
      <c r="D23" s="83">
        <v>1367799.1600000004</v>
      </c>
      <c r="E23" s="83">
        <v>123783.08000000002</v>
      </c>
      <c r="F23" s="83">
        <v>153805.33000000005</v>
      </c>
      <c r="G23" s="83">
        <v>194464.7300000001</v>
      </c>
      <c r="H23" s="71">
        <v>1839852.2999999986</v>
      </c>
    </row>
    <row r="24" spans="1:8" ht="16" customHeight="1" x14ac:dyDescent="0.3">
      <c r="A24" s="274"/>
      <c r="B24" s="277" t="s">
        <v>5</v>
      </c>
      <c r="C24" s="279"/>
      <c r="D24" s="117">
        <v>0.27491647387009949</v>
      </c>
      <c r="E24" s="117">
        <v>0.28418578299224628</v>
      </c>
      <c r="F24" s="117">
        <v>0.26143569422378188</v>
      </c>
      <c r="G24" s="117">
        <v>0.23932007235053393</v>
      </c>
      <c r="H24" s="117">
        <v>0.27009863277442425</v>
      </c>
    </row>
    <row r="25" spans="1:8" ht="16" customHeight="1" x14ac:dyDescent="0.3">
      <c r="A25" s="274"/>
      <c r="B25" s="277" t="s">
        <v>6</v>
      </c>
      <c r="C25" s="69" t="s">
        <v>7</v>
      </c>
      <c r="D25" s="117">
        <v>0.25601032901532494</v>
      </c>
      <c r="E25" s="117">
        <v>0.21931444700847791</v>
      </c>
      <c r="F25" s="117">
        <v>0.20001892877784808</v>
      </c>
      <c r="G25" s="117">
        <v>0.1952776690433394</v>
      </c>
      <c r="H25" s="117">
        <v>0.25353505747694477</v>
      </c>
    </row>
    <row r="26" spans="1:8" ht="16" customHeight="1" x14ac:dyDescent="0.3">
      <c r="A26" s="274"/>
      <c r="B26" s="277"/>
      <c r="C26" s="69" t="s">
        <v>8</v>
      </c>
      <c r="D26" s="117">
        <v>0.29466583896446108</v>
      </c>
      <c r="E26" s="117">
        <v>0.35941156676430902</v>
      </c>
      <c r="F26" s="117">
        <v>0.3338409877454257</v>
      </c>
      <c r="G26" s="117">
        <v>0.28971948735488229</v>
      </c>
      <c r="H26" s="117">
        <v>0.28732779252797996</v>
      </c>
    </row>
    <row r="27" spans="1:8" ht="16" customHeight="1" thickBot="1" x14ac:dyDescent="0.35">
      <c r="A27" s="275"/>
      <c r="B27" s="278" t="s">
        <v>9</v>
      </c>
      <c r="C27" s="275"/>
      <c r="D27" s="114">
        <v>3926</v>
      </c>
      <c r="E27" s="114">
        <v>277</v>
      </c>
      <c r="F27" s="114">
        <v>263</v>
      </c>
      <c r="G27" s="114">
        <v>535</v>
      </c>
      <c r="H27" s="118">
        <v>5001</v>
      </c>
    </row>
    <row r="28" spans="1:8" ht="16" customHeight="1" x14ac:dyDescent="0.3">
      <c r="A28" s="282" t="s">
        <v>360</v>
      </c>
      <c r="B28" s="283"/>
      <c r="C28" s="283"/>
      <c r="D28" s="283"/>
      <c r="E28" s="283"/>
      <c r="F28" s="283"/>
      <c r="G28" s="283"/>
      <c r="H28" s="72"/>
    </row>
    <row r="29" spans="1:8" ht="16" customHeight="1" x14ac:dyDescent="0.3">
      <c r="A29" s="280" t="s">
        <v>10</v>
      </c>
      <c r="B29" s="281"/>
      <c r="C29" s="281"/>
      <c r="D29" s="281"/>
      <c r="E29" s="281"/>
      <c r="F29" s="281"/>
      <c r="G29" s="281"/>
      <c r="H29" s="72"/>
    </row>
    <row r="30" spans="1:8" ht="14.25" customHeight="1" x14ac:dyDescent="0.3">
      <c r="H30" s="72"/>
    </row>
    <row r="31" spans="1:8" ht="14.25" customHeight="1" x14ac:dyDescent="0.3">
      <c r="A31" s="198" t="str">
        <f>HYPERLINK("#'Index'!A1","Back To Index")</f>
        <v>Back To Index</v>
      </c>
      <c r="H31" s="72"/>
    </row>
    <row r="32" spans="1:8" ht="14.25" customHeight="1" x14ac:dyDescent="0.3">
      <c r="H32" s="72"/>
    </row>
    <row r="33" spans="8:8" ht="14.15" customHeight="1" x14ac:dyDescent="0.3">
      <c r="H33" s="72"/>
    </row>
    <row r="34" spans="8:8" ht="14.25" customHeight="1" x14ac:dyDescent="0.3">
      <c r="H34" s="72"/>
    </row>
    <row r="35" spans="8:8" ht="14.25" customHeight="1" x14ac:dyDescent="0.3">
      <c r="H35" s="72"/>
    </row>
    <row r="36" spans="8:8" ht="14.25" customHeight="1" x14ac:dyDescent="0.3">
      <c r="H36" s="72"/>
    </row>
    <row r="37" spans="8:8" ht="14.15" customHeight="1" x14ac:dyDescent="0.3">
      <c r="H37" s="72"/>
    </row>
    <row r="38" spans="8:8" ht="15" customHeight="1" x14ac:dyDescent="0.3">
      <c r="H38" s="72"/>
    </row>
    <row r="39" spans="8:8" ht="14.15" customHeight="1" x14ac:dyDescent="0.3">
      <c r="H39" s="72"/>
    </row>
    <row r="40" spans="8:8" ht="15" customHeight="1" x14ac:dyDescent="0.3">
      <c r="H40" s="72"/>
    </row>
    <row r="41" spans="8:8" ht="15" customHeight="1" x14ac:dyDescent="0.3">
      <c r="H41" s="72"/>
    </row>
    <row r="42" spans="8:8" ht="36.75" customHeight="1" x14ac:dyDescent="0.3">
      <c r="H42" s="72"/>
    </row>
    <row r="43" spans="8:8" ht="15" customHeight="1" x14ac:dyDescent="0.3">
      <c r="H43" s="72"/>
    </row>
    <row r="44" spans="8:8" ht="14.25" customHeight="1" x14ac:dyDescent="0.3">
      <c r="H44" s="72"/>
    </row>
    <row r="45" spans="8:8" ht="14.1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25" customHeight="1" x14ac:dyDescent="0.3">
      <c r="H48" s="72"/>
    </row>
    <row r="49" spans="8:8" ht="14.1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25" customHeight="1" x14ac:dyDescent="0.3">
      <c r="H52" s="72"/>
    </row>
    <row r="53" spans="8:8" ht="14.1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25" customHeight="1" x14ac:dyDescent="0.3">
      <c r="H56" s="72"/>
    </row>
    <row r="57" spans="8:8" ht="14.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25" customHeight="1" x14ac:dyDescent="0.3">
      <c r="H60" s="72"/>
    </row>
    <row r="61" spans="8:8" ht="14.1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25" customHeight="1" x14ac:dyDescent="0.3">
      <c r="H64" s="72"/>
    </row>
    <row r="65" spans="8:8" ht="14.15" customHeight="1" x14ac:dyDescent="0.3">
      <c r="H65" s="72"/>
    </row>
    <row r="66" spans="8:8" ht="15" customHeight="1" x14ac:dyDescent="0.3">
      <c r="H66" s="72"/>
    </row>
    <row r="67" spans="8:8" ht="14.15" customHeight="1" x14ac:dyDescent="0.3"/>
    <row r="68" spans="8:8" ht="14.15" customHeight="1" x14ac:dyDescent="0.3"/>
    <row r="69" spans="8:8" ht="14.15" customHeight="1" x14ac:dyDescent="0.3"/>
    <row r="71" spans="8:8" ht="14.15" customHeight="1" x14ac:dyDescent="0.3"/>
    <row r="72" spans="8:8" ht="14.15" customHeight="1" x14ac:dyDescent="0.3"/>
    <row r="73" spans="8:8" ht="14.15" customHeight="1" x14ac:dyDescent="0.3"/>
    <row r="75" spans="8:8" ht="14.15" customHeight="1" x14ac:dyDescent="0.3"/>
    <row r="76" spans="8:8" ht="14.15" customHeight="1" x14ac:dyDescent="0.3"/>
    <row r="77" spans="8:8" ht="14.15" customHeight="1" x14ac:dyDescent="0.3"/>
    <row r="79" spans="8:8" ht="14.15" customHeight="1" x14ac:dyDescent="0.3"/>
    <row r="80" spans="8:8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8:G28"/>
    <mergeCell ref="A29:G29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 enableFormatConditionsCalculation="0">
    <tabColor rgb="FF1F497D"/>
  </sheetPr>
  <dimension ref="A1:G407"/>
  <sheetViews>
    <sheetView workbookViewId="0">
      <selection activeCell="D3" sqref="D3:G27"/>
    </sheetView>
  </sheetViews>
  <sheetFormatPr defaultColWidth="8.75" defaultRowHeight="14" x14ac:dyDescent="0.3"/>
  <cols>
    <col min="1" max="1" width="18.58203125" style="66" customWidth="1"/>
    <col min="2" max="7" width="10.58203125" style="66" customWidth="1"/>
    <col min="8" max="16384" width="8.75" style="66"/>
  </cols>
  <sheetData>
    <row r="1" spans="1:7" s="77" customFormat="1" ht="31.5" customHeight="1" thickBot="1" x14ac:dyDescent="0.35">
      <c r="A1" s="290" t="s">
        <v>355</v>
      </c>
      <c r="B1" s="290"/>
      <c r="C1" s="290"/>
      <c r="D1" s="290"/>
      <c r="E1" s="290"/>
      <c r="F1" s="290"/>
      <c r="G1" s="292"/>
    </row>
    <row r="2" spans="1:7" ht="79.5" customHeight="1" thickBot="1" x14ac:dyDescent="0.35">
      <c r="A2" s="67" t="s">
        <v>0</v>
      </c>
      <c r="B2" s="271"/>
      <c r="C2" s="272"/>
      <c r="D2" s="91" t="s">
        <v>82</v>
      </c>
      <c r="E2" s="91" t="s">
        <v>83</v>
      </c>
      <c r="F2" s="92" t="s">
        <v>84</v>
      </c>
      <c r="G2" s="92" t="s">
        <v>4</v>
      </c>
    </row>
    <row r="3" spans="1:7" ht="16" customHeight="1" x14ac:dyDescent="0.3">
      <c r="A3" s="273" t="s">
        <v>70</v>
      </c>
      <c r="B3" s="273" t="s">
        <v>120</v>
      </c>
      <c r="C3" s="276"/>
      <c r="D3" s="83">
        <v>252929.10000000012</v>
      </c>
      <c r="E3" s="83">
        <v>103143.39999999998</v>
      </c>
      <c r="F3" s="83">
        <v>45137.52</v>
      </c>
      <c r="G3" s="83">
        <v>401210.01999999979</v>
      </c>
    </row>
    <row r="4" spans="1:7" ht="16" customHeight="1" x14ac:dyDescent="0.3">
      <c r="A4" s="274"/>
      <c r="B4" s="277" t="s">
        <v>5</v>
      </c>
      <c r="C4" s="274"/>
      <c r="D4" s="117">
        <v>5.5001251618354612E-2</v>
      </c>
      <c r="E4" s="117">
        <v>7.2586832003237942E-2</v>
      </c>
      <c r="F4" s="117">
        <v>5.69768969972144E-2</v>
      </c>
      <c r="G4" s="117">
        <v>5.8899444187666274E-2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4.5043916212528658E-2</v>
      </c>
      <c r="E5" s="117">
        <v>5.1498147075157617E-2</v>
      </c>
      <c r="F5" s="117">
        <v>3.7768743716589677E-2</v>
      </c>
      <c r="G5" s="117">
        <v>5.0175855460610964E-2</v>
      </c>
    </row>
    <row r="6" spans="1:7" ht="16" customHeight="1" x14ac:dyDescent="0.3">
      <c r="A6" s="274"/>
      <c r="B6" s="277"/>
      <c r="C6" s="69" t="s">
        <v>8</v>
      </c>
      <c r="D6" s="117">
        <v>6.7005293806410959E-2</v>
      </c>
      <c r="E6" s="117">
        <v>0.10138829513272234</v>
      </c>
      <c r="F6" s="117">
        <v>8.5089945048759719E-2</v>
      </c>
      <c r="G6" s="117">
        <v>6.9029491809014853E-2</v>
      </c>
    </row>
    <row r="7" spans="1:7" ht="16" customHeight="1" thickBot="1" x14ac:dyDescent="0.35">
      <c r="A7" s="275"/>
      <c r="B7" s="278" t="s">
        <v>9</v>
      </c>
      <c r="C7" s="275"/>
      <c r="D7" s="114">
        <v>3213</v>
      </c>
      <c r="E7" s="114">
        <v>1137</v>
      </c>
      <c r="F7" s="114">
        <v>651</v>
      </c>
      <c r="G7" s="114">
        <v>5001</v>
      </c>
    </row>
    <row r="8" spans="1:7" ht="16" customHeight="1" x14ac:dyDescent="0.3">
      <c r="A8" s="273" t="s">
        <v>71</v>
      </c>
      <c r="B8" s="273" t="s">
        <v>120</v>
      </c>
      <c r="C8" s="276"/>
      <c r="D8" s="83">
        <v>381497.43999999983</v>
      </c>
      <c r="E8" s="83">
        <v>265361.52</v>
      </c>
      <c r="F8" s="83">
        <v>133755.92999999996</v>
      </c>
      <c r="G8" s="83">
        <v>780614.89000000071</v>
      </c>
    </row>
    <row r="9" spans="1:7" ht="16" customHeight="1" x14ac:dyDescent="0.3">
      <c r="A9" s="274"/>
      <c r="B9" s="277" t="s">
        <v>5</v>
      </c>
      <c r="C9" s="274"/>
      <c r="D9" s="117">
        <v>8.2959361691470543E-2</v>
      </c>
      <c r="E9" s="117">
        <v>0.18674730590967403</v>
      </c>
      <c r="F9" s="117">
        <v>0.1688395340811063</v>
      </c>
      <c r="G9" s="117">
        <v>0.11459779380788225</v>
      </c>
    </row>
    <row r="10" spans="1:7" ht="16" customHeight="1" x14ac:dyDescent="0.3">
      <c r="A10" s="274"/>
      <c r="B10" s="277" t="s">
        <v>6</v>
      </c>
      <c r="C10" s="69" t="s">
        <v>7</v>
      </c>
      <c r="D10" s="117">
        <v>7.0361195774296517E-2</v>
      </c>
      <c r="E10" s="117">
        <v>0.15441873476812359</v>
      </c>
      <c r="F10" s="117">
        <v>0.131352924965944</v>
      </c>
      <c r="G10" s="117">
        <v>0.10237992047828019</v>
      </c>
    </row>
    <row r="11" spans="1:7" ht="16" customHeight="1" x14ac:dyDescent="0.3">
      <c r="A11" s="274"/>
      <c r="B11" s="277"/>
      <c r="C11" s="69" t="s">
        <v>8</v>
      </c>
      <c r="D11" s="117">
        <v>9.7576465957376721E-2</v>
      </c>
      <c r="E11" s="117">
        <v>0.22405072886686328</v>
      </c>
      <c r="F11" s="117">
        <v>0.21438403795647512</v>
      </c>
      <c r="G11" s="117">
        <v>0.12806570509523857</v>
      </c>
    </row>
    <row r="12" spans="1:7" ht="16" customHeight="1" thickBot="1" x14ac:dyDescent="0.35">
      <c r="A12" s="275"/>
      <c r="B12" s="278" t="s">
        <v>9</v>
      </c>
      <c r="C12" s="275"/>
      <c r="D12" s="114">
        <v>3213</v>
      </c>
      <c r="E12" s="114">
        <v>1137</v>
      </c>
      <c r="F12" s="114">
        <v>651</v>
      </c>
      <c r="G12" s="114">
        <v>5001</v>
      </c>
    </row>
    <row r="13" spans="1:7" ht="16" customHeight="1" x14ac:dyDescent="0.3">
      <c r="A13" s="273" t="s">
        <v>72</v>
      </c>
      <c r="B13" s="273" t="s">
        <v>120</v>
      </c>
      <c r="C13" s="276"/>
      <c r="D13" s="83">
        <v>432745.15999999992</v>
      </c>
      <c r="E13" s="83">
        <v>133753.22</v>
      </c>
      <c r="F13" s="83">
        <v>57877.389999999992</v>
      </c>
      <c r="G13" s="83">
        <v>624375.76999999967</v>
      </c>
    </row>
    <row r="14" spans="1:7" ht="16" customHeight="1" x14ac:dyDescent="0.3">
      <c r="A14" s="274"/>
      <c r="B14" s="277" t="s">
        <v>5</v>
      </c>
      <c r="C14" s="274"/>
      <c r="D14" s="117">
        <v>9.4103546929891063E-2</v>
      </c>
      <c r="E14" s="117">
        <v>9.4128393188823795E-2</v>
      </c>
      <c r="F14" s="117">
        <v>7.3058380001772519E-2</v>
      </c>
      <c r="G14" s="117">
        <v>9.1661184875806823E-2</v>
      </c>
    </row>
    <row r="15" spans="1:7" ht="16" customHeight="1" x14ac:dyDescent="0.3">
      <c r="A15" s="274"/>
      <c r="B15" s="277" t="s">
        <v>6</v>
      </c>
      <c r="C15" s="69" t="s">
        <v>7</v>
      </c>
      <c r="D15" s="117">
        <v>8.1553949676476306E-2</v>
      </c>
      <c r="E15" s="117">
        <v>7.2372158187072516E-2</v>
      </c>
      <c r="F15" s="117">
        <v>5.1266338573566522E-2</v>
      </c>
      <c r="G15" s="117">
        <v>8.1426590409697935E-2</v>
      </c>
    </row>
    <row r="16" spans="1:7" ht="16" customHeight="1" x14ac:dyDescent="0.3">
      <c r="A16" s="274"/>
      <c r="B16" s="277"/>
      <c r="C16" s="69" t="s">
        <v>8</v>
      </c>
      <c r="D16" s="117">
        <v>0.10835645530167741</v>
      </c>
      <c r="E16" s="117">
        <v>0.12156778428796124</v>
      </c>
      <c r="F16" s="117">
        <v>0.10310695800980044</v>
      </c>
      <c r="G16" s="117">
        <v>0.10303787911478503</v>
      </c>
    </row>
    <row r="17" spans="1:7" ht="16" customHeight="1" thickBot="1" x14ac:dyDescent="0.35">
      <c r="A17" s="275"/>
      <c r="B17" s="278" t="s">
        <v>9</v>
      </c>
      <c r="C17" s="275"/>
      <c r="D17" s="114">
        <v>3213</v>
      </c>
      <c r="E17" s="114">
        <v>1137</v>
      </c>
      <c r="F17" s="114">
        <v>651</v>
      </c>
      <c r="G17" s="114">
        <v>5001</v>
      </c>
    </row>
    <row r="18" spans="1:7" ht="16" customHeight="1" x14ac:dyDescent="0.3">
      <c r="A18" s="273" t="s">
        <v>73</v>
      </c>
      <c r="B18" s="273" t="s">
        <v>120</v>
      </c>
      <c r="C18" s="276"/>
      <c r="D18" s="83">
        <v>170952.21000000008</v>
      </c>
      <c r="E18" s="83">
        <v>108496.93999999997</v>
      </c>
      <c r="F18" s="83">
        <v>50439.76999999999</v>
      </c>
      <c r="G18" s="83">
        <v>329888.9200000001</v>
      </c>
    </row>
    <row r="19" spans="1:7" ht="16" customHeight="1" x14ac:dyDescent="0.3">
      <c r="A19" s="274"/>
      <c r="B19" s="277" t="s">
        <v>5</v>
      </c>
      <c r="C19" s="279"/>
      <c r="D19" s="117">
        <v>3.7174787388733831E-2</v>
      </c>
      <c r="E19" s="117">
        <v>7.6354368351686935E-2</v>
      </c>
      <c r="F19" s="117">
        <v>6.3669904324676785E-2</v>
      </c>
      <c r="G19" s="117">
        <v>4.8429184374980269E-2</v>
      </c>
    </row>
    <row r="20" spans="1:7" ht="16" customHeight="1" x14ac:dyDescent="0.3">
      <c r="A20" s="274"/>
      <c r="B20" s="277" t="s">
        <v>6</v>
      </c>
      <c r="C20" s="69" t="s">
        <v>7</v>
      </c>
      <c r="D20" s="117">
        <v>2.8902752243204016E-2</v>
      </c>
      <c r="E20" s="117">
        <v>5.5868351819707798E-2</v>
      </c>
      <c r="F20" s="117">
        <v>4.3155037065054996E-2</v>
      </c>
      <c r="G20" s="117">
        <v>4.0602085168008867E-2</v>
      </c>
    </row>
    <row r="21" spans="1:7" ht="16" customHeight="1" x14ac:dyDescent="0.3">
      <c r="A21" s="274"/>
      <c r="B21" s="277"/>
      <c r="C21" s="69" t="s">
        <v>8</v>
      </c>
      <c r="D21" s="117">
        <v>4.7698013455421011E-2</v>
      </c>
      <c r="E21" s="117">
        <v>0.10352855951062123</v>
      </c>
      <c r="F21" s="117">
        <v>9.2989288734926484E-2</v>
      </c>
      <c r="G21" s="117">
        <v>5.7674452421789278E-2</v>
      </c>
    </row>
    <row r="22" spans="1:7" ht="16" customHeight="1" thickBot="1" x14ac:dyDescent="0.35">
      <c r="A22" s="275"/>
      <c r="B22" s="278" t="s">
        <v>9</v>
      </c>
      <c r="C22" s="275"/>
      <c r="D22" s="114">
        <v>3213</v>
      </c>
      <c r="E22" s="114">
        <v>1137</v>
      </c>
      <c r="F22" s="114">
        <v>651</v>
      </c>
      <c r="G22" s="114">
        <v>5001</v>
      </c>
    </row>
    <row r="23" spans="1:7" ht="16" customHeight="1" x14ac:dyDescent="0.3">
      <c r="A23" s="273" t="s">
        <v>74</v>
      </c>
      <c r="B23" s="273" t="s">
        <v>120</v>
      </c>
      <c r="C23" s="276"/>
      <c r="D23" s="83">
        <v>1099726.8599999996</v>
      </c>
      <c r="E23" s="83">
        <v>503810.03999999992</v>
      </c>
      <c r="F23" s="83">
        <v>236315.40000000005</v>
      </c>
      <c r="G23" s="83">
        <v>1839852.2999999986</v>
      </c>
    </row>
    <row r="24" spans="1:7" ht="16" customHeight="1" x14ac:dyDescent="0.3">
      <c r="A24" s="274"/>
      <c r="B24" s="277" t="s">
        <v>5</v>
      </c>
      <c r="C24" s="279"/>
      <c r="D24" s="117">
        <v>0.23914351388718413</v>
      </c>
      <c r="E24" s="117">
        <v>0.35455467567507559</v>
      </c>
      <c r="F24" s="117">
        <v>0.29829991113059656</v>
      </c>
      <c r="G24" s="117">
        <v>0.27009863277442425</v>
      </c>
    </row>
    <row r="25" spans="1:7" ht="16" customHeight="1" x14ac:dyDescent="0.3">
      <c r="A25" s="274"/>
      <c r="B25" s="277" t="s">
        <v>6</v>
      </c>
      <c r="C25" s="69" t="s">
        <v>7</v>
      </c>
      <c r="D25" s="117">
        <v>0.21985985309933023</v>
      </c>
      <c r="E25" s="117">
        <v>0.31558773010038443</v>
      </c>
      <c r="F25" s="117">
        <v>0.25326996762439069</v>
      </c>
      <c r="G25" s="117">
        <v>0.25353505747694477</v>
      </c>
    </row>
    <row r="26" spans="1:7" ht="16" customHeight="1" x14ac:dyDescent="0.3">
      <c r="A26" s="274"/>
      <c r="B26" s="277"/>
      <c r="C26" s="69" t="s">
        <v>8</v>
      </c>
      <c r="D26" s="117">
        <v>0.25955580445987264</v>
      </c>
      <c r="E26" s="117">
        <v>0.39555230450755352</v>
      </c>
      <c r="F26" s="117">
        <v>0.34760902988442299</v>
      </c>
      <c r="G26" s="117">
        <v>0.28732779252797996</v>
      </c>
    </row>
    <row r="27" spans="1:7" ht="16" customHeight="1" thickBot="1" x14ac:dyDescent="0.35">
      <c r="A27" s="275"/>
      <c r="B27" s="278" t="s">
        <v>9</v>
      </c>
      <c r="C27" s="275"/>
      <c r="D27" s="114">
        <v>3213</v>
      </c>
      <c r="E27" s="114">
        <v>1137</v>
      </c>
      <c r="F27" s="114">
        <v>651</v>
      </c>
      <c r="G27" s="114">
        <v>5001</v>
      </c>
    </row>
    <row r="28" spans="1:7" ht="16" customHeight="1" x14ac:dyDescent="0.3">
      <c r="A28" s="282" t="s">
        <v>360</v>
      </c>
      <c r="B28" s="283"/>
      <c r="C28" s="283"/>
      <c r="D28" s="283"/>
      <c r="E28" s="283"/>
      <c r="F28" s="283"/>
      <c r="G28" s="283"/>
    </row>
    <row r="29" spans="1:7" ht="16" customHeight="1" x14ac:dyDescent="0.3">
      <c r="A29" s="280" t="s">
        <v>10</v>
      </c>
      <c r="B29" s="281"/>
      <c r="C29" s="281"/>
      <c r="D29" s="281"/>
      <c r="E29" s="281"/>
      <c r="F29" s="281"/>
      <c r="G29" s="281"/>
    </row>
    <row r="30" spans="1:7" ht="14.25" customHeight="1" x14ac:dyDescent="0.3"/>
    <row r="31" spans="1:7" ht="14.25" customHeight="1" x14ac:dyDescent="0.3">
      <c r="A31" s="198" t="str">
        <f>HYPERLINK("#'Index'!A1","Back To Index")</f>
        <v>Back To Index</v>
      </c>
    </row>
    <row r="32" spans="1:7" ht="14.25" customHeight="1" x14ac:dyDescent="0.3"/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5" customHeight="1" x14ac:dyDescent="0.3"/>
    <row r="42" ht="36.75" customHeight="1" x14ac:dyDescent="0.3"/>
    <row r="43" ht="15" customHeight="1" x14ac:dyDescent="0.3"/>
    <row r="44" ht="14.25" customHeight="1" x14ac:dyDescent="0.3"/>
    <row r="45" ht="14.15" customHeight="1" x14ac:dyDescent="0.3"/>
    <row r="46" ht="14.25" customHeight="1" x14ac:dyDescent="0.3"/>
    <row r="47" ht="14.25" customHeight="1" x14ac:dyDescent="0.3"/>
    <row r="48" ht="14.25" customHeight="1" x14ac:dyDescent="0.3"/>
    <row r="49" ht="14.15" customHeight="1" x14ac:dyDescent="0.3"/>
    <row r="50" ht="14.25" customHeight="1" x14ac:dyDescent="0.3"/>
    <row r="51" ht="14.25" customHeight="1" x14ac:dyDescent="0.3"/>
    <row r="52" ht="14.25" customHeight="1" x14ac:dyDescent="0.3"/>
    <row r="53" ht="14.15" customHeight="1" x14ac:dyDescent="0.3"/>
    <row r="54" ht="14.25" customHeight="1" x14ac:dyDescent="0.3"/>
    <row r="55" ht="14.25" customHeight="1" x14ac:dyDescent="0.3"/>
    <row r="56" ht="14.25" customHeight="1" x14ac:dyDescent="0.3"/>
    <row r="57" ht="14.5" customHeight="1" x14ac:dyDescent="0.3"/>
    <row r="58" ht="14.25" customHeight="1" x14ac:dyDescent="0.3"/>
    <row r="59" ht="14.25" customHeight="1" x14ac:dyDescent="0.3"/>
    <row r="60" ht="14.25" customHeight="1" x14ac:dyDescent="0.3"/>
    <row r="61" ht="14.15" customHeight="1" x14ac:dyDescent="0.3"/>
    <row r="62" ht="14.25" customHeight="1" x14ac:dyDescent="0.3"/>
    <row r="63" ht="14.25" customHeight="1" x14ac:dyDescent="0.3"/>
    <row r="64" ht="14.25" customHeight="1" x14ac:dyDescent="0.3"/>
    <row r="65" ht="14.15" customHeight="1" x14ac:dyDescent="0.3"/>
    <row r="66" ht="15" customHeight="1" x14ac:dyDescent="0.3"/>
    <row r="67" ht="14.15" customHeight="1" x14ac:dyDescent="0.3"/>
    <row r="68" ht="14.15" customHeight="1" x14ac:dyDescent="0.3"/>
    <row r="69" ht="14.15" customHeight="1" x14ac:dyDescent="0.3"/>
    <row r="71" ht="14.15" customHeight="1" x14ac:dyDescent="0.3"/>
    <row r="72" ht="14.15" customHeight="1" x14ac:dyDescent="0.3"/>
    <row r="73" ht="14.15" customHeight="1" x14ac:dyDescent="0.3"/>
    <row r="75" ht="14.15" customHeight="1" x14ac:dyDescent="0.3"/>
    <row r="76" ht="14.15" customHeight="1" x14ac:dyDescent="0.3"/>
    <row r="77" ht="14.15" customHeight="1" x14ac:dyDescent="0.3"/>
    <row r="79" ht="14.15" customHeight="1" x14ac:dyDescent="0.3"/>
    <row r="80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8:G28"/>
    <mergeCell ref="A29:G29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 enableFormatConditionsCalculation="0">
    <tabColor rgb="FF1F497D"/>
  </sheetPr>
  <dimension ref="A1:H407"/>
  <sheetViews>
    <sheetView workbookViewId="0">
      <selection activeCell="D3" sqref="D3:H27"/>
    </sheetView>
  </sheetViews>
  <sheetFormatPr defaultColWidth="8.75" defaultRowHeight="14" x14ac:dyDescent="0.3"/>
  <cols>
    <col min="1" max="1" width="18.58203125" style="66" customWidth="1"/>
    <col min="2" max="8" width="10.58203125" style="66" customWidth="1"/>
    <col min="9" max="16384" width="8.75" style="66"/>
  </cols>
  <sheetData>
    <row r="1" spans="1:8" s="77" customFormat="1" ht="31.5" customHeight="1" thickBot="1" x14ac:dyDescent="0.35">
      <c r="A1" s="290" t="s">
        <v>356</v>
      </c>
      <c r="B1" s="290"/>
      <c r="C1" s="290"/>
      <c r="D1" s="290"/>
      <c r="E1" s="290"/>
      <c r="F1" s="290"/>
      <c r="G1" s="292"/>
      <c r="H1" s="79"/>
    </row>
    <row r="2" spans="1:8" ht="81" customHeight="1" thickBot="1" x14ac:dyDescent="0.35">
      <c r="A2" s="67" t="s">
        <v>0</v>
      </c>
      <c r="B2" s="271"/>
      <c r="C2" s="272"/>
      <c r="D2" s="25" t="s">
        <v>100</v>
      </c>
      <c r="E2" s="25" t="s">
        <v>101</v>
      </c>
      <c r="F2" s="25" t="s">
        <v>102</v>
      </c>
      <c r="G2" s="26" t="s">
        <v>103</v>
      </c>
      <c r="H2" s="26" t="s">
        <v>4</v>
      </c>
    </row>
    <row r="3" spans="1:8" ht="16" customHeight="1" x14ac:dyDescent="0.3">
      <c r="A3" s="273" t="s">
        <v>70</v>
      </c>
      <c r="B3" s="273" t="s">
        <v>120</v>
      </c>
      <c r="C3" s="276"/>
      <c r="D3" s="83">
        <v>96747.180000000008</v>
      </c>
      <c r="E3" s="83">
        <v>118325.01999999999</v>
      </c>
      <c r="F3" s="83">
        <v>50897.93</v>
      </c>
      <c r="G3" s="83">
        <v>135239.88999999998</v>
      </c>
      <c r="H3" s="83">
        <v>401210.01999999979</v>
      </c>
    </row>
    <row r="4" spans="1:8" ht="16" customHeight="1" x14ac:dyDescent="0.3">
      <c r="A4" s="274"/>
      <c r="B4" s="277" t="s">
        <v>5</v>
      </c>
      <c r="C4" s="274"/>
      <c r="D4" s="117">
        <v>4.950607335951631E-2</v>
      </c>
      <c r="E4" s="117">
        <v>8.4136669214527671E-2</v>
      </c>
      <c r="F4" s="117">
        <v>8.061704483115624E-2</v>
      </c>
      <c r="G4" s="117">
        <v>4.7960244939028701E-2</v>
      </c>
      <c r="H4" s="117">
        <v>5.8899444187666274E-2</v>
      </c>
    </row>
    <row r="5" spans="1:8" ht="16" customHeight="1" x14ac:dyDescent="0.3">
      <c r="A5" s="274"/>
      <c r="B5" s="277" t="s">
        <v>6</v>
      </c>
      <c r="C5" s="69" t="s">
        <v>7</v>
      </c>
      <c r="D5" s="117">
        <v>3.417274462288887E-2</v>
      </c>
      <c r="E5" s="117">
        <v>6.2730024265511122E-2</v>
      </c>
      <c r="F5" s="117">
        <v>5.1931066643898884E-2</v>
      </c>
      <c r="G5" s="117">
        <v>3.725818069714968E-2</v>
      </c>
      <c r="H5" s="117">
        <v>5.0175855460610964E-2</v>
      </c>
    </row>
    <row r="6" spans="1:8" ht="16" customHeight="1" x14ac:dyDescent="0.3">
      <c r="A6" s="274"/>
      <c r="B6" s="277"/>
      <c r="C6" s="69" t="s">
        <v>8</v>
      </c>
      <c r="D6" s="117">
        <v>7.1212194637411991E-2</v>
      </c>
      <c r="E6" s="117">
        <v>0.11197560883727309</v>
      </c>
      <c r="F6" s="117">
        <v>0.12309143565725454</v>
      </c>
      <c r="G6" s="117">
        <v>6.1539878167002598E-2</v>
      </c>
      <c r="H6" s="117">
        <v>6.9029491809014853E-2</v>
      </c>
    </row>
    <row r="7" spans="1:8" ht="16" customHeight="1" thickBot="1" x14ac:dyDescent="0.35">
      <c r="A7" s="275"/>
      <c r="B7" s="278" t="s">
        <v>9</v>
      </c>
      <c r="C7" s="275"/>
      <c r="D7" s="114">
        <v>1211</v>
      </c>
      <c r="E7" s="114">
        <v>994</v>
      </c>
      <c r="F7" s="114">
        <v>489</v>
      </c>
      <c r="G7" s="114">
        <v>2307</v>
      </c>
      <c r="H7" s="114">
        <v>5001</v>
      </c>
    </row>
    <row r="8" spans="1:8" ht="16" customHeight="1" x14ac:dyDescent="0.3">
      <c r="A8" s="273" t="s">
        <v>71</v>
      </c>
      <c r="B8" s="273" t="s">
        <v>120</v>
      </c>
      <c r="C8" s="276"/>
      <c r="D8" s="83">
        <v>219795.75</v>
      </c>
      <c r="E8" s="83">
        <v>212290.72999999998</v>
      </c>
      <c r="F8" s="83">
        <v>80278.000000000029</v>
      </c>
      <c r="G8" s="83">
        <v>268250.4099999998</v>
      </c>
      <c r="H8" s="83">
        <v>780614.89000000071</v>
      </c>
    </row>
    <row r="9" spans="1:8" ht="16" customHeight="1" x14ac:dyDescent="0.3">
      <c r="A9" s="274"/>
      <c r="B9" s="277" t="s">
        <v>5</v>
      </c>
      <c r="C9" s="274"/>
      <c r="D9" s="117">
        <v>0.11247071515273008</v>
      </c>
      <c r="E9" s="117">
        <v>0.15095230854235736</v>
      </c>
      <c r="F9" s="117">
        <v>0.12715203005221556</v>
      </c>
      <c r="G9" s="117">
        <v>9.5129886371505226E-2</v>
      </c>
      <c r="H9" s="117">
        <v>0.11459779380788225</v>
      </c>
    </row>
    <row r="10" spans="1:8" ht="16" customHeight="1" x14ac:dyDescent="0.3">
      <c r="A10" s="274"/>
      <c r="B10" s="277" t="s">
        <v>6</v>
      </c>
      <c r="C10" s="69" t="s">
        <v>7</v>
      </c>
      <c r="D10" s="117">
        <v>8.831144681134423E-2</v>
      </c>
      <c r="E10" s="117">
        <v>0.12372577670978355</v>
      </c>
      <c r="F10" s="117">
        <v>9.1299618337298952E-2</v>
      </c>
      <c r="G10" s="117">
        <v>7.8824845898399373E-2</v>
      </c>
      <c r="H10" s="117">
        <v>0.10237992047828019</v>
      </c>
    </row>
    <row r="11" spans="1:8" ht="16" customHeight="1" x14ac:dyDescent="0.3">
      <c r="A11" s="274"/>
      <c r="B11" s="277"/>
      <c r="C11" s="69" t="s">
        <v>8</v>
      </c>
      <c r="D11" s="117">
        <v>0.14220827935034053</v>
      </c>
      <c r="E11" s="117">
        <v>0.18291951220457492</v>
      </c>
      <c r="F11" s="117">
        <v>0.17438154622876414</v>
      </c>
      <c r="G11" s="117">
        <v>0.1143888346854153</v>
      </c>
      <c r="H11" s="117">
        <v>0.12806570509523857</v>
      </c>
    </row>
    <row r="12" spans="1:8" ht="16" customHeight="1" thickBot="1" x14ac:dyDescent="0.35">
      <c r="A12" s="275"/>
      <c r="B12" s="278" t="s">
        <v>9</v>
      </c>
      <c r="C12" s="275"/>
      <c r="D12" s="114">
        <v>1211</v>
      </c>
      <c r="E12" s="114">
        <v>994</v>
      </c>
      <c r="F12" s="114">
        <v>489</v>
      </c>
      <c r="G12" s="114">
        <v>2307</v>
      </c>
      <c r="H12" s="114">
        <v>5001</v>
      </c>
    </row>
    <row r="13" spans="1:8" ht="16" customHeight="1" x14ac:dyDescent="0.3">
      <c r="A13" s="273" t="s">
        <v>72</v>
      </c>
      <c r="B13" s="273" t="s">
        <v>120</v>
      </c>
      <c r="C13" s="276"/>
      <c r="D13" s="83">
        <v>120260.98000000003</v>
      </c>
      <c r="E13" s="83">
        <v>174878.38000000006</v>
      </c>
      <c r="F13" s="83">
        <v>63278.83</v>
      </c>
      <c r="G13" s="83">
        <v>265957.5799999999</v>
      </c>
      <c r="H13" s="83">
        <v>624375.76999999967</v>
      </c>
    </row>
    <row r="14" spans="1:8" ht="16" customHeight="1" x14ac:dyDescent="0.3">
      <c r="A14" s="274"/>
      <c r="B14" s="277" t="s">
        <v>5</v>
      </c>
      <c r="C14" s="274"/>
      <c r="D14" s="117">
        <v>6.1538216392119371E-2</v>
      </c>
      <c r="E14" s="117">
        <v>0.12434973102757536</v>
      </c>
      <c r="F14" s="117">
        <v>0.10022710697612093</v>
      </c>
      <c r="G14" s="117">
        <v>9.4316777987554681E-2</v>
      </c>
      <c r="H14" s="117">
        <v>9.1661184875806823E-2</v>
      </c>
    </row>
    <row r="15" spans="1:8" ht="16" customHeight="1" x14ac:dyDescent="0.3">
      <c r="A15" s="274"/>
      <c r="B15" s="277" t="s">
        <v>6</v>
      </c>
      <c r="C15" s="69" t="s">
        <v>7</v>
      </c>
      <c r="D15" s="117">
        <v>4.5129593157156679E-2</v>
      </c>
      <c r="E15" s="117">
        <v>9.8897361980990847E-2</v>
      </c>
      <c r="F15" s="117">
        <v>6.9245621656328749E-2</v>
      </c>
      <c r="G15" s="117">
        <v>7.9881296946795188E-2</v>
      </c>
      <c r="H15" s="117">
        <v>8.1426590409697935E-2</v>
      </c>
    </row>
    <row r="16" spans="1:8" ht="16" customHeight="1" x14ac:dyDescent="0.3">
      <c r="A16" s="274"/>
      <c r="B16" s="277"/>
      <c r="C16" s="69" t="s">
        <v>8</v>
      </c>
      <c r="D16" s="117">
        <v>8.3391805493792964E-2</v>
      </c>
      <c r="E16" s="117">
        <v>0.15522417509351596</v>
      </c>
      <c r="F16" s="117">
        <v>0.14294135319649121</v>
      </c>
      <c r="G16" s="117">
        <v>0.11104608812286522</v>
      </c>
      <c r="H16" s="117">
        <v>0.10303787911478503</v>
      </c>
    </row>
    <row r="17" spans="1:8" ht="16" customHeight="1" thickBot="1" x14ac:dyDescent="0.35">
      <c r="A17" s="275"/>
      <c r="B17" s="278" t="s">
        <v>9</v>
      </c>
      <c r="C17" s="275"/>
      <c r="D17" s="114">
        <v>1211</v>
      </c>
      <c r="E17" s="114">
        <v>994</v>
      </c>
      <c r="F17" s="114">
        <v>489</v>
      </c>
      <c r="G17" s="114">
        <v>2307</v>
      </c>
      <c r="H17" s="114">
        <v>5001</v>
      </c>
    </row>
    <row r="18" spans="1:8" ht="16" customHeight="1" x14ac:dyDescent="0.3">
      <c r="A18" s="273" t="s">
        <v>73</v>
      </c>
      <c r="B18" s="273" t="s">
        <v>120</v>
      </c>
      <c r="C18" s="276"/>
      <c r="D18" s="83">
        <v>104269.56000000001</v>
      </c>
      <c r="E18" s="83">
        <v>111152.33</v>
      </c>
      <c r="F18" s="83">
        <v>29656.480000000003</v>
      </c>
      <c r="G18" s="83">
        <v>84810.549999999988</v>
      </c>
      <c r="H18" s="83">
        <v>329888.9200000001</v>
      </c>
    </row>
    <row r="19" spans="1:8" ht="16" customHeight="1" x14ac:dyDescent="0.3">
      <c r="A19" s="274"/>
      <c r="B19" s="277" t="s">
        <v>5</v>
      </c>
      <c r="C19" s="279"/>
      <c r="D19" s="117">
        <v>5.335531729735675E-2</v>
      </c>
      <c r="E19" s="117">
        <v>7.90364271363235E-2</v>
      </c>
      <c r="F19" s="117">
        <v>4.6972790007261372E-2</v>
      </c>
      <c r="G19" s="117">
        <v>3.0076442323442736E-2</v>
      </c>
      <c r="H19" s="117">
        <v>4.8429184374980269E-2</v>
      </c>
    </row>
    <row r="20" spans="1:8" ht="16" customHeight="1" x14ac:dyDescent="0.3">
      <c r="A20" s="274"/>
      <c r="B20" s="277" t="s">
        <v>6</v>
      </c>
      <c r="C20" s="69" t="s">
        <v>7</v>
      </c>
      <c r="D20" s="117">
        <v>3.829510502864971E-2</v>
      </c>
      <c r="E20" s="117">
        <v>5.9687232167762963E-2</v>
      </c>
      <c r="F20" s="117">
        <v>2.7905718958448997E-2</v>
      </c>
      <c r="G20" s="117">
        <v>2.0705979938075974E-2</v>
      </c>
      <c r="H20" s="117">
        <v>4.0602085168008867E-2</v>
      </c>
    </row>
    <row r="21" spans="1:8" ht="16" customHeight="1" x14ac:dyDescent="0.3">
      <c r="A21" s="274"/>
      <c r="B21" s="277"/>
      <c r="C21" s="69" t="s">
        <v>8</v>
      </c>
      <c r="D21" s="117">
        <v>7.3883206490018477E-2</v>
      </c>
      <c r="E21" s="117">
        <v>0.10396465739100005</v>
      </c>
      <c r="F21" s="117">
        <v>7.802212645613095E-2</v>
      </c>
      <c r="G21" s="117">
        <v>4.3499132215777635E-2</v>
      </c>
      <c r="H21" s="117">
        <v>5.7674452421789278E-2</v>
      </c>
    </row>
    <row r="22" spans="1:8" ht="16" customHeight="1" thickBot="1" x14ac:dyDescent="0.35">
      <c r="A22" s="275"/>
      <c r="B22" s="278" t="s">
        <v>9</v>
      </c>
      <c r="C22" s="275"/>
      <c r="D22" s="114">
        <v>1211</v>
      </c>
      <c r="E22" s="114">
        <v>994</v>
      </c>
      <c r="F22" s="114">
        <v>489</v>
      </c>
      <c r="G22" s="114">
        <v>2307</v>
      </c>
      <c r="H22" s="114">
        <v>5001</v>
      </c>
    </row>
    <row r="23" spans="1:8" ht="16" customHeight="1" x14ac:dyDescent="0.3">
      <c r="A23" s="273" t="s">
        <v>74</v>
      </c>
      <c r="B23" s="273" t="s">
        <v>120</v>
      </c>
      <c r="C23" s="276"/>
      <c r="D23" s="83">
        <v>445588.24000000011</v>
      </c>
      <c r="E23" s="83">
        <v>434857.12000000017</v>
      </c>
      <c r="F23" s="83">
        <v>201336.72</v>
      </c>
      <c r="G23" s="83">
        <v>758070.2200000002</v>
      </c>
      <c r="H23" s="83">
        <v>1839852.2999999986</v>
      </c>
    </row>
    <row r="24" spans="1:8" ht="16" customHeight="1" x14ac:dyDescent="0.3">
      <c r="A24" s="274"/>
      <c r="B24" s="277" t="s">
        <v>5</v>
      </c>
      <c r="C24" s="279"/>
      <c r="D24" s="117">
        <v>0.22800999571850838</v>
      </c>
      <c r="E24" s="117">
        <v>0.30921126961163564</v>
      </c>
      <c r="F24" s="117">
        <v>0.31889649308720319</v>
      </c>
      <c r="G24" s="117">
        <v>0.26883513016894189</v>
      </c>
      <c r="H24" s="117">
        <v>0.27009863277442425</v>
      </c>
    </row>
    <row r="25" spans="1:8" ht="16" customHeight="1" x14ac:dyDescent="0.3">
      <c r="A25" s="274"/>
      <c r="B25" s="277" t="s">
        <v>6</v>
      </c>
      <c r="C25" s="69" t="s">
        <v>7</v>
      </c>
      <c r="D25" s="117">
        <v>0.196789389346577</v>
      </c>
      <c r="E25" s="117">
        <v>0.27212959800796493</v>
      </c>
      <c r="F25" s="117">
        <v>0.26552152776391635</v>
      </c>
      <c r="G25" s="117">
        <v>0.24468019995912255</v>
      </c>
      <c r="H25" s="117">
        <v>0.25353505747694477</v>
      </c>
    </row>
    <row r="26" spans="1:8" ht="16" customHeight="1" x14ac:dyDescent="0.3">
      <c r="A26" s="274"/>
      <c r="B26" s="277"/>
      <c r="C26" s="69" t="s">
        <v>8</v>
      </c>
      <c r="D26" s="117">
        <v>0.26256459414019839</v>
      </c>
      <c r="E26" s="117">
        <v>0.34892361499584806</v>
      </c>
      <c r="F26" s="117">
        <v>0.37748646539848207</v>
      </c>
      <c r="G26" s="117">
        <v>0.29444506635617401</v>
      </c>
      <c r="H26" s="117">
        <v>0.28732779252797996</v>
      </c>
    </row>
    <row r="27" spans="1:8" ht="16" customHeight="1" thickBot="1" x14ac:dyDescent="0.35">
      <c r="A27" s="275"/>
      <c r="B27" s="278" t="s">
        <v>9</v>
      </c>
      <c r="C27" s="275"/>
      <c r="D27" s="114">
        <v>1211</v>
      </c>
      <c r="E27" s="114">
        <v>994</v>
      </c>
      <c r="F27" s="114">
        <v>489</v>
      </c>
      <c r="G27" s="114">
        <v>2307</v>
      </c>
      <c r="H27" s="118">
        <v>5001</v>
      </c>
    </row>
    <row r="28" spans="1:8" ht="16" customHeight="1" x14ac:dyDescent="0.3">
      <c r="A28" s="282" t="s">
        <v>360</v>
      </c>
      <c r="B28" s="283"/>
      <c r="C28" s="283"/>
      <c r="D28" s="283"/>
      <c r="E28" s="283"/>
      <c r="F28" s="283"/>
      <c r="G28" s="283"/>
      <c r="H28" s="72"/>
    </row>
    <row r="29" spans="1:8" ht="16" customHeight="1" x14ac:dyDescent="0.3">
      <c r="A29" s="280" t="s">
        <v>10</v>
      </c>
      <c r="B29" s="281"/>
      <c r="C29" s="281"/>
      <c r="D29" s="281"/>
      <c r="E29" s="281"/>
      <c r="F29" s="281"/>
      <c r="G29" s="281"/>
      <c r="H29" s="72"/>
    </row>
    <row r="30" spans="1:8" ht="14.25" customHeight="1" x14ac:dyDescent="0.3">
      <c r="H30" s="72"/>
    </row>
    <row r="31" spans="1:8" ht="14.25" customHeight="1" x14ac:dyDescent="0.3">
      <c r="A31" s="198" t="str">
        <f>HYPERLINK("#'Index'!A1","Back To Index")</f>
        <v>Back To Index</v>
      </c>
      <c r="H31" s="72"/>
    </row>
    <row r="32" spans="1:8" ht="14.25" customHeight="1" x14ac:dyDescent="0.3">
      <c r="H32" s="72"/>
    </row>
    <row r="33" spans="8:8" ht="14.15" customHeight="1" x14ac:dyDescent="0.3">
      <c r="H33" s="72"/>
    </row>
    <row r="34" spans="8:8" ht="14.25" customHeight="1" x14ac:dyDescent="0.3">
      <c r="H34" s="72"/>
    </row>
    <row r="35" spans="8:8" ht="14.25" customHeight="1" x14ac:dyDescent="0.3">
      <c r="H35" s="72"/>
    </row>
    <row r="36" spans="8:8" ht="14.25" customHeight="1" x14ac:dyDescent="0.3">
      <c r="H36" s="72"/>
    </row>
    <row r="37" spans="8:8" ht="14.15" customHeight="1" x14ac:dyDescent="0.3">
      <c r="H37" s="72"/>
    </row>
    <row r="38" spans="8:8" ht="15" customHeight="1" x14ac:dyDescent="0.3">
      <c r="H38" s="72"/>
    </row>
    <row r="39" spans="8:8" ht="14.15" customHeight="1" x14ac:dyDescent="0.3">
      <c r="H39" s="72"/>
    </row>
    <row r="40" spans="8:8" ht="15" customHeight="1" x14ac:dyDescent="0.3">
      <c r="H40" s="72"/>
    </row>
    <row r="41" spans="8:8" ht="15" customHeight="1" x14ac:dyDescent="0.3">
      <c r="H41" s="72"/>
    </row>
    <row r="42" spans="8:8" ht="36.75" customHeight="1" x14ac:dyDescent="0.3">
      <c r="H42" s="72"/>
    </row>
    <row r="43" spans="8:8" ht="15" customHeight="1" x14ac:dyDescent="0.3">
      <c r="H43" s="72"/>
    </row>
    <row r="44" spans="8:8" ht="14.25" customHeight="1" x14ac:dyDescent="0.3">
      <c r="H44" s="72"/>
    </row>
    <row r="45" spans="8:8" ht="14.1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25" customHeight="1" x14ac:dyDescent="0.3">
      <c r="H48" s="72"/>
    </row>
    <row r="49" spans="8:8" ht="14.1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25" customHeight="1" x14ac:dyDescent="0.3">
      <c r="H52" s="72"/>
    </row>
    <row r="53" spans="8:8" ht="14.1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25" customHeight="1" x14ac:dyDescent="0.3">
      <c r="H56" s="72"/>
    </row>
    <row r="57" spans="8:8" ht="14.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25" customHeight="1" x14ac:dyDescent="0.3">
      <c r="H60" s="72"/>
    </row>
    <row r="61" spans="8:8" ht="14.1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25" customHeight="1" x14ac:dyDescent="0.3">
      <c r="H64" s="72"/>
    </row>
    <row r="65" spans="8:8" ht="14.15" customHeight="1" x14ac:dyDescent="0.3">
      <c r="H65" s="72"/>
    </row>
    <row r="66" spans="8:8" ht="15" customHeight="1" x14ac:dyDescent="0.3">
      <c r="H66" s="72"/>
    </row>
    <row r="67" spans="8:8" ht="14.15" customHeight="1" x14ac:dyDescent="0.3"/>
    <row r="68" spans="8:8" ht="14.15" customHeight="1" x14ac:dyDescent="0.3"/>
    <row r="69" spans="8:8" ht="14.15" customHeight="1" x14ac:dyDescent="0.3"/>
    <row r="71" spans="8:8" ht="14.15" customHeight="1" x14ac:dyDescent="0.3"/>
    <row r="72" spans="8:8" ht="14.15" customHeight="1" x14ac:dyDescent="0.3"/>
    <row r="73" spans="8:8" ht="14.15" customHeight="1" x14ac:dyDescent="0.3"/>
    <row r="75" spans="8:8" ht="14.15" customHeight="1" x14ac:dyDescent="0.3"/>
    <row r="76" spans="8:8" ht="14.15" customHeight="1" x14ac:dyDescent="0.3"/>
    <row r="77" spans="8:8" ht="14.15" customHeight="1" x14ac:dyDescent="0.3"/>
    <row r="79" spans="8:8" ht="14.15" customHeight="1" x14ac:dyDescent="0.3"/>
    <row r="80" spans="8:8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2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0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8:G28"/>
    <mergeCell ref="A29:G29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 enableFormatConditionsCalculation="0">
    <tabColor rgb="FF1F497D"/>
  </sheetPr>
  <dimension ref="A1:L407"/>
  <sheetViews>
    <sheetView workbookViewId="0">
      <selection activeCell="D3" sqref="D3:L27"/>
    </sheetView>
  </sheetViews>
  <sheetFormatPr defaultColWidth="8.75" defaultRowHeight="14" x14ac:dyDescent="0.3"/>
  <cols>
    <col min="1" max="1" width="18.58203125" style="66" customWidth="1"/>
    <col min="2" max="12" width="10.58203125" style="66" customWidth="1"/>
    <col min="13" max="16384" width="8.75" style="66"/>
  </cols>
  <sheetData>
    <row r="1" spans="1:12" s="77" customFormat="1" ht="31.5" customHeight="1" thickBot="1" x14ac:dyDescent="0.35">
      <c r="A1" s="290" t="s">
        <v>357</v>
      </c>
      <c r="B1" s="290"/>
      <c r="C1" s="290"/>
      <c r="D1" s="290"/>
      <c r="E1" s="290"/>
      <c r="F1" s="290"/>
      <c r="G1" s="292"/>
      <c r="H1" s="79"/>
    </row>
    <row r="2" spans="1:12" ht="54" customHeight="1" thickBot="1" x14ac:dyDescent="0.35">
      <c r="A2" s="67" t="s">
        <v>0</v>
      </c>
      <c r="B2" s="271"/>
      <c r="C2" s="272"/>
      <c r="D2" s="24" t="s">
        <v>107</v>
      </c>
      <c r="E2" s="24" t="s">
        <v>108</v>
      </c>
      <c r="F2" s="24" t="s">
        <v>109</v>
      </c>
      <c r="G2" s="24" t="s">
        <v>110</v>
      </c>
      <c r="H2" s="24" t="s">
        <v>111</v>
      </c>
      <c r="I2" s="24" t="s">
        <v>112</v>
      </c>
      <c r="J2" s="24" t="s">
        <v>113</v>
      </c>
      <c r="K2" s="24" t="s">
        <v>114</v>
      </c>
      <c r="L2" s="24" t="s">
        <v>4</v>
      </c>
    </row>
    <row r="3" spans="1:12" ht="16" customHeight="1" x14ac:dyDescent="0.3">
      <c r="A3" s="273" t="s">
        <v>70</v>
      </c>
      <c r="B3" s="273" t="s">
        <v>120</v>
      </c>
      <c r="C3" s="276"/>
      <c r="D3" s="83">
        <v>24627.17</v>
      </c>
      <c r="E3" s="83">
        <v>44913.4</v>
      </c>
      <c r="F3" s="83">
        <v>116680.03999999996</v>
      </c>
      <c r="G3" s="83">
        <v>43490.450000000004</v>
      </c>
      <c r="H3" s="83">
        <v>88040.62</v>
      </c>
      <c r="I3" s="83">
        <v>64393.610000000008</v>
      </c>
      <c r="J3" s="83">
        <v>9134.4800000000014</v>
      </c>
      <c r="K3" s="83">
        <v>9930.25</v>
      </c>
      <c r="L3" s="83">
        <v>401210.01999999979</v>
      </c>
    </row>
    <row r="4" spans="1:12" ht="16" customHeight="1" x14ac:dyDescent="0.3">
      <c r="A4" s="274"/>
      <c r="B4" s="277" t="s">
        <v>5</v>
      </c>
      <c r="C4" s="274"/>
      <c r="D4" s="117">
        <v>3.0305725275223697E-2</v>
      </c>
      <c r="E4" s="117">
        <v>5.8095827109351662E-2</v>
      </c>
      <c r="F4" s="117">
        <v>7.7866711761896787E-2</v>
      </c>
      <c r="G4" s="117">
        <v>6.5169975518430415E-2</v>
      </c>
      <c r="H4" s="117">
        <v>5.3583786064649752E-2</v>
      </c>
      <c r="I4" s="117">
        <v>7.7925733980476392E-2</v>
      </c>
      <c r="J4" s="117">
        <v>2.6237433248715813E-2</v>
      </c>
      <c r="K4" s="117">
        <v>4.0911115814145881E-2</v>
      </c>
      <c r="L4" s="117">
        <v>5.8899444187666274E-2</v>
      </c>
    </row>
    <row r="5" spans="1:12" ht="16" customHeight="1" x14ac:dyDescent="0.3">
      <c r="A5" s="274"/>
      <c r="B5" s="277" t="s">
        <v>6</v>
      </c>
      <c r="C5" s="69" t="s">
        <v>7</v>
      </c>
      <c r="D5" s="117">
        <v>1.8020817059181318E-2</v>
      </c>
      <c r="E5" s="117">
        <v>3.6829126789933948E-2</v>
      </c>
      <c r="F5" s="117">
        <v>5.688228627280971E-2</v>
      </c>
      <c r="G5" s="117">
        <v>4.0438796519845208E-2</v>
      </c>
      <c r="H5" s="117">
        <v>3.6846815363566661E-2</v>
      </c>
      <c r="I5" s="117">
        <v>5.331841606647305E-2</v>
      </c>
      <c r="J5" s="117">
        <v>1.1972056560871237E-2</v>
      </c>
      <c r="K5" s="117">
        <v>1.8086629611533418E-2</v>
      </c>
      <c r="L5" s="117">
        <v>5.0175855460610964E-2</v>
      </c>
    </row>
    <row r="6" spans="1:12" ht="16" customHeight="1" x14ac:dyDescent="0.3">
      <c r="A6" s="274"/>
      <c r="B6" s="277"/>
      <c r="C6" s="69" t="s">
        <v>8</v>
      </c>
      <c r="D6" s="117">
        <v>5.053435859725236E-2</v>
      </c>
      <c r="E6" s="117">
        <v>9.0489098993568703E-2</v>
      </c>
      <c r="F6" s="117">
        <v>0.10572467885819967</v>
      </c>
      <c r="G6" s="117">
        <v>0.1033962568354318</v>
      </c>
      <c r="H6" s="117">
        <v>7.7312955890624771E-2</v>
      </c>
      <c r="I6" s="117">
        <v>0.11253967024582097</v>
      </c>
      <c r="J6" s="117">
        <v>5.6528295441604107E-2</v>
      </c>
      <c r="K6" s="117">
        <v>8.9901862392775186E-2</v>
      </c>
      <c r="L6" s="117">
        <v>6.9029491809014853E-2</v>
      </c>
    </row>
    <row r="7" spans="1:12" ht="16" customHeight="1" thickBot="1" x14ac:dyDescent="0.35">
      <c r="A7" s="275"/>
      <c r="B7" s="278" t="s">
        <v>9</v>
      </c>
      <c r="C7" s="275"/>
      <c r="D7" s="114">
        <v>608</v>
      </c>
      <c r="E7" s="114">
        <v>565</v>
      </c>
      <c r="F7" s="114">
        <v>1130</v>
      </c>
      <c r="G7" s="114">
        <v>524</v>
      </c>
      <c r="H7" s="114">
        <v>1040</v>
      </c>
      <c r="I7" s="114">
        <v>583</v>
      </c>
      <c r="J7" s="114">
        <v>257</v>
      </c>
      <c r="K7" s="114">
        <v>294</v>
      </c>
      <c r="L7" s="114">
        <v>5001</v>
      </c>
    </row>
    <row r="8" spans="1:12" ht="16" customHeight="1" x14ac:dyDescent="0.3">
      <c r="A8" s="273" t="s">
        <v>71</v>
      </c>
      <c r="B8" s="273" t="s">
        <v>120</v>
      </c>
      <c r="C8" s="276"/>
      <c r="D8" s="83">
        <v>96033.34</v>
      </c>
      <c r="E8" s="83">
        <v>120438.85000000002</v>
      </c>
      <c r="F8" s="83">
        <v>177919.78999999992</v>
      </c>
      <c r="G8" s="83">
        <v>80750.019999999975</v>
      </c>
      <c r="H8" s="83">
        <v>145795.75</v>
      </c>
      <c r="I8" s="83">
        <v>88185.26</v>
      </c>
      <c r="J8" s="83">
        <v>35435.099999999991</v>
      </c>
      <c r="K8" s="83">
        <v>36056.779999999992</v>
      </c>
      <c r="L8" s="83">
        <v>780614.89000000071</v>
      </c>
    </row>
    <row r="9" spans="1:12" ht="16" customHeight="1" x14ac:dyDescent="0.3">
      <c r="A9" s="274"/>
      <c r="B9" s="277" t="s">
        <v>5</v>
      </c>
      <c r="C9" s="274"/>
      <c r="D9" s="117">
        <v>0.11817679495054247</v>
      </c>
      <c r="E9" s="117">
        <v>0.15578857549972033</v>
      </c>
      <c r="F9" s="117">
        <v>0.11873520959255074</v>
      </c>
      <c r="G9" s="117">
        <v>0.12100304380646243</v>
      </c>
      <c r="H9" s="117">
        <v>8.8735043859699742E-2</v>
      </c>
      <c r="I9" s="117">
        <v>0.1067171278603443</v>
      </c>
      <c r="J9" s="117">
        <v>0.1017820468063392</v>
      </c>
      <c r="K9" s="117">
        <v>0.14854843558472128</v>
      </c>
      <c r="L9" s="117">
        <v>0.11459779380788225</v>
      </c>
    </row>
    <row r="10" spans="1:12" ht="16" customHeight="1" x14ac:dyDescent="0.3">
      <c r="A10" s="274"/>
      <c r="B10" s="277" t="s">
        <v>6</v>
      </c>
      <c r="C10" s="69" t="s">
        <v>7</v>
      </c>
      <c r="D10" s="117">
        <v>8.8591311521459271E-2</v>
      </c>
      <c r="E10" s="117">
        <v>0.11457721199524677</v>
      </c>
      <c r="F10" s="117">
        <v>9.2375671465342701E-2</v>
      </c>
      <c r="G10" s="117">
        <v>8.7142492730293883E-2</v>
      </c>
      <c r="H10" s="117">
        <v>6.7102089961374206E-2</v>
      </c>
      <c r="I10" s="117">
        <v>7.8732775182539863E-2</v>
      </c>
      <c r="J10" s="117">
        <v>6.326672550251565E-2</v>
      </c>
      <c r="K10" s="117">
        <v>8.8467056173325981E-2</v>
      </c>
      <c r="L10" s="117">
        <v>0.10237992047828019</v>
      </c>
    </row>
    <row r="11" spans="1:12" ht="16" customHeight="1" x14ac:dyDescent="0.3">
      <c r="A11" s="274"/>
      <c r="B11" s="277"/>
      <c r="C11" s="69" t="s">
        <v>8</v>
      </c>
      <c r="D11" s="117">
        <v>0.15595187828417803</v>
      </c>
      <c r="E11" s="117">
        <v>0.20833515764819638</v>
      </c>
      <c r="F11" s="117">
        <v>0.15136210228140132</v>
      </c>
      <c r="G11" s="117">
        <v>0.16563335364087781</v>
      </c>
      <c r="H11" s="117">
        <v>0.11647149189560667</v>
      </c>
      <c r="I11" s="117">
        <v>0.14310305307550161</v>
      </c>
      <c r="J11" s="117">
        <v>0.15974602600800833</v>
      </c>
      <c r="K11" s="117">
        <v>0.23874622856927011</v>
      </c>
      <c r="L11" s="117">
        <v>0.12806570509523857</v>
      </c>
    </row>
    <row r="12" spans="1:12" ht="16" customHeight="1" thickBot="1" x14ac:dyDescent="0.35">
      <c r="A12" s="275"/>
      <c r="B12" s="278" t="s">
        <v>9</v>
      </c>
      <c r="C12" s="275"/>
      <c r="D12" s="114">
        <v>608</v>
      </c>
      <c r="E12" s="114">
        <v>565</v>
      </c>
      <c r="F12" s="114">
        <v>1130</v>
      </c>
      <c r="G12" s="114">
        <v>524</v>
      </c>
      <c r="H12" s="114">
        <v>1040</v>
      </c>
      <c r="I12" s="114">
        <v>583</v>
      </c>
      <c r="J12" s="114">
        <v>257</v>
      </c>
      <c r="K12" s="114">
        <v>294</v>
      </c>
      <c r="L12" s="114">
        <v>5001</v>
      </c>
    </row>
    <row r="13" spans="1:12" ht="16" customHeight="1" x14ac:dyDescent="0.3">
      <c r="A13" s="273" t="s">
        <v>72</v>
      </c>
      <c r="B13" s="273" t="s">
        <v>120</v>
      </c>
      <c r="C13" s="276"/>
      <c r="D13" s="83">
        <v>51254.049999999996</v>
      </c>
      <c r="E13" s="83">
        <v>66767.320000000007</v>
      </c>
      <c r="F13" s="83">
        <v>174957.18999999994</v>
      </c>
      <c r="G13" s="83">
        <v>75686.14</v>
      </c>
      <c r="H13" s="83">
        <v>137469.81000000003</v>
      </c>
      <c r="I13" s="83">
        <v>76046.700000000012</v>
      </c>
      <c r="J13" s="83">
        <v>22973.940000000002</v>
      </c>
      <c r="K13" s="83">
        <v>19220.62</v>
      </c>
      <c r="L13" s="83">
        <v>624375.76999999967</v>
      </c>
    </row>
    <row r="14" spans="1:12" ht="16" customHeight="1" x14ac:dyDescent="0.3">
      <c r="A14" s="274"/>
      <c r="B14" s="277" t="s">
        <v>5</v>
      </c>
      <c r="C14" s="274"/>
      <c r="D14" s="117">
        <v>6.3072255502462482E-2</v>
      </c>
      <c r="E14" s="117">
        <v>8.63640401144148E-2</v>
      </c>
      <c r="F14" s="117">
        <v>0.11675811119366611</v>
      </c>
      <c r="G14" s="117">
        <v>0.11341487363052111</v>
      </c>
      <c r="H14" s="117">
        <v>8.3667662601513385E-2</v>
      </c>
      <c r="I14" s="117">
        <v>9.2027685888290703E-2</v>
      </c>
      <c r="J14" s="117">
        <v>6.5989220755861541E-2</v>
      </c>
      <c r="K14" s="117">
        <v>7.9186023598568869E-2</v>
      </c>
      <c r="L14" s="117">
        <v>9.1661184875806823E-2</v>
      </c>
    </row>
    <row r="15" spans="1:12" ht="16" customHeight="1" x14ac:dyDescent="0.3">
      <c r="A15" s="274"/>
      <c r="B15" s="277" t="s">
        <v>6</v>
      </c>
      <c r="C15" s="69" t="s">
        <v>7</v>
      </c>
      <c r="D15" s="117">
        <v>4.4526358384828345E-2</v>
      </c>
      <c r="E15" s="117">
        <v>5.7986928409202443E-2</v>
      </c>
      <c r="F15" s="117">
        <v>9.2506826472837117E-2</v>
      </c>
      <c r="G15" s="117">
        <v>8.1309728173423787E-2</v>
      </c>
      <c r="H15" s="117">
        <v>6.3890960803940786E-2</v>
      </c>
      <c r="I15" s="117">
        <v>6.6509985536476857E-2</v>
      </c>
      <c r="J15" s="117">
        <v>4.1209377611884222E-2</v>
      </c>
      <c r="K15" s="117">
        <v>4.8574159754627005E-2</v>
      </c>
      <c r="L15" s="117">
        <v>8.1426590409697935E-2</v>
      </c>
    </row>
    <row r="16" spans="1:12" ht="16" customHeight="1" x14ac:dyDescent="0.3">
      <c r="A16" s="274"/>
      <c r="B16" s="277"/>
      <c r="C16" s="69" t="s">
        <v>8</v>
      </c>
      <c r="D16" s="117">
        <v>8.8626287184386462E-2</v>
      </c>
      <c r="E16" s="117">
        <v>0.12675942566291729</v>
      </c>
      <c r="F16" s="117">
        <v>0.14634180408062575</v>
      </c>
      <c r="G16" s="117">
        <v>0.15604354005058599</v>
      </c>
      <c r="H16" s="117">
        <v>0.1088541643692798</v>
      </c>
      <c r="I16" s="117">
        <v>0.12601407413104063</v>
      </c>
      <c r="J16" s="117">
        <v>0.10405249748195342</v>
      </c>
      <c r="K16" s="117">
        <v>0.12652424778451143</v>
      </c>
      <c r="L16" s="117">
        <v>0.10303787911478503</v>
      </c>
    </row>
    <row r="17" spans="1:12" ht="16" customHeight="1" thickBot="1" x14ac:dyDescent="0.35">
      <c r="A17" s="275"/>
      <c r="B17" s="278" t="s">
        <v>9</v>
      </c>
      <c r="C17" s="275"/>
      <c r="D17" s="114">
        <v>608</v>
      </c>
      <c r="E17" s="114">
        <v>565</v>
      </c>
      <c r="F17" s="114">
        <v>1130</v>
      </c>
      <c r="G17" s="114">
        <v>524</v>
      </c>
      <c r="H17" s="114">
        <v>1040</v>
      </c>
      <c r="I17" s="114">
        <v>583</v>
      </c>
      <c r="J17" s="114">
        <v>257</v>
      </c>
      <c r="K17" s="114">
        <v>294</v>
      </c>
      <c r="L17" s="114">
        <v>5001</v>
      </c>
    </row>
    <row r="18" spans="1:12" ht="16" customHeight="1" x14ac:dyDescent="0.3">
      <c r="A18" s="273" t="s">
        <v>73</v>
      </c>
      <c r="B18" s="273" t="s">
        <v>120</v>
      </c>
      <c r="C18" s="276"/>
      <c r="D18" s="83">
        <v>35157.569999999992</v>
      </c>
      <c r="E18" s="83">
        <v>52769.419999999991</v>
      </c>
      <c r="F18" s="83">
        <v>71149.789999999994</v>
      </c>
      <c r="G18" s="83">
        <v>37541.56</v>
      </c>
      <c r="H18" s="83">
        <v>60229.619999999995</v>
      </c>
      <c r="I18" s="83">
        <v>34869.999999999993</v>
      </c>
      <c r="J18" s="83">
        <v>21407.219999999998</v>
      </c>
      <c r="K18" s="83">
        <v>16763.740000000002</v>
      </c>
      <c r="L18" s="83">
        <v>329888.9200000001</v>
      </c>
    </row>
    <row r="19" spans="1:12" ht="16" customHeight="1" x14ac:dyDescent="0.3">
      <c r="A19" s="274"/>
      <c r="B19" s="277" t="s">
        <v>5</v>
      </c>
      <c r="C19" s="279"/>
      <c r="D19" s="117">
        <v>4.3264234492410056E-2</v>
      </c>
      <c r="E19" s="117">
        <v>6.8257649186673985E-2</v>
      </c>
      <c r="F19" s="117">
        <v>4.7481987406324914E-2</v>
      </c>
      <c r="G19" s="117">
        <v>5.625562729573242E-2</v>
      </c>
      <c r="H19" s="117">
        <v>3.6657296062148924E-2</v>
      </c>
      <c r="I19" s="117">
        <v>4.2197825900725412E-2</v>
      </c>
      <c r="J19" s="117">
        <v>6.1489050913743751E-2</v>
      </c>
      <c r="K19" s="117">
        <v>6.9064052628909633E-2</v>
      </c>
      <c r="L19" s="117">
        <v>4.8429184374980269E-2</v>
      </c>
    </row>
    <row r="20" spans="1:12" ht="16" customHeight="1" x14ac:dyDescent="0.3">
      <c r="A20" s="274"/>
      <c r="B20" s="277" t="s">
        <v>6</v>
      </c>
      <c r="C20" s="69" t="s">
        <v>7</v>
      </c>
      <c r="D20" s="117">
        <v>2.7152476970840052E-2</v>
      </c>
      <c r="E20" s="117">
        <v>4.2651048191535618E-2</v>
      </c>
      <c r="F20" s="117">
        <v>3.1739899926417042E-2</v>
      </c>
      <c r="G20" s="117">
        <v>3.275219543553589E-2</v>
      </c>
      <c r="H20" s="117">
        <v>2.432095005246954E-2</v>
      </c>
      <c r="I20" s="117">
        <v>2.6143321382472134E-2</v>
      </c>
      <c r="J20" s="117">
        <v>3.0339492052564938E-2</v>
      </c>
      <c r="K20" s="117">
        <v>3.102345698098901E-2</v>
      </c>
      <c r="L20" s="117">
        <v>4.0602085168008867E-2</v>
      </c>
    </row>
    <row r="21" spans="1:12" ht="16" customHeight="1" x14ac:dyDescent="0.3">
      <c r="A21" s="274"/>
      <c r="B21" s="277"/>
      <c r="C21" s="69" t="s">
        <v>8</v>
      </c>
      <c r="D21" s="117">
        <v>6.8265537117358097E-2</v>
      </c>
      <c r="E21" s="117">
        <v>0.10751133356124405</v>
      </c>
      <c r="F21" s="117">
        <v>7.0463515383902428E-2</v>
      </c>
      <c r="G21" s="117">
        <v>9.4969419484726286E-2</v>
      </c>
      <c r="H21" s="117">
        <v>5.489893573867579E-2</v>
      </c>
      <c r="I21" s="117">
        <v>6.7428708586589753E-2</v>
      </c>
      <c r="J21" s="117">
        <v>0.12064089721282739</v>
      </c>
      <c r="K21" s="117">
        <v>0.14668824671799699</v>
      </c>
      <c r="L21" s="117">
        <v>5.7674452421789278E-2</v>
      </c>
    </row>
    <row r="22" spans="1:12" ht="16" customHeight="1" thickBot="1" x14ac:dyDescent="0.35">
      <c r="A22" s="275"/>
      <c r="B22" s="278" t="s">
        <v>9</v>
      </c>
      <c r="C22" s="275"/>
      <c r="D22" s="114">
        <v>608</v>
      </c>
      <c r="E22" s="114">
        <v>565</v>
      </c>
      <c r="F22" s="114">
        <v>1130</v>
      </c>
      <c r="G22" s="114">
        <v>524</v>
      </c>
      <c r="H22" s="114">
        <v>1040</v>
      </c>
      <c r="I22" s="114">
        <v>583</v>
      </c>
      <c r="J22" s="114">
        <v>257</v>
      </c>
      <c r="K22" s="114">
        <v>294</v>
      </c>
      <c r="L22" s="114">
        <v>5001</v>
      </c>
    </row>
    <row r="23" spans="1:12" ht="16" customHeight="1" x14ac:dyDescent="0.3">
      <c r="A23" s="273" t="s">
        <v>74</v>
      </c>
      <c r="B23" s="273" t="s">
        <v>120</v>
      </c>
      <c r="C23" s="276"/>
      <c r="D23" s="83">
        <v>239465.71</v>
      </c>
      <c r="E23" s="83">
        <v>244210.25</v>
      </c>
      <c r="F23" s="83">
        <v>442933.85000000009</v>
      </c>
      <c r="G23" s="83">
        <v>191979.08999999997</v>
      </c>
      <c r="H23" s="83">
        <v>352140.99000000005</v>
      </c>
      <c r="I23" s="83">
        <v>218396.36000000002</v>
      </c>
      <c r="J23" s="83">
        <v>91100.35</v>
      </c>
      <c r="K23" s="83">
        <v>59625.7</v>
      </c>
      <c r="L23" s="83">
        <v>1839852.2999999986</v>
      </c>
    </row>
    <row r="24" spans="1:12" ht="16" customHeight="1" x14ac:dyDescent="0.3">
      <c r="A24" s="274"/>
      <c r="B24" s="277" t="s">
        <v>5</v>
      </c>
      <c r="C24" s="279"/>
      <c r="D24" s="117">
        <v>0.29468193138295584</v>
      </c>
      <c r="E24" s="117">
        <v>0.31588782996458847</v>
      </c>
      <c r="F24" s="117">
        <v>0.29559299454762994</v>
      </c>
      <c r="G24" s="117">
        <v>0.28767861899222807</v>
      </c>
      <c r="H24" s="117">
        <v>0.21432206489179623</v>
      </c>
      <c r="I24" s="117">
        <v>0.26429169993209506</v>
      </c>
      <c r="J24" s="117">
        <v>0.26167218627219585</v>
      </c>
      <c r="K24" s="117">
        <v>0.2456487921451643</v>
      </c>
      <c r="L24" s="117">
        <v>0.27009863277442425</v>
      </c>
    </row>
    <row r="25" spans="1:12" ht="16" customHeight="1" x14ac:dyDescent="0.3">
      <c r="A25" s="274"/>
      <c r="B25" s="277" t="s">
        <v>6</v>
      </c>
      <c r="C25" s="69" t="s">
        <v>7</v>
      </c>
      <c r="D25" s="117">
        <v>0.24738824545566032</v>
      </c>
      <c r="E25" s="117">
        <v>0.26436689160934984</v>
      </c>
      <c r="F25" s="117">
        <v>0.25988029787575712</v>
      </c>
      <c r="G25" s="117">
        <v>0.23905613065429945</v>
      </c>
      <c r="H25" s="117">
        <v>0.18275959829866481</v>
      </c>
      <c r="I25" s="117">
        <v>0.2193630483228258</v>
      </c>
      <c r="J25" s="117">
        <v>0.20002559556705754</v>
      </c>
      <c r="K25" s="117">
        <v>0.18277448732500134</v>
      </c>
      <c r="L25" s="117">
        <v>0.25353505747694477</v>
      </c>
    </row>
    <row r="26" spans="1:12" ht="16" customHeight="1" x14ac:dyDescent="0.3">
      <c r="A26" s="274"/>
      <c r="B26" s="277"/>
      <c r="C26" s="69" t="s">
        <v>8</v>
      </c>
      <c r="D26" s="117">
        <v>0.34685008601140288</v>
      </c>
      <c r="E26" s="117">
        <v>0.37236696916416939</v>
      </c>
      <c r="F26" s="117">
        <v>0.33399862391634455</v>
      </c>
      <c r="G26" s="117">
        <v>0.34174911478389886</v>
      </c>
      <c r="H26" s="117">
        <v>0.24967010346402246</v>
      </c>
      <c r="I26" s="117">
        <v>0.31471259282716957</v>
      </c>
      <c r="J26" s="117">
        <v>0.33437654408364276</v>
      </c>
      <c r="K26" s="117">
        <v>0.3216392996097614</v>
      </c>
      <c r="L26" s="117">
        <v>0.28732779252797996</v>
      </c>
    </row>
    <row r="27" spans="1:12" ht="16" customHeight="1" thickBot="1" x14ac:dyDescent="0.35">
      <c r="A27" s="275"/>
      <c r="B27" s="278" t="s">
        <v>9</v>
      </c>
      <c r="C27" s="275"/>
      <c r="D27" s="114">
        <v>608</v>
      </c>
      <c r="E27" s="114">
        <v>565</v>
      </c>
      <c r="F27" s="114">
        <v>1130</v>
      </c>
      <c r="G27" s="114">
        <v>524</v>
      </c>
      <c r="H27" s="118">
        <v>1040</v>
      </c>
      <c r="I27" s="118">
        <v>583</v>
      </c>
      <c r="J27" s="118">
        <v>257</v>
      </c>
      <c r="K27" s="118">
        <v>294</v>
      </c>
      <c r="L27" s="118">
        <v>5001</v>
      </c>
    </row>
    <row r="28" spans="1:12" ht="16" customHeight="1" x14ac:dyDescent="0.3">
      <c r="A28" s="282" t="s">
        <v>360</v>
      </c>
      <c r="B28" s="283"/>
      <c r="C28" s="283"/>
      <c r="D28" s="283"/>
      <c r="E28" s="283"/>
      <c r="F28" s="283"/>
      <c r="G28" s="283"/>
      <c r="H28" s="72"/>
    </row>
    <row r="29" spans="1:12" ht="16" customHeight="1" x14ac:dyDescent="0.3">
      <c r="A29" s="280" t="s">
        <v>10</v>
      </c>
      <c r="B29" s="281"/>
      <c r="C29" s="281"/>
      <c r="D29" s="281"/>
      <c r="E29" s="281"/>
      <c r="F29" s="281"/>
      <c r="G29" s="281"/>
      <c r="H29" s="72"/>
    </row>
    <row r="30" spans="1:12" ht="14.25" customHeight="1" x14ac:dyDescent="0.3">
      <c r="H30" s="72"/>
    </row>
    <row r="31" spans="1:12" ht="14.25" customHeight="1" x14ac:dyDescent="0.3">
      <c r="A31" s="198" t="str">
        <f>HYPERLINK("#'Index'!A1","Back To Index")</f>
        <v>Back To Index</v>
      </c>
      <c r="H31" s="72"/>
    </row>
    <row r="32" spans="1:12" ht="14.25" customHeight="1" x14ac:dyDescent="0.3">
      <c r="H32" s="72"/>
    </row>
    <row r="33" spans="8:8" ht="14.15" customHeight="1" x14ac:dyDescent="0.3">
      <c r="H33" s="72"/>
    </row>
    <row r="34" spans="8:8" ht="14.25" customHeight="1" x14ac:dyDescent="0.3">
      <c r="H34" s="72"/>
    </row>
    <row r="35" spans="8:8" ht="14.25" customHeight="1" x14ac:dyDescent="0.3">
      <c r="H35" s="72"/>
    </row>
    <row r="36" spans="8:8" ht="14.25" customHeight="1" x14ac:dyDescent="0.3">
      <c r="H36" s="72"/>
    </row>
    <row r="37" spans="8:8" ht="14.15" customHeight="1" x14ac:dyDescent="0.3">
      <c r="H37" s="72"/>
    </row>
    <row r="38" spans="8:8" ht="15" customHeight="1" x14ac:dyDescent="0.3">
      <c r="H38" s="72"/>
    </row>
    <row r="39" spans="8:8" ht="14.15" customHeight="1" x14ac:dyDescent="0.3">
      <c r="H39" s="72"/>
    </row>
    <row r="40" spans="8:8" ht="15" customHeight="1" x14ac:dyDescent="0.3">
      <c r="H40" s="72"/>
    </row>
    <row r="41" spans="8:8" ht="15" customHeight="1" x14ac:dyDescent="0.3">
      <c r="H41" s="72"/>
    </row>
    <row r="42" spans="8:8" ht="36.75" customHeight="1" x14ac:dyDescent="0.3">
      <c r="H42" s="72"/>
    </row>
    <row r="43" spans="8:8" ht="15" customHeight="1" x14ac:dyDescent="0.3">
      <c r="H43" s="72"/>
    </row>
    <row r="44" spans="8:8" ht="14.25" customHeight="1" x14ac:dyDescent="0.3">
      <c r="H44" s="72"/>
    </row>
    <row r="45" spans="8:8" ht="14.15" customHeight="1" x14ac:dyDescent="0.3">
      <c r="H45" s="72"/>
    </row>
    <row r="46" spans="8:8" ht="14.25" customHeight="1" x14ac:dyDescent="0.3">
      <c r="H46" s="72"/>
    </row>
    <row r="47" spans="8:8" ht="14.25" customHeight="1" x14ac:dyDescent="0.3">
      <c r="H47" s="72"/>
    </row>
    <row r="48" spans="8:8" ht="14.25" customHeight="1" x14ac:dyDescent="0.3">
      <c r="H48" s="72"/>
    </row>
    <row r="49" spans="8:8" ht="14.15" customHeight="1" x14ac:dyDescent="0.3">
      <c r="H49" s="72"/>
    </row>
    <row r="50" spans="8:8" ht="14.25" customHeight="1" x14ac:dyDescent="0.3">
      <c r="H50" s="72"/>
    </row>
    <row r="51" spans="8:8" ht="14.25" customHeight="1" x14ac:dyDescent="0.3">
      <c r="H51" s="72"/>
    </row>
    <row r="52" spans="8:8" ht="14.25" customHeight="1" x14ac:dyDescent="0.3">
      <c r="H52" s="72"/>
    </row>
    <row r="53" spans="8:8" ht="14.15" customHeight="1" x14ac:dyDescent="0.3">
      <c r="H53" s="72"/>
    </row>
    <row r="54" spans="8:8" ht="14.25" customHeight="1" x14ac:dyDescent="0.3">
      <c r="H54" s="72"/>
    </row>
    <row r="55" spans="8:8" ht="14.25" customHeight="1" x14ac:dyDescent="0.3">
      <c r="H55" s="72"/>
    </row>
    <row r="56" spans="8:8" ht="14.25" customHeight="1" x14ac:dyDescent="0.3">
      <c r="H56" s="72"/>
    </row>
    <row r="57" spans="8:8" ht="14.5" customHeight="1" x14ac:dyDescent="0.3">
      <c r="H57" s="72"/>
    </row>
    <row r="58" spans="8:8" ht="14.25" customHeight="1" x14ac:dyDescent="0.3">
      <c r="H58" s="72"/>
    </row>
    <row r="59" spans="8:8" ht="14.25" customHeight="1" x14ac:dyDescent="0.3">
      <c r="H59" s="72"/>
    </row>
    <row r="60" spans="8:8" ht="14.25" customHeight="1" x14ac:dyDescent="0.3">
      <c r="H60" s="72"/>
    </row>
    <row r="61" spans="8:8" ht="14.15" customHeight="1" x14ac:dyDescent="0.3">
      <c r="H61" s="72"/>
    </row>
    <row r="62" spans="8:8" ht="14.25" customHeight="1" x14ac:dyDescent="0.3">
      <c r="H62" s="72"/>
    </row>
    <row r="63" spans="8:8" ht="14.25" customHeight="1" x14ac:dyDescent="0.3">
      <c r="H63" s="72"/>
    </row>
    <row r="64" spans="8:8" ht="14.25" customHeight="1" x14ac:dyDescent="0.3">
      <c r="H64" s="72"/>
    </row>
    <row r="65" spans="8:8" ht="14.15" customHeight="1" x14ac:dyDescent="0.3">
      <c r="H65" s="72"/>
    </row>
    <row r="66" spans="8:8" ht="15" customHeight="1" x14ac:dyDescent="0.3">
      <c r="H66" s="72"/>
    </row>
    <row r="67" spans="8:8" ht="14.15" customHeight="1" x14ac:dyDescent="0.3"/>
    <row r="68" spans="8:8" ht="14.15" customHeight="1" x14ac:dyDescent="0.3"/>
    <row r="69" spans="8:8" ht="14.15" customHeight="1" x14ac:dyDescent="0.3"/>
    <row r="71" spans="8:8" ht="14.15" customHeight="1" x14ac:dyDescent="0.3"/>
    <row r="72" spans="8:8" ht="14.15" customHeight="1" x14ac:dyDescent="0.3"/>
    <row r="73" spans="8:8" ht="14.15" customHeight="1" x14ac:dyDescent="0.3"/>
    <row r="75" spans="8:8" ht="14.15" customHeight="1" x14ac:dyDescent="0.3"/>
    <row r="76" spans="8:8" ht="14.15" customHeight="1" x14ac:dyDescent="0.3"/>
    <row r="77" spans="8:8" ht="14.15" customHeight="1" x14ac:dyDescent="0.3"/>
    <row r="79" spans="8:8" ht="14.15" customHeight="1" x14ac:dyDescent="0.3"/>
    <row r="80" spans="8:8" ht="14.15" customHeight="1" x14ac:dyDescent="0.3"/>
    <row r="81" ht="14.15" customHeight="1" x14ac:dyDescent="0.3"/>
    <row r="83" ht="14.5" customHeight="1" x14ac:dyDescent="0.3"/>
    <row r="85" ht="14.5" customHeight="1" x14ac:dyDescent="0.3"/>
    <row r="86" ht="14.5" customHeight="1" x14ac:dyDescent="0.3"/>
    <row r="88" ht="14.5" customHeight="1" x14ac:dyDescent="0.3"/>
    <row r="89" ht="14.15" customHeight="1" x14ac:dyDescent="0.3"/>
    <row r="91" ht="14.15" customHeight="1" x14ac:dyDescent="0.3"/>
    <row r="92" ht="14.15" customHeight="1" x14ac:dyDescent="0.3"/>
    <row r="93" ht="14.15" customHeight="1" x14ac:dyDescent="0.3"/>
    <row r="95" ht="14.15" customHeight="1" x14ac:dyDescent="0.3"/>
    <row r="96" ht="14.15" customHeight="1" x14ac:dyDescent="0.3"/>
    <row r="97" ht="14.15" customHeight="1" x14ac:dyDescent="0.3"/>
    <row r="99" ht="14.15" customHeight="1" x14ac:dyDescent="0.3"/>
    <row r="100" ht="14.15" customHeight="1" x14ac:dyDescent="0.3"/>
    <row r="101" ht="14.15" customHeight="1" x14ac:dyDescent="0.3"/>
    <row r="103" ht="14.15" customHeight="1" x14ac:dyDescent="0.3"/>
    <row r="104" ht="14.15" customHeight="1" x14ac:dyDescent="0.3"/>
    <row r="105" ht="14.15" customHeight="1" x14ac:dyDescent="0.3"/>
    <row r="107" ht="14.15" customHeight="1" x14ac:dyDescent="0.3"/>
    <row r="108" ht="14.15" customHeight="1" x14ac:dyDescent="0.3"/>
    <row r="109" ht="14.15" customHeight="1" x14ac:dyDescent="0.3"/>
    <row r="111" ht="14.5" customHeight="1" x14ac:dyDescent="0.3"/>
    <row r="113" ht="14.5" customHeight="1" x14ac:dyDescent="0.3"/>
    <row r="114" ht="14.5" customHeight="1" x14ac:dyDescent="0.3"/>
    <row r="116" ht="14.5" customHeight="1" x14ac:dyDescent="0.3"/>
    <row r="117" ht="14.15" customHeight="1" x14ac:dyDescent="0.3"/>
    <row r="119" ht="14.15" customHeight="1" x14ac:dyDescent="0.3"/>
    <row r="120" ht="14.15" customHeight="1" x14ac:dyDescent="0.3"/>
    <row r="121" ht="14.15" customHeight="1" x14ac:dyDescent="0.3"/>
    <row r="123" ht="14.15" customHeight="1" x14ac:dyDescent="0.3"/>
    <row r="124" ht="14.15" customHeight="1" x14ac:dyDescent="0.3"/>
    <row r="125" ht="14.15" customHeight="1" x14ac:dyDescent="0.3"/>
    <row r="127" ht="14.15" customHeight="1" x14ac:dyDescent="0.3"/>
    <row r="128" ht="14.15" customHeight="1" x14ac:dyDescent="0.3"/>
    <row r="129" ht="14.15" customHeight="1" x14ac:dyDescent="0.3"/>
    <row r="131" ht="14.15" customHeight="1" x14ac:dyDescent="0.3"/>
    <row r="132" ht="14.15" customHeight="1" x14ac:dyDescent="0.3"/>
    <row r="133" ht="14.15" customHeight="1" x14ac:dyDescent="0.3"/>
    <row r="135" ht="14.15" customHeight="1" x14ac:dyDescent="0.3"/>
    <row r="136" ht="14.15" customHeight="1" x14ac:dyDescent="0.3"/>
    <row r="137" ht="14.15" customHeight="1" x14ac:dyDescent="0.3"/>
    <row r="139" ht="14.5" customHeight="1" x14ac:dyDescent="0.3"/>
    <row r="141" ht="14.5" customHeight="1" x14ac:dyDescent="0.3"/>
    <row r="144" ht="14.5" customHeight="1" x14ac:dyDescent="0.3"/>
    <row r="145" ht="14.15" customHeight="1" x14ac:dyDescent="0.3"/>
    <row r="147" ht="14.15" customHeight="1" x14ac:dyDescent="0.3"/>
    <row r="148" ht="14.15" customHeight="1" x14ac:dyDescent="0.3"/>
    <row r="149" ht="14.15" customHeight="1" x14ac:dyDescent="0.3"/>
    <row r="151" ht="14.15" customHeight="1" x14ac:dyDescent="0.3"/>
    <row r="152" ht="14.15" customHeight="1" x14ac:dyDescent="0.3"/>
    <row r="153" ht="14.15" customHeight="1" x14ac:dyDescent="0.3"/>
    <row r="155" ht="14.15" customHeight="1" x14ac:dyDescent="0.3"/>
    <row r="156" ht="14.15" customHeight="1" x14ac:dyDescent="0.3"/>
    <row r="157" ht="14.15" customHeight="1" x14ac:dyDescent="0.3"/>
    <row r="159" ht="14.15" customHeight="1" x14ac:dyDescent="0.3"/>
    <row r="160" ht="14.15" customHeight="1" x14ac:dyDescent="0.3"/>
    <row r="161" ht="14.15" customHeight="1" x14ac:dyDescent="0.3"/>
    <row r="163" ht="14.15" customHeight="1" x14ac:dyDescent="0.3"/>
    <row r="164" ht="14.15" customHeight="1" x14ac:dyDescent="0.3"/>
    <row r="165" ht="14.15" customHeight="1" x14ac:dyDescent="0.3"/>
    <row r="167" ht="14.5" customHeight="1" x14ac:dyDescent="0.3"/>
    <row r="169" ht="14.5" customHeight="1" x14ac:dyDescent="0.3"/>
    <row r="172" ht="14.5" customHeight="1" x14ac:dyDescent="0.3"/>
    <row r="173" ht="14.15" customHeight="1" x14ac:dyDescent="0.3"/>
    <row r="175" ht="14.15" customHeight="1" x14ac:dyDescent="0.3"/>
    <row r="176" ht="14.15" customHeight="1" x14ac:dyDescent="0.3"/>
    <row r="177" ht="14.15" customHeight="1" x14ac:dyDescent="0.3"/>
    <row r="179" ht="14.15" customHeight="1" x14ac:dyDescent="0.3"/>
    <row r="180" ht="14.15" customHeight="1" x14ac:dyDescent="0.3"/>
    <row r="181" ht="14.15" customHeight="1" x14ac:dyDescent="0.3"/>
    <row r="183" ht="14.15" customHeight="1" x14ac:dyDescent="0.3"/>
    <row r="184" ht="14.15" customHeight="1" x14ac:dyDescent="0.3"/>
    <row r="185" ht="14.15" customHeight="1" x14ac:dyDescent="0.3"/>
    <row r="187" ht="14.15" customHeight="1" x14ac:dyDescent="0.3"/>
    <row r="188" ht="14.15" customHeight="1" x14ac:dyDescent="0.3"/>
    <row r="189" ht="14.15" customHeight="1" x14ac:dyDescent="0.3"/>
    <row r="191" ht="14.15" customHeight="1" x14ac:dyDescent="0.3"/>
    <row r="192" ht="14.15" customHeight="1" x14ac:dyDescent="0.3"/>
    <row r="193" ht="14.15" customHeight="1" x14ac:dyDescent="0.3"/>
    <row r="195" ht="14.5" customHeight="1" x14ac:dyDescent="0.3"/>
    <row r="197" ht="14.5" customHeight="1" x14ac:dyDescent="0.3"/>
    <row r="198" ht="14.5" customHeight="1" x14ac:dyDescent="0.3"/>
    <row r="200" ht="14.5" customHeight="1" x14ac:dyDescent="0.3"/>
    <row r="201" ht="14.15" customHeight="1" x14ac:dyDescent="0.3"/>
    <row r="203" ht="14.15" customHeight="1" x14ac:dyDescent="0.3"/>
    <row r="204" ht="14.15" customHeight="1" x14ac:dyDescent="0.3"/>
    <row r="205" ht="14.15" customHeight="1" x14ac:dyDescent="0.3"/>
    <row r="207" ht="14.15" customHeight="1" x14ac:dyDescent="0.3"/>
    <row r="208" ht="14.15" customHeight="1" x14ac:dyDescent="0.3"/>
    <row r="209" ht="14.15" customHeight="1" x14ac:dyDescent="0.3"/>
    <row r="211" ht="14.15" customHeight="1" x14ac:dyDescent="0.3"/>
    <row r="212" ht="14.15" customHeight="1" x14ac:dyDescent="0.3"/>
    <row r="213" ht="14.15" customHeight="1" x14ac:dyDescent="0.3"/>
    <row r="215" ht="14.15" customHeight="1" x14ac:dyDescent="0.3"/>
    <row r="216" ht="14.15" customHeight="1" x14ac:dyDescent="0.3"/>
    <row r="217" ht="14.15" customHeight="1" x14ac:dyDescent="0.3"/>
    <row r="219" ht="14.15" customHeight="1" x14ac:dyDescent="0.3"/>
    <row r="220" ht="14.15" customHeight="1" x14ac:dyDescent="0.3"/>
    <row r="221" ht="14.15" customHeight="1" x14ac:dyDescent="0.3"/>
    <row r="223" ht="14.15" customHeight="1" x14ac:dyDescent="0.3"/>
    <row r="224" ht="14.15" customHeight="1" x14ac:dyDescent="0.3"/>
    <row r="225" ht="14.15" customHeight="1" x14ac:dyDescent="0.3"/>
    <row r="227" ht="14.15" customHeight="1" x14ac:dyDescent="0.3"/>
    <row r="228" ht="14.15" customHeight="1" x14ac:dyDescent="0.3"/>
    <row r="229" ht="14.15" customHeight="1" x14ac:dyDescent="0.3"/>
    <row r="231" ht="14.15" customHeight="1" x14ac:dyDescent="0.3"/>
    <row r="232" ht="14.15" customHeight="1" x14ac:dyDescent="0.3"/>
    <row r="233" ht="14.15" customHeight="1" x14ac:dyDescent="0.3"/>
    <row r="235" ht="14.15" customHeight="1" x14ac:dyDescent="0.3"/>
    <row r="236" ht="14.15" customHeight="1" x14ac:dyDescent="0.3"/>
    <row r="237" ht="14.15" customHeight="1" x14ac:dyDescent="0.3"/>
    <row r="239" ht="14.5" customHeight="1" x14ac:dyDescent="0.3"/>
    <row r="241" ht="14.5" customHeight="1" x14ac:dyDescent="0.3"/>
    <row r="242" ht="14.5" customHeight="1" x14ac:dyDescent="0.3"/>
    <row r="244" ht="14.5" customHeight="1" x14ac:dyDescent="0.3"/>
    <row r="245" ht="14.15" customHeight="1" x14ac:dyDescent="0.3"/>
    <row r="247" ht="14.15" customHeight="1" x14ac:dyDescent="0.3"/>
    <row r="248" ht="14.15" customHeight="1" x14ac:dyDescent="0.3"/>
    <row r="249" ht="14.15" customHeight="1" x14ac:dyDescent="0.3"/>
    <row r="251" ht="14.15" customHeight="1" x14ac:dyDescent="0.3"/>
    <row r="252" ht="14.15" customHeight="1" x14ac:dyDescent="0.3"/>
    <row r="253" ht="14.15" customHeight="1" x14ac:dyDescent="0.3"/>
    <row r="255" ht="14.15" customHeight="1" x14ac:dyDescent="0.3"/>
    <row r="256" ht="14.15" customHeight="1" x14ac:dyDescent="0.3"/>
    <row r="257" ht="14.15" customHeight="1" x14ac:dyDescent="0.3"/>
    <row r="259" ht="14.15" customHeight="1" x14ac:dyDescent="0.3"/>
    <row r="260" ht="14.15" customHeight="1" x14ac:dyDescent="0.3"/>
    <row r="261" ht="14.15" customHeight="1" x14ac:dyDescent="0.3"/>
    <row r="263" ht="14.15" customHeight="1" x14ac:dyDescent="0.3"/>
    <row r="264" ht="14.15" customHeight="1" x14ac:dyDescent="0.3"/>
    <row r="265" ht="14.15" customHeight="1" x14ac:dyDescent="0.3"/>
    <row r="267" ht="14.5" customHeight="1" x14ac:dyDescent="0.3"/>
    <row r="269" ht="14.5" customHeight="1" x14ac:dyDescent="0.3"/>
    <row r="270" ht="14.5" customHeight="1" x14ac:dyDescent="0.3"/>
    <row r="272" ht="14.5" customHeight="1" x14ac:dyDescent="0.3"/>
    <row r="273" ht="14.15" customHeight="1" x14ac:dyDescent="0.3"/>
    <row r="275" ht="14.15" customHeight="1" x14ac:dyDescent="0.3"/>
    <row r="276" ht="14.15" customHeight="1" x14ac:dyDescent="0.3"/>
    <row r="277" ht="14.15" customHeight="1" x14ac:dyDescent="0.3"/>
    <row r="279" ht="14.15" customHeight="1" x14ac:dyDescent="0.3"/>
    <row r="280" ht="14.15" customHeight="1" x14ac:dyDescent="0.3"/>
    <row r="281" ht="14.15" customHeight="1" x14ac:dyDescent="0.3"/>
    <row r="283" ht="14.15" customHeight="1" x14ac:dyDescent="0.3"/>
    <row r="284" ht="14.15" customHeight="1" x14ac:dyDescent="0.3"/>
    <row r="285" ht="14.15" customHeight="1" x14ac:dyDescent="0.3"/>
    <row r="287" ht="14.15" customHeight="1" x14ac:dyDescent="0.3"/>
    <row r="288" ht="14.15" customHeight="1" x14ac:dyDescent="0.3"/>
    <row r="289" ht="14.15" customHeight="1" x14ac:dyDescent="0.3"/>
    <row r="291" ht="14.15" customHeight="1" x14ac:dyDescent="0.3"/>
    <row r="292" ht="14.15" customHeight="1" x14ac:dyDescent="0.3"/>
    <row r="293" ht="14.15" customHeight="1" x14ac:dyDescent="0.3"/>
    <row r="295" ht="14.5" customHeight="1" x14ac:dyDescent="0.3"/>
    <row r="297" ht="14.5" customHeight="1" x14ac:dyDescent="0.3"/>
    <row r="298" ht="14.5" customHeight="1" x14ac:dyDescent="0.3"/>
    <row r="300" ht="14.5" customHeight="1" x14ac:dyDescent="0.3"/>
    <row r="301" ht="14.15" customHeight="1" x14ac:dyDescent="0.3"/>
    <row r="303" ht="14.15" customHeight="1" x14ac:dyDescent="0.3"/>
    <row r="304" ht="14.15" customHeight="1" x14ac:dyDescent="0.3"/>
    <row r="305" ht="14.15" customHeight="1" x14ac:dyDescent="0.3"/>
    <row r="307" ht="14.15" customHeight="1" x14ac:dyDescent="0.3"/>
    <row r="308" ht="14.15" customHeight="1" x14ac:dyDescent="0.3"/>
    <row r="309" ht="14.15" customHeight="1" x14ac:dyDescent="0.3"/>
    <row r="311" ht="14.15" customHeight="1" x14ac:dyDescent="0.3"/>
    <row r="312" ht="14.15" customHeight="1" x14ac:dyDescent="0.3"/>
    <row r="313" ht="14.15" customHeight="1" x14ac:dyDescent="0.3"/>
    <row r="315" ht="14.15" customHeight="1" x14ac:dyDescent="0.3"/>
    <row r="316" ht="14.15" customHeight="1" x14ac:dyDescent="0.3"/>
    <row r="317" ht="14.15" customHeight="1" x14ac:dyDescent="0.3"/>
    <row r="319" ht="14.15" customHeight="1" x14ac:dyDescent="0.3"/>
    <row r="320" ht="14.15" customHeight="1" x14ac:dyDescent="0.3"/>
    <row r="321" ht="14.15" customHeight="1" x14ac:dyDescent="0.3"/>
    <row r="323" ht="14.5" customHeight="1" x14ac:dyDescent="0.3"/>
    <row r="325" ht="14.5" customHeight="1" x14ac:dyDescent="0.3"/>
    <row r="326" ht="14.5" customHeight="1" x14ac:dyDescent="0.3"/>
    <row r="328" ht="14.5" customHeight="1" x14ac:dyDescent="0.3"/>
    <row r="329" ht="14.15" customHeight="1" x14ac:dyDescent="0.3"/>
    <row r="331" ht="14.15" customHeight="1" x14ac:dyDescent="0.3"/>
    <row r="332" ht="14.15" customHeight="1" x14ac:dyDescent="0.3"/>
    <row r="333" ht="14.15" customHeight="1" x14ac:dyDescent="0.3"/>
    <row r="335" ht="14.15" customHeight="1" x14ac:dyDescent="0.3"/>
    <row r="336" ht="14.15" customHeight="1" x14ac:dyDescent="0.3"/>
    <row r="337" ht="14.15" customHeight="1" x14ac:dyDescent="0.3"/>
    <row r="339" ht="14.15" customHeight="1" x14ac:dyDescent="0.3"/>
    <row r="340" ht="14.15" customHeight="1" x14ac:dyDescent="0.3"/>
    <row r="341" ht="14.15" customHeight="1" x14ac:dyDescent="0.3"/>
    <row r="343" ht="14.15" customHeight="1" x14ac:dyDescent="0.3"/>
    <row r="344" ht="14.15" customHeight="1" x14ac:dyDescent="0.3"/>
    <row r="345" ht="14.15" customHeight="1" x14ac:dyDescent="0.3"/>
    <row r="347" ht="14.15" customHeight="1" x14ac:dyDescent="0.3"/>
    <row r="348" ht="14.15" customHeight="1" x14ac:dyDescent="0.3"/>
    <row r="349" ht="14.15" customHeight="1" x14ac:dyDescent="0.3"/>
    <row r="351" ht="14.5" customHeight="1" x14ac:dyDescent="0.3"/>
    <row r="353" ht="14.5" customHeight="1" x14ac:dyDescent="0.3"/>
    <row r="354" ht="14.5" customHeight="1" x14ac:dyDescent="0.3"/>
    <row r="356" ht="14.5" customHeight="1" x14ac:dyDescent="0.3"/>
    <row r="357" ht="14.15" customHeight="1" x14ac:dyDescent="0.3"/>
    <row r="359" ht="14.15" customHeight="1" x14ac:dyDescent="0.3"/>
    <row r="360" ht="14.15" customHeight="1" x14ac:dyDescent="0.3"/>
    <row r="361" ht="14.15" customHeight="1" x14ac:dyDescent="0.3"/>
    <row r="363" ht="14.15" customHeight="1" x14ac:dyDescent="0.3"/>
    <row r="364" ht="14.15" customHeight="1" x14ac:dyDescent="0.3"/>
    <row r="365" ht="14.15" customHeight="1" x14ac:dyDescent="0.3"/>
    <row r="367" ht="14.15" customHeight="1" x14ac:dyDescent="0.3"/>
    <row r="368" ht="14.15" customHeight="1" x14ac:dyDescent="0.3"/>
    <row r="369" ht="14.15" customHeight="1" x14ac:dyDescent="0.3"/>
    <row r="371" ht="14.15" customHeight="1" x14ac:dyDescent="0.3"/>
    <row r="372" ht="14.15" customHeight="1" x14ac:dyDescent="0.3"/>
    <row r="373" ht="14.15" customHeight="1" x14ac:dyDescent="0.3"/>
    <row r="375" ht="14.15" customHeight="1" x14ac:dyDescent="0.3"/>
    <row r="376" ht="14.15" customHeight="1" x14ac:dyDescent="0.3"/>
    <row r="377" ht="14.15" customHeight="1" x14ac:dyDescent="0.3"/>
    <row r="379" ht="14.5" customHeight="1" x14ac:dyDescent="0.3"/>
    <row r="381" ht="14.5" customHeight="1" x14ac:dyDescent="0.3"/>
    <row r="382" ht="14.5" customHeight="1" x14ac:dyDescent="0.3"/>
    <row r="384" ht="14.5" customHeight="1" x14ac:dyDescent="0.3"/>
    <row r="385" ht="14.15" customHeight="1" x14ac:dyDescent="0.3"/>
    <row r="387" ht="14.15" customHeight="1" x14ac:dyDescent="0.3"/>
    <row r="388" ht="14.15" customHeight="1" x14ac:dyDescent="0.3"/>
    <row r="389" ht="14.15" customHeight="1" x14ac:dyDescent="0.3"/>
    <row r="391" ht="14.15" customHeight="1" x14ac:dyDescent="0.3"/>
    <row r="392" ht="14.15" customHeight="1" x14ac:dyDescent="0.3"/>
    <row r="393" ht="14.15" customHeight="1" x14ac:dyDescent="0.3"/>
    <row r="395" ht="14.15" customHeight="1" x14ac:dyDescent="0.3"/>
    <row r="396" ht="14.15" customHeight="1" x14ac:dyDescent="0.3"/>
    <row r="397" ht="14.15" customHeight="1" x14ac:dyDescent="0.3"/>
    <row r="399" ht="14.15" customHeight="1" x14ac:dyDescent="0.3"/>
    <row r="400" ht="14.15" customHeight="1" x14ac:dyDescent="0.3"/>
    <row r="401" ht="14.15" customHeight="1" x14ac:dyDescent="0.3"/>
    <row r="403" ht="14.15" customHeight="1" x14ac:dyDescent="0.3"/>
    <row r="404" ht="14.15" customHeight="1" x14ac:dyDescent="0.3"/>
    <row r="405" ht="14.15" customHeight="1" x14ac:dyDescent="0.3"/>
    <row r="407" ht="14.5" customHeight="1" x14ac:dyDescent="0.3"/>
  </sheetData>
  <mergeCells count="29">
    <mergeCell ref="A28:G28"/>
    <mergeCell ref="A29:G29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 enableFormatConditionsCalculation="0">
    <tabColor rgb="FF1F497D"/>
  </sheetPr>
  <dimension ref="A1:G397"/>
  <sheetViews>
    <sheetView workbookViewId="0">
      <selection activeCell="S34" sqref="S34"/>
    </sheetView>
  </sheetViews>
  <sheetFormatPr defaultColWidth="8.75" defaultRowHeight="14" x14ac:dyDescent="0.3"/>
  <cols>
    <col min="1" max="1" width="18.58203125" style="66" customWidth="1"/>
    <col min="2" max="7" width="10.58203125" style="66" customWidth="1"/>
    <col min="8" max="16384" width="8.75" style="66"/>
  </cols>
  <sheetData>
    <row r="1" spans="1:7" s="77" customFormat="1" ht="15" customHeight="1" thickBot="1" x14ac:dyDescent="0.35">
      <c r="A1" s="290" t="s">
        <v>358</v>
      </c>
      <c r="B1" s="290"/>
      <c r="C1" s="290"/>
      <c r="D1" s="290"/>
      <c r="E1" s="290"/>
      <c r="F1" s="290"/>
      <c r="G1" s="292"/>
    </row>
    <row r="2" spans="1:7" ht="54" customHeight="1" thickBot="1" x14ac:dyDescent="0.35">
      <c r="A2" s="67" t="s">
        <v>0</v>
      </c>
      <c r="B2" s="271"/>
      <c r="C2" s="272"/>
      <c r="D2" s="25" t="s">
        <v>90</v>
      </c>
      <c r="E2" s="25" t="s">
        <v>91</v>
      </c>
      <c r="F2" s="26" t="s">
        <v>92</v>
      </c>
      <c r="G2" s="26" t="s">
        <v>4</v>
      </c>
    </row>
    <row r="3" spans="1:7" ht="16" customHeight="1" x14ac:dyDescent="0.3">
      <c r="A3" s="273" t="s">
        <v>70</v>
      </c>
      <c r="B3" s="273" t="s">
        <v>120</v>
      </c>
      <c r="C3" s="276"/>
      <c r="D3" s="83">
        <v>354596.30999999976</v>
      </c>
      <c r="E3" s="83">
        <v>24919.669999999995</v>
      </c>
      <c r="F3" s="83">
        <v>21694.039999999997</v>
      </c>
      <c r="G3" s="83">
        <v>401210.01999999979</v>
      </c>
    </row>
    <row r="4" spans="1:7" ht="16" customHeight="1" x14ac:dyDescent="0.3">
      <c r="A4" s="274"/>
      <c r="B4" s="277" t="s">
        <v>5</v>
      </c>
      <c r="C4" s="274"/>
      <c r="D4" s="117">
        <v>5.6886840914210514E-2</v>
      </c>
      <c r="E4" s="117">
        <v>7.5621033826051939E-2</v>
      </c>
      <c r="F4" s="117">
        <v>8.7165563438103361E-2</v>
      </c>
      <c r="G4" s="117">
        <v>5.8899444187666274E-2</v>
      </c>
    </row>
    <row r="5" spans="1:7" ht="16" customHeight="1" x14ac:dyDescent="0.3">
      <c r="A5" s="274"/>
      <c r="B5" s="277" t="s">
        <v>6</v>
      </c>
      <c r="C5" s="69" t="s">
        <v>7</v>
      </c>
      <c r="D5" s="117">
        <v>4.7887069739696232E-2</v>
      </c>
      <c r="E5" s="117">
        <v>4.4813654915257614E-2</v>
      </c>
      <c r="F5" s="117">
        <v>4.1723327413923948E-2</v>
      </c>
      <c r="G5" s="117">
        <v>5.0175855460610964E-2</v>
      </c>
    </row>
    <row r="6" spans="1:7" ht="16" customHeight="1" x14ac:dyDescent="0.3">
      <c r="A6" s="274"/>
      <c r="B6" s="277"/>
      <c r="C6" s="69" t="s">
        <v>8</v>
      </c>
      <c r="D6" s="117">
        <v>6.7458168692796541E-2</v>
      </c>
      <c r="E6" s="117">
        <v>0.12483913225098522</v>
      </c>
      <c r="F6" s="117">
        <v>0.17315727499607581</v>
      </c>
      <c r="G6" s="117">
        <v>6.9029491809014853E-2</v>
      </c>
    </row>
    <row r="7" spans="1:7" ht="16" customHeight="1" thickBot="1" x14ac:dyDescent="0.35">
      <c r="A7" s="275"/>
      <c r="B7" s="278" t="s">
        <v>9</v>
      </c>
      <c r="C7" s="275"/>
      <c r="D7" s="114">
        <v>4665</v>
      </c>
      <c r="E7" s="114">
        <v>199</v>
      </c>
      <c r="F7" s="114">
        <v>137</v>
      </c>
      <c r="G7" s="114">
        <v>5001</v>
      </c>
    </row>
    <row r="8" spans="1:7" ht="16" customHeight="1" x14ac:dyDescent="0.3">
      <c r="A8" s="273" t="s">
        <v>71</v>
      </c>
      <c r="B8" s="273" t="s">
        <v>120</v>
      </c>
      <c r="C8" s="276"/>
      <c r="D8" s="83">
        <v>622038.58000000054</v>
      </c>
      <c r="E8" s="83">
        <v>87014.73</v>
      </c>
      <c r="F8" s="83">
        <v>71561.579999999987</v>
      </c>
      <c r="G8" s="83">
        <v>780614.89000000071</v>
      </c>
    </row>
    <row r="9" spans="1:7" ht="16" customHeight="1" x14ac:dyDescent="0.3">
      <c r="A9" s="274"/>
      <c r="B9" s="277" t="s">
        <v>5</v>
      </c>
      <c r="C9" s="274"/>
      <c r="D9" s="117">
        <v>9.9791816059680544E-2</v>
      </c>
      <c r="E9" s="117">
        <v>0.26405421262379386</v>
      </c>
      <c r="F9" s="117">
        <v>0.28753083525341094</v>
      </c>
      <c r="G9" s="117">
        <v>0.11459779380788225</v>
      </c>
    </row>
    <row r="10" spans="1:7" ht="16" customHeight="1" x14ac:dyDescent="0.3">
      <c r="A10" s="274"/>
      <c r="B10" s="277" t="s">
        <v>6</v>
      </c>
      <c r="C10" s="69" t="s">
        <v>7</v>
      </c>
      <c r="D10" s="117">
        <v>8.7960179661782587E-2</v>
      </c>
      <c r="E10" s="117">
        <v>0.18733449926829585</v>
      </c>
      <c r="F10" s="117">
        <v>0.20181898547368171</v>
      </c>
      <c r="G10" s="117">
        <v>0.10237992047828019</v>
      </c>
    </row>
    <row r="11" spans="1:7" ht="16" customHeight="1" x14ac:dyDescent="0.3">
      <c r="A11" s="274"/>
      <c r="B11" s="277"/>
      <c r="C11" s="69" t="s">
        <v>8</v>
      </c>
      <c r="D11" s="117">
        <v>0.11301772767778044</v>
      </c>
      <c r="E11" s="117">
        <v>0.35833909506325623</v>
      </c>
      <c r="F11" s="117">
        <v>0.39177699077166311</v>
      </c>
      <c r="G11" s="117">
        <v>0.12806570509523857</v>
      </c>
    </row>
    <row r="12" spans="1:7" ht="16" customHeight="1" thickBot="1" x14ac:dyDescent="0.35">
      <c r="A12" s="275"/>
      <c r="B12" s="278" t="s">
        <v>9</v>
      </c>
      <c r="C12" s="275"/>
      <c r="D12" s="114">
        <v>4665</v>
      </c>
      <c r="E12" s="114">
        <v>199</v>
      </c>
      <c r="F12" s="114">
        <v>137</v>
      </c>
      <c r="G12" s="114">
        <v>5001</v>
      </c>
    </row>
    <row r="13" spans="1:7" ht="16" customHeight="1" x14ac:dyDescent="0.3">
      <c r="A13" s="273" t="s">
        <v>72</v>
      </c>
      <c r="B13" s="273" t="s">
        <v>120</v>
      </c>
      <c r="C13" s="276"/>
      <c r="D13" s="83">
        <v>551908.35999999975</v>
      </c>
      <c r="E13" s="83">
        <v>54004.74</v>
      </c>
      <c r="F13" s="83">
        <v>18462.669999999998</v>
      </c>
      <c r="G13" s="83">
        <v>624375.76999999967</v>
      </c>
    </row>
    <row r="14" spans="1:7" ht="16" customHeight="1" x14ac:dyDescent="0.3">
      <c r="A14" s="274"/>
      <c r="B14" s="277" t="s">
        <v>5</v>
      </c>
      <c r="C14" s="274"/>
      <c r="D14" s="117">
        <v>8.8541031559360647E-2</v>
      </c>
      <c r="E14" s="117">
        <v>0.16388235760373798</v>
      </c>
      <c r="F14" s="117">
        <v>7.4182081028787983E-2</v>
      </c>
      <c r="G14" s="117">
        <v>9.1661184875806823E-2</v>
      </c>
    </row>
    <row r="15" spans="1:7" ht="16" customHeight="1" x14ac:dyDescent="0.3">
      <c r="A15" s="274"/>
      <c r="B15" s="277" t="s">
        <v>6</v>
      </c>
      <c r="C15" s="69" t="s">
        <v>7</v>
      </c>
      <c r="D15" s="117">
        <v>7.8245510970300677E-2</v>
      </c>
      <c r="E15" s="117">
        <v>0.10356761567941941</v>
      </c>
      <c r="F15" s="117">
        <v>3.4311553954706621E-2</v>
      </c>
      <c r="G15" s="117">
        <v>8.1426590409697935E-2</v>
      </c>
    </row>
    <row r="16" spans="1:7" ht="16" customHeight="1" x14ac:dyDescent="0.3">
      <c r="A16" s="274"/>
      <c r="B16" s="277"/>
      <c r="C16" s="69" t="s">
        <v>8</v>
      </c>
      <c r="D16" s="117">
        <v>0.10004420095098404</v>
      </c>
      <c r="E16" s="117">
        <v>0.24954455746239859</v>
      </c>
      <c r="F16" s="117">
        <v>0.15304043316672708</v>
      </c>
      <c r="G16" s="117">
        <v>0.10303787911478503</v>
      </c>
    </row>
    <row r="17" spans="1:7" ht="16" customHeight="1" thickBot="1" x14ac:dyDescent="0.35">
      <c r="A17" s="275"/>
      <c r="B17" s="278" t="s">
        <v>9</v>
      </c>
      <c r="C17" s="275"/>
      <c r="D17" s="114">
        <v>4665</v>
      </c>
      <c r="E17" s="114">
        <v>199</v>
      </c>
      <c r="F17" s="114">
        <v>137</v>
      </c>
      <c r="G17" s="114">
        <v>5001</v>
      </c>
    </row>
    <row r="18" spans="1:7" ht="16" customHeight="1" x14ac:dyDescent="0.3">
      <c r="A18" s="273" t="s">
        <v>73</v>
      </c>
      <c r="B18" s="273" t="s">
        <v>120</v>
      </c>
      <c r="C18" s="276"/>
      <c r="D18" s="83">
        <v>177247.18000000005</v>
      </c>
      <c r="E18" s="83">
        <v>63435.840000000004</v>
      </c>
      <c r="F18" s="83">
        <v>89205.89999999998</v>
      </c>
      <c r="G18" s="83">
        <v>329888.9200000001</v>
      </c>
    </row>
    <row r="19" spans="1:7" ht="16" customHeight="1" x14ac:dyDescent="0.3">
      <c r="A19" s="274"/>
      <c r="B19" s="277" t="s">
        <v>5</v>
      </c>
      <c r="C19" s="279"/>
      <c r="D19" s="117">
        <v>2.8435242688093526E-2</v>
      </c>
      <c r="E19" s="117">
        <v>0.19250189919946853</v>
      </c>
      <c r="F19" s="117">
        <v>0.35842482707246331</v>
      </c>
      <c r="G19" s="117">
        <v>4.8429184374980269E-2</v>
      </c>
    </row>
    <row r="20" spans="1:7" ht="16" customHeight="1" x14ac:dyDescent="0.3">
      <c r="A20" s="274"/>
      <c r="B20" s="277" t="s">
        <v>6</v>
      </c>
      <c r="C20" s="69" t="s">
        <v>7</v>
      </c>
      <c r="D20" s="117">
        <v>2.24070513410769E-2</v>
      </c>
      <c r="E20" s="117">
        <v>0.12901518942805754</v>
      </c>
      <c r="F20" s="117">
        <v>0.26343604858526137</v>
      </c>
      <c r="G20" s="117">
        <v>4.0602085168008867E-2</v>
      </c>
    </row>
    <row r="21" spans="1:7" ht="16" customHeight="1" x14ac:dyDescent="0.3">
      <c r="A21" s="274"/>
      <c r="B21" s="277"/>
      <c r="C21" s="69" t="s">
        <v>8</v>
      </c>
      <c r="D21" s="117">
        <v>3.6025440231481229E-2</v>
      </c>
      <c r="E21" s="117">
        <v>0.27728382189476841</v>
      </c>
      <c r="F21" s="117">
        <v>0.46599522485592648</v>
      </c>
      <c r="G21" s="117">
        <v>5.7674452421789278E-2</v>
      </c>
    </row>
    <row r="22" spans="1:7" ht="16" customHeight="1" thickBot="1" x14ac:dyDescent="0.35">
      <c r="A22" s="275"/>
      <c r="B22" s="278" t="s">
        <v>9</v>
      </c>
      <c r="C22" s="275"/>
      <c r="D22" s="114">
        <v>4665</v>
      </c>
      <c r="E22" s="114">
        <v>199</v>
      </c>
      <c r="F22" s="114">
        <v>137</v>
      </c>
      <c r="G22" s="114">
        <v>5001</v>
      </c>
    </row>
    <row r="23" spans="1:7" ht="16" customHeight="1" x14ac:dyDescent="0.3">
      <c r="A23" s="273" t="s">
        <v>74</v>
      </c>
      <c r="B23" s="273" t="s">
        <v>120</v>
      </c>
      <c r="C23" s="276"/>
      <c r="D23" s="83">
        <v>1660039.96</v>
      </c>
      <c r="E23" s="83">
        <v>98210.089999999982</v>
      </c>
      <c r="F23" s="83">
        <v>81602.25</v>
      </c>
      <c r="G23" s="83">
        <v>1839852.2999999986</v>
      </c>
    </row>
    <row r="24" spans="1:7" ht="16" customHeight="1" x14ac:dyDescent="0.3">
      <c r="A24" s="274"/>
      <c r="B24" s="277" t="s">
        <v>5</v>
      </c>
      <c r="C24" s="279"/>
      <c r="D24" s="117">
        <v>0.26631531815926807</v>
      </c>
      <c r="E24" s="117">
        <v>0.29802756368561883</v>
      </c>
      <c r="F24" s="117">
        <v>0.32787374316019374</v>
      </c>
      <c r="G24" s="117">
        <v>0.27009863277442425</v>
      </c>
    </row>
    <row r="25" spans="1:7" ht="16" customHeight="1" x14ac:dyDescent="0.3">
      <c r="A25" s="274"/>
      <c r="B25" s="277" t="s">
        <v>6</v>
      </c>
      <c r="C25" s="69" t="s">
        <v>7</v>
      </c>
      <c r="D25" s="117">
        <v>0.24925996332960521</v>
      </c>
      <c r="E25" s="117">
        <v>0.2183886489574299</v>
      </c>
      <c r="F25" s="117">
        <v>0.23670368006236106</v>
      </c>
      <c r="G25" s="117">
        <v>0.25353505747694477</v>
      </c>
    </row>
    <row r="26" spans="1:7" ht="16" customHeight="1" x14ac:dyDescent="0.3">
      <c r="A26" s="274"/>
      <c r="B26" s="277"/>
      <c r="C26" s="69" t="s">
        <v>8</v>
      </c>
      <c r="D26" s="117">
        <v>0.28409605216859152</v>
      </c>
      <c r="E26" s="117">
        <v>0.39213778465501564</v>
      </c>
      <c r="F26" s="117">
        <v>0.43418463456627926</v>
      </c>
      <c r="G26" s="117">
        <v>0.28732779252797996</v>
      </c>
    </row>
    <row r="27" spans="1:7" ht="16" customHeight="1" thickBot="1" x14ac:dyDescent="0.35">
      <c r="A27" s="275"/>
      <c r="B27" s="278" t="s">
        <v>9</v>
      </c>
      <c r="C27" s="275"/>
      <c r="D27" s="114">
        <v>4665</v>
      </c>
      <c r="E27" s="114">
        <v>199</v>
      </c>
      <c r="F27" s="114">
        <v>137</v>
      </c>
      <c r="G27" s="114">
        <v>5001</v>
      </c>
    </row>
    <row r="28" spans="1:7" ht="16" customHeight="1" x14ac:dyDescent="0.3">
      <c r="A28" s="282" t="s">
        <v>360</v>
      </c>
      <c r="B28" s="283"/>
      <c r="C28" s="283"/>
      <c r="D28" s="283"/>
      <c r="E28" s="283"/>
      <c r="F28" s="283"/>
      <c r="G28" s="283"/>
    </row>
    <row r="29" spans="1:7" ht="16" customHeight="1" x14ac:dyDescent="0.3">
      <c r="A29" s="280" t="s">
        <v>10</v>
      </c>
      <c r="B29" s="281"/>
      <c r="C29" s="281"/>
      <c r="D29" s="281"/>
      <c r="E29" s="281"/>
      <c r="F29" s="281"/>
      <c r="G29" s="281"/>
    </row>
    <row r="30" spans="1:7" ht="14.25" customHeight="1" x14ac:dyDescent="0.3"/>
    <row r="31" spans="1:7" ht="14.25" customHeight="1" x14ac:dyDescent="0.3">
      <c r="A31" s="198" t="str">
        <f>HYPERLINK("#'Index'!A1","Back To Index")</f>
        <v>Back To Index</v>
      </c>
    </row>
    <row r="32" spans="1:7" ht="14.25" customHeight="1" x14ac:dyDescent="0.3"/>
    <row r="33" ht="14.15" customHeight="1" x14ac:dyDescent="0.3"/>
    <row r="34" ht="14.25" customHeight="1" x14ac:dyDescent="0.3"/>
    <row r="35" ht="14.25" customHeight="1" x14ac:dyDescent="0.3"/>
    <row r="36" ht="14.25" customHeight="1" x14ac:dyDescent="0.3"/>
    <row r="37" ht="14.15" customHeight="1" x14ac:dyDescent="0.3"/>
    <row r="38" ht="15" customHeight="1" x14ac:dyDescent="0.3"/>
    <row r="39" ht="14.15" customHeight="1" x14ac:dyDescent="0.3"/>
    <row r="41" ht="14.15" customHeight="1" x14ac:dyDescent="0.3"/>
    <row r="42" ht="14.15" customHeight="1" x14ac:dyDescent="0.3"/>
    <row r="43" ht="14.15" customHeight="1" x14ac:dyDescent="0.3"/>
    <row r="45" ht="14.5" customHeight="1" x14ac:dyDescent="0.3"/>
    <row r="47" ht="14.5" customHeight="1" x14ac:dyDescent="0.3"/>
    <row r="48" ht="14.5" customHeight="1" x14ac:dyDescent="0.3"/>
    <row r="50" ht="14.5" customHeight="1" x14ac:dyDescent="0.3"/>
    <row r="51" ht="14.15" customHeight="1" x14ac:dyDescent="0.3"/>
    <row r="53" ht="14.15" customHeight="1" x14ac:dyDescent="0.3"/>
    <row r="54" ht="14.15" customHeight="1" x14ac:dyDescent="0.3"/>
    <row r="55" ht="14.15" customHeight="1" x14ac:dyDescent="0.3"/>
    <row r="57" ht="14.15" customHeight="1" x14ac:dyDescent="0.3"/>
    <row r="58" ht="14.15" customHeight="1" x14ac:dyDescent="0.3"/>
    <row r="59" ht="14.15" customHeight="1" x14ac:dyDescent="0.3"/>
    <row r="61" ht="14.15" customHeight="1" x14ac:dyDescent="0.3"/>
    <row r="62" ht="14.15" customHeight="1" x14ac:dyDescent="0.3"/>
    <row r="63" ht="14.15" customHeight="1" x14ac:dyDescent="0.3"/>
    <row r="65" ht="14.15" customHeight="1" x14ac:dyDescent="0.3"/>
    <row r="66" ht="14.15" customHeight="1" x14ac:dyDescent="0.3"/>
    <row r="67" ht="14.15" customHeight="1" x14ac:dyDescent="0.3"/>
    <row r="69" ht="14.15" customHeight="1" x14ac:dyDescent="0.3"/>
    <row r="70" ht="14.15" customHeight="1" x14ac:dyDescent="0.3"/>
    <row r="71" ht="14.15" customHeight="1" x14ac:dyDescent="0.3"/>
    <row r="73" ht="14.5" customHeight="1" x14ac:dyDescent="0.3"/>
    <row r="75" ht="14.5" customHeight="1" x14ac:dyDescent="0.3"/>
    <row r="76" ht="14.5" customHeight="1" x14ac:dyDescent="0.3"/>
    <row r="78" ht="14.5" customHeight="1" x14ac:dyDescent="0.3"/>
    <row r="79" ht="14.15" customHeight="1" x14ac:dyDescent="0.3"/>
    <row r="81" ht="14.15" customHeight="1" x14ac:dyDescent="0.3"/>
    <row r="82" ht="14.15" customHeight="1" x14ac:dyDescent="0.3"/>
    <row r="83" ht="14.15" customHeight="1" x14ac:dyDescent="0.3"/>
    <row r="85" ht="14.15" customHeight="1" x14ac:dyDescent="0.3"/>
    <row r="86" ht="14.15" customHeight="1" x14ac:dyDescent="0.3"/>
    <row r="87" ht="14.15" customHeight="1" x14ac:dyDescent="0.3"/>
    <row r="89" ht="14.15" customHeight="1" x14ac:dyDescent="0.3"/>
    <row r="90" ht="14.15" customHeight="1" x14ac:dyDescent="0.3"/>
    <row r="91" ht="14.15" customHeight="1" x14ac:dyDescent="0.3"/>
    <row r="93" ht="14.15" customHeight="1" x14ac:dyDescent="0.3"/>
    <row r="94" ht="14.15" customHeight="1" x14ac:dyDescent="0.3"/>
    <row r="95" ht="14.15" customHeight="1" x14ac:dyDescent="0.3"/>
    <row r="97" ht="14.15" customHeight="1" x14ac:dyDescent="0.3"/>
    <row r="98" ht="14.15" customHeight="1" x14ac:dyDescent="0.3"/>
    <row r="99" ht="14.15" customHeight="1" x14ac:dyDescent="0.3"/>
    <row r="101" ht="14.5" customHeight="1" x14ac:dyDescent="0.3"/>
    <row r="103" ht="14.5" customHeight="1" x14ac:dyDescent="0.3"/>
    <row r="104" ht="14.5" customHeight="1" x14ac:dyDescent="0.3"/>
    <row r="106" ht="14.5" customHeight="1" x14ac:dyDescent="0.3"/>
    <row r="107" ht="14.15" customHeight="1" x14ac:dyDescent="0.3"/>
    <row r="109" ht="14.15" customHeight="1" x14ac:dyDescent="0.3"/>
    <row r="110" ht="14.15" customHeight="1" x14ac:dyDescent="0.3"/>
    <row r="111" ht="14.15" customHeight="1" x14ac:dyDescent="0.3"/>
    <row r="113" ht="14.15" customHeight="1" x14ac:dyDescent="0.3"/>
    <row r="114" ht="14.15" customHeight="1" x14ac:dyDescent="0.3"/>
    <row r="115" ht="14.15" customHeight="1" x14ac:dyDescent="0.3"/>
    <row r="117" ht="14.15" customHeight="1" x14ac:dyDescent="0.3"/>
    <row r="118" ht="14.15" customHeight="1" x14ac:dyDescent="0.3"/>
    <row r="119" ht="14.15" customHeight="1" x14ac:dyDescent="0.3"/>
    <row r="121" ht="14.15" customHeight="1" x14ac:dyDescent="0.3"/>
    <row r="122" ht="14.15" customHeight="1" x14ac:dyDescent="0.3"/>
    <row r="123" ht="14.15" customHeight="1" x14ac:dyDescent="0.3"/>
    <row r="125" ht="14.15" customHeight="1" x14ac:dyDescent="0.3"/>
    <row r="126" ht="14.15" customHeight="1" x14ac:dyDescent="0.3"/>
    <row r="127" ht="14.15" customHeight="1" x14ac:dyDescent="0.3"/>
    <row r="129" ht="14.5" customHeight="1" x14ac:dyDescent="0.3"/>
    <row r="131" ht="14.5" customHeight="1" x14ac:dyDescent="0.3"/>
    <row r="132" ht="14.5" customHeight="1" x14ac:dyDescent="0.3"/>
    <row r="134" ht="14.5" customHeight="1" x14ac:dyDescent="0.3"/>
    <row r="135" ht="14.15" customHeight="1" x14ac:dyDescent="0.3"/>
    <row r="137" ht="14.15" customHeight="1" x14ac:dyDescent="0.3"/>
    <row r="138" ht="14.15" customHeight="1" x14ac:dyDescent="0.3"/>
    <row r="139" ht="14.15" customHeight="1" x14ac:dyDescent="0.3"/>
    <row r="141" ht="14.15" customHeight="1" x14ac:dyDescent="0.3"/>
    <row r="142" ht="14.15" customHeight="1" x14ac:dyDescent="0.3"/>
    <row r="143" ht="14.15" customHeight="1" x14ac:dyDescent="0.3"/>
    <row r="145" ht="14.15" customHeight="1" x14ac:dyDescent="0.3"/>
    <row r="146" ht="14.15" customHeight="1" x14ac:dyDescent="0.3"/>
    <row r="147" ht="14.15" customHeight="1" x14ac:dyDescent="0.3"/>
    <row r="149" ht="14.15" customHeight="1" x14ac:dyDescent="0.3"/>
    <row r="150" ht="14.15" customHeight="1" x14ac:dyDescent="0.3"/>
    <row r="151" ht="14.15" customHeight="1" x14ac:dyDescent="0.3"/>
    <row r="153" ht="14.15" customHeight="1" x14ac:dyDescent="0.3"/>
    <row r="154" ht="14.15" customHeight="1" x14ac:dyDescent="0.3"/>
    <row r="155" ht="14.15" customHeight="1" x14ac:dyDescent="0.3"/>
    <row r="157" ht="14.5" customHeight="1" x14ac:dyDescent="0.3"/>
    <row r="159" ht="14.5" customHeight="1" x14ac:dyDescent="0.3"/>
    <row r="160" ht="14.5" customHeight="1" x14ac:dyDescent="0.3"/>
    <row r="162" ht="14.5" customHeight="1" x14ac:dyDescent="0.3"/>
    <row r="163" ht="14.15" customHeight="1" x14ac:dyDescent="0.3"/>
    <row r="165" ht="14.15" customHeight="1" x14ac:dyDescent="0.3"/>
    <row r="166" ht="14.15" customHeight="1" x14ac:dyDescent="0.3"/>
    <row r="167" ht="14.15" customHeight="1" x14ac:dyDescent="0.3"/>
    <row r="169" ht="14.15" customHeight="1" x14ac:dyDescent="0.3"/>
    <row r="170" ht="14.15" customHeight="1" x14ac:dyDescent="0.3"/>
    <row r="171" ht="14.15" customHeight="1" x14ac:dyDescent="0.3"/>
    <row r="173" ht="14.15" customHeight="1" x14ac:dyDescent="0.3"/>
    <row r="174" ht="14.15" customHeight="1" x14ac:dyDescent="0.3"/>
    <row r="175" ht="14.15" customHeight="1" x14ac:dyDescent="0.3"/>
    <row r="177" ht="14.15" customHeight="1" x14ac:dyDescent="0.3"/>
    <row r="178" ht="14.15" customHeight="1" x14ac:dyDescent="0.3"/>
    <row r="179" ht="14.15" customHeight="1" x14ac:dyDescent="0.3"/>
    <row r="181" ht="14.15" customHeight="1" x14ac:dyDescent="0.3"/>
    <row r="182" ht="14.15" customHeight="1" x14ac:dyDescent="0.3"/>
    <row r="183" ht="14.15" customHeight="1" x14ac:dyDescent="0.3"/>
    <row r="185" ht="14.5" customHeight="1" x14ac:dyDescent="0.3"/>
    <row r="187" ht="14.5" customHeight="1" x14ac:dyDescent="0.3"/>
    <row r="188" ht="14.5" customHeight="1" x14ac:dyDescent="0.3"/>
    <row r="190" ht="14.5" customHeight="1" x14ac:dyDescent="0.3"/>
    <row r="191" ht="14.15" customHeight="1" x14ac:dyDescent="0.3"/>
    <row r="193" ht="14.15" customHeight="1" x14ac:dyDescent="0.3"/>
    <row r="194" ht="14.15" customHeight="1" x14ac:dyDescent="0.3"/>
    <row r="195" ht="14.15" customHeight="1" x14ac:dyDescent="0.3"/>
    <row r="197" ht="14.15" customHeight="1" x14ac:dyDescent="0.3"/>
    <row r="198" ht="14.15" customHeight="1" x14ac:dyDescent="0.3"/>
    <row r="199" ht="14.15" customHeight="1" x14ac:dyDescent="0.3"/>
    <row r="201" ht="14.15" customHeight="1" x14ac:dyDescent="0.3"/>
    <row r="202" ht="14.15" customHeight="1" x14ac:dyDescent="0.3"/>
    <row r="203" ht="14.15" customHeight="1" x14ac:dyDescent="0.3"/>
    <row r="205" ht="14.15" customHeight="1" x14ac:dyDescent="0.3"/>
    <row r="206" ht="14.15" customHeight="1" x14ac:dyDescent="0.3"/>
    <row r="207" ht="14.15" customHeight="1" x14ac:dyDescent="0.3"/>
    <row r="209" ht="14.15" customHeight="1" x14ac:dyDescent="0.3"/>
    <row r="210" ht="14.15" customHeight="1" x14ac:dyDescent="0.3"/>
    <row r="211" ht="14.15" customHeight="1" x14ac:dyDescent="0.3"/>
    <row r="213" ht="14.15" customHeight="1" x14ac:dyDescent="0.3"/>
    <row r="214" ht="14.15" customHeight="1" x14ac:dyDescent="0.3"/>
    <row r="215" ht="14.15" customHeight="1" x14ac:dyDescent="0.3"/>
    <row r="217" ht="14.15" customHeight="1" x14ac:dyDescent="0.3"/>
    <row r="218" ht="14.15" customHeight="1" x14ac:dyDescent="0.3"/>
    <row r="219" ht="14.15" customHeight="1" x14ac:dyDescent="0.3"/>
    <row r="221" ht="14.15" customHeight="1" x14ac:dyDescent="0.3"/>
    <row r="222" ht="14.15" customHeight="1" x14ac:dyDescent="0.3"/>
    <row r="223" ht="14.15" customHeight="1" x14ac:dyDescent="0.3"/>
    <row r="225" ht="14.15" customHeight="1" x14ac:dyDescent="0.3"/>
    <row r="226" ht="14.15" customHeight="1" x14ac:dyDescent="0.3"/>
    <row r="227" ht="14.15" customHeight="1" x14ac:dyDescent="0.3"/>
    <row r="229" ht="14.5" customHeight="1" x14ac:dyDescent="0.3"/>
    <row r="231" ht="14.5" customHeight="1" x14ac:dyDescent="0.3"/>
    <row r="232" ht="14.5" customHeight="1" x14ac:dyDescent="0.3"/>
    <row r="234" ht="14.5" customHeight="1" x14ac:dyDescent="0.3"/>
    <row r="235" ht="14.15" customHeight="1" x14ac:dyDescent="0.3"/>
    <row r="237" ht="14.15" customHeight="1" x14ac:dyDescent="0.3"/>
    <row r="238" ht="14.15" customHeight="1" x14ac:dyDescent="0.3"/>
    <row r="239" ht="14.15" customHeight="1" x14ac:dyDescent="0.3"/>
    <row r="241" ht="14.15" customHeight="1" x14ac:dyDescent="0.3"/>
    <row r="242" ht="14.15" customHeight="1" x14ac:dyDescent="0.3"/>
    <row r="243" ht="14.15" customHeight="1" x14ac:dyDescent="0.3"/>
    <row r="245" ht="14.15" customHeight="1" x14ac:dyDescent="0.3"/>
    <row r="246" ht="14.15" customHeight="1" x14ac:dyDescent="0.3"/>
    <row r="247" ht="14.15" customHeight="1" x14ac:dyDescent="0.3"/>
    <row r="249" ht="14.15" customHeight="1" x14ac:dyDescent="0.3"/>
    <row r="250" ht="14.15" customHeight="1" x14ac:dyDescent="0.3"/>
    <row r="251" ht="14.15" customHeight="1" x14ac:dyDescent="0.3"/>
    <row r="253" ht="14.15" customHeight="1" x14ac:dyDescent="0.3"/>
    <row r="254" ht="14.15" customHeight="1" x14ac:dyDescent="0.3"/>
    <row r="255" ht="14.15" customHeight="1" x14ac:dyDescent="0.3"/>
    <row r="257" ht="14.5" customHeight="1" x14ac:dyDescent="0.3"/>
    <row r="259" ht="14.5" customHeight="1" x14ac:dyDescent="0.3"/>
    <row r="260" ht="14.5" customHeight="1" x14ac:dyDescent="0.3"/>
    <row r="262" ht="14.5" customHeight="1" x14ac:dyDescent="0.3"/>
    <row r="263" ht="14.15" customHeight="1" x14ac:dyDescent="0.3"/>
    <row r="265" ht="14.15" customHeight="1" x14ac:dyDescent="0.3"/>
    <row r="266" ht="14.15" customHeight="1" x14ac:dyDescent="0.3"/>
    <row r="267" ht="14.15" customHeight="1" x14ac:dyDescent="0.3"/>
    <row r="269" ht="14.15" customHeight="1" x14ac:dyDescent="0.3"/>
    <row r="270" ht="14.15" customHeight="1" x14ac:dyDescent="0.3"/>
    <row r="271" ht="14.15" customHeight="1" x14ac:dyDescent="0.3"/>
    <row r="273" ht="14.15" customHeight="1" x14ac:dyDescent="0.3"/>
    <row r="274" ht="14.15" customHeight="1" x14ac:dyDescent="0.3"/>
    <row r="275" ht="14.15" customHeight="1" x14ac:dyDescent="0.3"/>
    <row r="277" ht="14.15" customHeight="1" x14ac:dyDescent="0.3"/>
    <row r="278" ht="14.15" customHeight="1" x14ac:dyDescent="0.3"/>
    <row r="279" ht="14.15" customHeight="1" x14ac:dyDescent="0.3"/>
    <row r="281" ht="14.15" customHeight="1" x14ac:dyDescent="0.3"/>
    <row r="282" ht="14.15" customHeight="1" x14ac:dyDescent="0.3"/>
    <row r="283" ht="14.15" customHeight="1" x14ac:dyDescent="0.3"/>
    <row r="285" ht="14.5" customHeight="1" x14ac:dyDescent="0.3"/>
    <row r="287" ht="14.5" customHeight="1" x14ac:dyDescent="0.3"/>
    <row r="288" ht="14.5" customHeight="1" x14ac:dyDescent="0.3"/>
    <row r="290" ht="14.5" customHeight="1" x14ac:dyDescent="0.3"/>
    <row r="291" ht="14.15" customHeight="1" x14ac:dyDescent="0.3"/>
    <row r="293" ht="14.15" customHeight="1" x14ac:dyDescent="0.3"/>
    <row r="294" ht="14.15" customHeight="1" x14ac:dyDescent="0.3"/>
    <row r="295" ht="14.15" customHeight="1" x14ac:dyDescent="0.3"/>
    <row r="297" ht="14.15" customHeight="1" x14ac:dyDescent="0.3"/>
    <row r="298" ht="14.15" customHeight="1" x14ac:dyDescent="0.3"/>
    <row r="299" ht="14.15" customHeight="1" x14ac:dyDescent="0.3"/>
    <row r="301" ht="14.15" customHeight="1" x14ac:dyDescent="0.3"/>
    <row r="302" ht="14.15" customHeight="1" x14ac:dyDescent="0.3"/>
    <row r="303" ht="14.15" customHeight="1" x14ac:dyDescent="0.3"/>
    <row r="305" ht="14.15" customHeight="1" x14ac:dyDescent="0.3"/>
    <row r="306" ht="14.15" customHeight="1" x14ac:dyDescent="0.3"/>
    <row r="307" ht="14.15" customHeight="1" x14ac:dyDescent="0.3"/>
    <row r="309" ht="14.15" customHeight="1" x14ac:dyDescent="0.3"/>
    <row r="310" ht="14.15" customHeight="1" x14ac:dyDescent="0.3"/>
    <row r="311" ht="14.15" customHeight="1" x14ac:dyDescent="0.3"/>
    <row r="313" ht="14.5" customHeight="1" x14ac:dyDescent="0.3"/>
    <row r="315" ht="14.5" customHeight="1" x14ac:dyDescent="0.3"/>
    <row r="316" ht="14.5" customHeight="1" x14ac:dyDescent="0.3"/>
    <row r="318" ht="14.5" customHeight="1" x14ac:dyDescent="0.3"/>
    <row r="319" ht="14.15" customHeight="1" x14ac:dyDescent="0.3"/>
    <row r="321" ht="14.15" customHeight="1" x14ac:dyDescent="0.3"/>
    <row r="322" ht="14.15" customHeight="1" x14ac:dyDescent="0.3"/>
    <row r="323" ht="14.15" customHeight="1" x14ac:dyDescent="0.3"/>
    <row r="325" ht="14.15" customHeight="1" x14ac:dyDescent="0.3"/>
    <row r="326" ht="14.15" customHeight="1" x14ac:dyDescent="0.3"/>
    <row r="327" ht="14.15" customHeight="1" x14ac:dyDescent="0.3"/>
    <row r="329" ht="14.15" customHeight="1" x14ac:dyDescent="0.3"/>
    <row r="330" ht="14.15" customHeight="1" x14ac:dyDescent="0.3"/>
    <row r="331" ht="14.15" customHeight="1" x14ac:dyDescent="0.3"/>
    <row r="333" ht="14.15" customHeight="1" x14ac:dyDescent="0.3"/>
    <row r="334" ht="14.15" customHeight="1" x14ac:dyDescent="0.3"/>
    <row r="335" ht="14.15" customHeight="1" x14ac:dyDescent="0.3"/>
    <row r="337" ht="14.15" customHeight="1" x14ac:dyDescent="0.3"/>
    <row r="338" ht="14.15" customHeight="1" x14ac:dyDescent="0.3"/>
    <row r="339" ht="14.15" customHeight="1" x14ac:dyDescent="0.3"/>
    <row r="341" ht="14.5" customHeight="1" x14ac:dyDescent="0.3"/>
    <row r="343" ht="14.5" customHeight="1" x14ac:dyDescent="0.3"/>
    <row r="344" ht="14.5" customHeight="1" x14ac:dyDescent="0.3"/>
    <row r="346" ht="14.5" customHeight="1" x14ac:dyDescent="0.3"/>
    <row r="347" ht="14.15" customHeight="1" x14ac:dyDescent="0.3"/>
    <row r="349" ht="14.15" customHeight="1" x14ac:dyDescent="0.3"/>
    <row r="350" ht="14.15" customHeight="1" x14ac:dyDescent="0.3"/>
    <row r="351" ht="14.15" customHeight="1" x14ac:dyDescent="0.3"/>
    <row r="353" ht="14.15" customHeight="1" x14ac:dyDescent="0.3"/>
    <row r="354" ht="14.15" customHeight="1" x14ac:dyDescent="0.3"/>
    <row r="355" ht="14.15" customHeight="1" x14ac:dyDescent="0.3"/>
    <row r="357" ht="14.15" customHeight="1" x14ac:dyDescent="0.3"/>
    <row r="358" ht="14.15" customHeight="1" x14ac:dyDescent="0.3"/>
    <row r="359" ht="14.15" customHeight="1" x14ac:dyDescent="0.3"/>
    <row r="361" ht="14.15" customHeight="1" x14ac:dyDescent="0.3"/>
    <row r="362" ht="14.15" customHeight="1" x14ac:dyDescent="0.3"/>
    <row r="363" ht="14.15" customHeight="1" x14ac:dyDescent="0.3"/>
    <row r="365" ht="14.15" customHeight="1" x14ac:dyDescent="0.3"/>
    <row r="366" ht="14.15" customHeight="1" x14ac:dyDescent="0.3"/>
    <row r="367" ht="14.15" customHeight="1" x14ac:dyDescent="0.3"/>
    <row r="369" ht="14.5" customHeight="1" x14ac:dyDescent="0.3"/>
    <row r="371" ht="14.5" customHeight="1" x14ac:dyDescent="0.3"/>
    <row r="372" ht="14.5" customHeight="1" x14ac:dyDescent="0.3"/>
    <row r="374" ht="14.5" customHeight="1" x14ac:dyDescent="0.3"/>
    <row r="375" ht="14.15" customHeight="1" x14ac:dyDescent="0.3"/>
    <row r="377" ht="14.15" customHeight="1" x14ac:dyDescent="0.3"/>
    <row r="378" ht="14.15" customHeight="1" x14ac:dyDescent="0.3"/>
    <row r="379" ht="14.15" customHeight="1" x14ac:dyDescent="0.3"/>
    <row r="381" ht="14.15" customHeight="1" x14ac:dyDescent="0.3"/>
    <row r="382" ht="14.15" customHeight="1" x14ac:dyDescent="0.3"/>
    <row r="383" ht="14.15" customHeight="1" x14ac:dyDescent="0.3"/>
    <row r="385" ht="14.15" customHeight="1" x14ac:dyDescent="0.3"/>
    <row r="386" ht="14.15" customHeight="1" x14ac:dyDescent="0.3"/>
    <row r="387" ht="14.15" customHeight="1" x14ac:dyDescent="0.3"/>
    <row r="389" ht="14.15" customHeight="1" x14ac:dyDescent="0.3"/>
    <row r="390" ht="14.15" customHeight="1" x14ac:dyDescent="0.3"/>
    <row r="391" ht="14.15" customHeight="1" x14ac:dyDescent="0.3"/>
    <row r="393" ht="14.15" customHeight="1" x14ac:dyDescent="0.3"/>
    <row r="394" ht="14.15" customHeight="1" x14ac:dyDescent="0.3"/>
    <row r="395" ht="14.15" customHeight="1" x14ac:dyDescent="0.3"/>
    <row r="397" ht="14.5" customHeight="1" x14ac:dyDescent="0.3"/>
  </sheetData>
  <mergeCells count="29">
    <mergeCell ref="A28:G28"/>
    <mergeCell ref="A29:G29"/>
    <mergeCell ref="A18:A22"/>
    <mergeCell ref="B18:C18"/>
    <mergeCell ref="B19:C19"/>
    <mergeCell ref="B20:B21"/>
    <mergeCell ref="B22:C22"/>
    <mergeCell ref="A23:A27"/>
    <mergeCell ref="B23:C23"/>
    <mergeCell ref="B24:C24"/>
    <mergeCell ref="B25:B26"/>
    <mergeCell ref="B27:C27"/>
    <mergeCell ref="A8:A12"/>
    <mergeCell ref="B8:C8"/>
    <mergeCell ref="B9:C9"/>
    <mergeCell ref="B10:B11"/>
    <mergeCell ref="B12:C12"/>
    <mergeCell ref="A13:A17"/>
    <mergeCell ref="B13:C13"/>
    <mergeCell ref="B14:C14"/>
    <mergeCell ref="B15:B16"/>
    <mergeCell ref="B17:C17"/>
    <mergeCell ref="A1:G1"/>
    <mergeCell ref="B2:C2"/>
    <mergeCell ref="A3:A7"/>
    <mergeCell ref="B3:C3"/>
    <mergeCell ref="B4:C4"/>
    <mergeCell ref="B5:B6"/>
    <mergeCell ref="B7:C7"/>
  </mergeCells>
  <printOptions horizontalCentered="1"/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 enableFormatConditionsCalculation="0">
    <tabColor rgb="FF1F497D"/>
  </sheetPr>
  <dimension ref="A1:J26"/>
  <sheetViews>
    <sheetView workbookViewId="0">
      <selection activeCell="B32" sqref="B32"/>
    </sheetView>
  </sheetViews>
  <sheetFormatPr defaultColWidth="8.75" defaultRowHeight="14" x14ac:dyDescent="0.3"/>
  <cols>
    <col min="1" max="1" width="18.58203125" style="116" customWidth="1"/>
    <col min="2" max="8" width="10.58203125" style="116" customWidth="1"/>
    <col min="9" max="16384" width="8.75" style="116"/>
  </cols>
  <sheetData>
    <row r="1" spans="1:10" s="93" customFormat="1" ht="14.5" thickBot="1" x14ac:dyDescent="0.35">
      <c r="A1" s="290" t="s">
        <v>162</v>
      </c>
      <c r="B1" s="290"/>
      <c r="C1" s="290"/>
      <c r="D1" s="290"/>
      <c r="E1" s="290"/>
      <c r="F1" s="290"/>
      <c r="G1" s="292"/>
    </row>
    <row r="2" spans="1:10" ht="39.5" thickBot="1" x14ac:dyDescent="0.35">
      <c r="A2" s="181" t="s">
        <v>0</v>
      </c>
      <c r="B2" s="271"/>
      <c r="C2" s="272"/>
      <c r="D2" s="95" t="s">
        <v>46</v>
      </c>
      <c r="E2" s="95" t="s">
        <v>21</v>
      </c>
      <c r="F2" s="95" t="s">
        <v>22</v>
      </c>
      <c r="G2" s="95" t="s">
        <v>4</v>
      </c>
    </row>
    <row r="3" spans="1:10" x14ac:dyDescent="0.3">
      <c r="A3" s="319" t="s">
        <v>163</v>
      </c>
      <c r="B3" s="273" t="s">
        <v>120</v>
      </c>
      <c r="C3" s="276"/>
      <c r="D3" s="199">
        <v>869398.17000000039</v>
      </c>
      <c r="E3" s="199">
        <v>2547082.6799999978</v>
      </c>
      <c r="F3" s="199">
        <v>486186.93</v>
      </c>
      <c r="G3" s="199">
        <v>3902667.7799999965</v>
      </c>
    </row>
    <row r="4" spans="1:10" x14ac:dyDescent="0.3">
      <c r="A4" s="320"/>
      <c r="B4" s="277" t="s">
        <v>5</v>
      </c>
      <c r="C4" s="274"/>
      <c r="D4" s="117">
        <v>0.58008152384414358</v>
      </c>
      <c r="E4" s="117">
        <v>0.59868808921397398</v>
      </c>
      <c r="F4" s="117">
        <v>0.45927893460444041</v>
      </c>
      <c r="G4" s="117">
        <v>0.57292926804548117</v>
      </c>
    </row>
    <row r="5" spans="1:10" x14ac:dyDescent="0.3">
      <c r="A5" s="320"/>
      <c r="B5" s="277" t="s">
        <v>6</v>
      </c>
      <c r="C5" s="180" t="s">
        <v>7</v>
      </c>
      <c r="D5" s="117">
        <v>0.53141710727060476</v>
      </c>
      <c r="E5" s="117">
        <v>0.57548824079830363</v>
      </c>
      <c r="F5" s="117">
        <v>0.4281425753021586</v>
      </c>
      <c r="G5" s="117">
        <v>0.55427986598660517</v>
      </c>
    </row>
    <row r="6" spans="1:10" x14ac:dyDescent="0.3">
      <c r="A6" s="320"/>
      <c r="B6" s="277"/>
      <c r="C6" s="180" t="s">
        <v>8</v>
      </c>
      <c r="D6" s="117">
        <v>0.62723706776523647</v>
      </c>
      <c r="E6" s="117">
        <v>0.62145404418562789</v>
      </c>
      <c r="F6" s="117">
        <v>0.49073650633303573</v>
      </c>
      <c r="G6" s="117">
        <v>0.59137362030329166</v>
      </c>
    </row>
    <row r="7" spans="1:10" ht="14.5" thickBot="1" x14ac:dyDescent="0.35">
      <c r="A7" s="321"/>
      <c r="B7" s="278" t="s">
        <v>9</v>
      </c>
      <c r="C7" s="275"/>
      <c r="D7" s="183">
        <v>562</v>
      </c>
      <c r="E7" s="183">
        <v>2937</v>
      </c>
      <c r="F7" s="183">
        <v>1502</v>
      </c>
      <c r="G7" s="183">
        <v>5001</v>
      </c>
    </row>
    <row r="8" spans="1:10" x14ac:dyDescent="0.3">
      <c r="A8" s="322" t="s">
        <v>164</v>
      </c>
      <c r="B8" s="273" t="s">
        <v>120</v>
      </c>
      <c r="C8" s="276"/>
      <c r="D8" s="184">
        <v>230721.54</v>
      </c>
      <c r="E8" s="184">
        <v>504843.73000000039</v>
      </c>
      <c r="F8" s="184">
        <v>150603.05999999997</v>
      </c>
      <c r="G8" s="184">
        <v>886168.33000000205</v>
      </c>
      <c r="J8" s="251"/>
    </row>
    <row r="9" spans="1:10" x14ac:dyDescent="0.3">
      <c r="A9" s="325"/>
      <c r="B9" s="277" t="s">
        <v>5</v>
      </c>
      <c r="C9" s="274"/>
      <c r="D9" s="117">
        <v>0.15394247092430327</v>
      </c>
      <c r="E9" s="117">
        <v>0.11866278642566713</v>
      </c>
      <c r="F9" s="117">
        <v>0.14226793991555595</v>
      </c>
      <c r="G9" s="117">
        <v>0.13009351584417672</v>
      </c>
    </row>
    <row r="10" spans="1:10" x14ac:dyDescent="0.3">
      <c r="A10" s="325"/>
      <c r="B10" s="277" t="s">
        <v>6</v>
      </c>
      <c r="C10" s="180" t="s">
        <v>7</v>
      </c>
      <c r="D10" s="117">
        <v>0.12067868134052057</v>
      </c>
      <c r="E10" s="117">
        <v>0.104221580158729</v>
      </c>
      <c r="F10" s="117">
        <v>0.12094089625034013</v>
      </c>
      <c r="G10" s="117">
        <v>0.11762047326530224</v>
      </c>
    </row>
    <row r="11" spans="1:10" x14ac:dyDescent="0.3">
      <c r="A11" s="325"/>
      <c r="B11" s="277"/>
      <c r="C11" s="180" t="s">
        <v>8</v>
      </c>
      <c r="D11" s="117">
        <v>0.19434856868981004</v>
      </c>
      <c r="E11" s="117">
        <v>0.13480387487900747</v>
      </c>
      <c r="F11" s="117">
        <v>0.16664290554139538</v>
      </c>
      <c r="G11" s="117">
        <v>0.1436738904907002</v>
      </c>
    </row>
    <row r="12" spans="1:10" ht="14.5" thickBot="1" x14ac:dyDescent="0.35">
      <c r="A12" s="324"/>
      <c r="B12" s="278" t="s">
        <v>9</v>
      </c>
      <c r="C12" s="275"/>
      <c r="D12" s="183">
        <v>562</v>
      </c>
      <c r="E12" s="183">
        <v>2937</v>
      </c>
      <c r="F12" s="183">
        <v>1502</v>
      </c>
      <c r="G12" s="183">
        <v>5001</v>
      </c>
    </row>
    <row r="13" spans="1:10" x14ac:dyDescent="0.3">
      <c r="A13" s="322" t="s">
        <v>165</v>
      </c>
      <c r="B13" s="273" t="s">
        <v>120</v>
      </c>
      <c r="C13" s="276"/>
      <c r="D13" s="184">
        <v>116697.04999999996</v>
      </c>
      <c r="E13" s="184">
        <v>357750.22</v>
      </c>
      <c r="F13" s="184">
        <v>126259.58999999997</v>
      </c>
      <c r="G13" s="184">
        <v>600706.85999999975</v>
      </c>
    </row>
    <row r="14" spans="1:10" x14ac:dyDescent="0.3">
      <c r="A14" s="325"/>
      <c r="B14" s="277" t="s">
        <v>5</v>
      </c>
      <c r="C14" s="274"/>
      <c r="D14" s="117">
        <v>7.7862830781109366E-2</v>
      </c>
      <c r="E14" s="117">
        <v>8.4088670269501814E-2</v>
      </c>
      <c r="F14" s="117">
        <v>0.11927175824902048</v>
      </c>
      <c r="G14" s="117">
        <v>8.8186481917171905E-2</v>
      </c>
    </row>
    <row r="15" spans="1:10" x14ac:dyDescent="0.3">
      <c r="A15" s="325"/>
      <c r="B15" s="277" t="s">
        <v>6</v>
      </c>
      <c r="C15" s="180" t="s">
        <v>7</v>
      </c>
      <c r="D15" s="117">
        <v>5.6856567798640442E-2</v>
      </c>
      <c r="E15" s="117">
        <v>7.259735360139713E-2</v>
      </c>
      <c r="F15" s="117">
        <v>0.1006385967877579</v>
      </c>
      <c r="G15" s="117">
        <v>7.8819783174413474E-2</v>
      </c>
    </row>
    <row r="16" spans="1:10" x14ac:dyDescent="0.3">
      <c r="A16" s="325"/>
      <c r="B16" s="277"/>
      <c r="C16" s="180" t="s">
        <v>8</v>
      </c>
      <c r="D16" s="117">
        <v>0.10575979912424825</v>
      </c>
      <c r="E16" s="117">
        <v>9.7208271298148075E-2</v>
      </c>
      <c r="F16" s="117">
        <v>0.14081467599668165</v>
      </c>
      <c r="G16" s="117">
        <v>9.85472104435519E-2</v>
      </c>
    </row>
    <row r="17" spans="1:7" ht="14.5" thickBot="1" x14ac:dyDescent="0.35">
      <c r="A17" s="324"/>
      <c r="B17" s="278" t="s">
        <v>9</v>
      </c>
      <c r="C17" s="275"/>
      <c r="D17" s="183">
        <v>562</v>
      </c>
      <c r="E17" s="183">
        <v>2937</v>
      </c>
      <c r="F17" s="183">
        <v>1502</v>
      </c>
      <c r="G17" s="183">
        <v>5001</v>
      </c>
    </row>
    <row r="18" spans="1:7" x14ac:dyDescent="0.3">
      <c r="A18" s="322" t="s">
        <v>361</v>
      </c>
      <c r="B18" s="273" t="s">
        <v>120</v>
      </c>
      <c r="C18" s="276"/>
      <c r="D18" s="184">
        <v>281934.93999999989</v>
      </c>
      <c r="E18" s="184">
        <v>844763.58000000042</v>
      </c>
      <c r="F18" s="184">
        <v>295537.90000000049</v>
      </c>
      <c r="G18" s="184">
        <v>1422236.4199999981</v>
      </c>
    </row>
    <row r="19" spans="1:7" x14ac:dyDescent="0.3">
      <c r="A19" s="323"/>
      <c r="B19" s="277" t="s">
        <v>5</v>
      </c>
      <c r="C19" s="274"/>
      <c r="D19" s="117">
        <v>0.18811317445044431</v>
      </c>
      <c r="E19" s="117">
        <v>0.1985604540908569</v>
      </c>
      <c r="F19" s="117">
        <v>0.2791813672309823</v>
      </c>
      <c r="G19" s="117">
        <v>0.20879073419316904</v>
      </c>
    </row>
    <row r="20" spans="1:7" x14ac:dyDescent="0.3">
      <c r="A20" s="323"/>
      <c r="B20" s="277" t="s">
        <v>6</v>
      </c>
      <c r="C20" s="196" t="s">
        <v>7</v>
      </c>
      <c r="D20" s="117">
        <v>0.15378339256843218</v>
      </c>
      <c r="E20" s="117">
        <v>0.18039682089332917</v>
      </c>
      <c r="F20" s="117">
        <v>0.25070619346974821</v>
      </c>
      <c r="G20" s="117">
        <v>0.1941106809232041</v>
      </c>
    </row>
    <row r="21" spans="1:7" x14ac:dyDescent="0.3">
      <c r="A21" s="323"/>
      <c r="B21" s="277"/>
      <c r="C21" s="196" t="s">
        <v>8</v>
      </c>
      <c r="D21" s="117">
        <v>0.22804134094017661</v>
      </c>
      <c r="E21" s="117">
        <v>0.218066342687222</v>
      </c>
      <c r="F21" s="117">
        <v>0.30955460451966382</v>
      </c>
      <c r="G21" s="117">
        <v>0.2242720368917131</v>
      </c>
    </row>
    <row r="22" spans="1:7" ht="14.5" thickBot="1" x14ac:dyDescent="0.35">
      <c r="A22" s="324"/>
      <c r="B22" s="278" t="s">
        <v>9</v>
      </c>
      <c r="C22" s="275"/>
      <c r="D22" s="183">
        <v>562</v>
      </c>
      <c r="E22" s="183">
        <v>2937</v>
      </c>
      <c r="F22" s="183">
        <v>1502</v>
      </c>
      <c r="G22" s="183">
        <v>5001</v>
      </c>
    </row>
    <row r="23" spans="1:7" x14ac:dyDescent="0.3">
      <c r="A23" s="282" t="s">
        <v>360</v>
      </c>
      <c r="B23" s="283"/>
      <c r="C23" s="283"/>
      <c r="D23" s="283"/>
      <c r="E23" s="283"/>
      <c r="F23" s="283"/>
      <c r="G23" s="283"/>
    </row>
    <row r="24" spans="1:7" x14ac:dyDescent="0.3">
      <c r="A24" s="280" t="s">
        <v>10</v>
      </c>
      <c r="B24" s="281"/>
      <c r="C24" s="281"/>
      <c r="D24" s="281"/>
      <c r="E24" s="281"/>
      <c r="F24" s="281"/>
      <c r="G24" s="281"/>
    </row>
    <row r="26" spans="1:7" x14ac:dyDescent="0.3">
      <c r="A26" s="198" t="str">
        <f>HYPERLINK("#'Index'!A1","Back To Index")</f>
        <v>Back To Index</v>
      </c>
    </row>
  </sheetData>
  <mergeCells count="24">
    <mergeCell ref="B8:C8"/>
    <mergeCell ref="B13:C13"/>
    <mergeCell ref="B18:C18"/>
    <mergeCell ref="A8:A12"/>
    <mergeCell ref="A13:A17"/>
    <mergeCell ref="A23:G23"/>
    <mergeCell ref="A24:G24"/>
    <mergeCell ref="B9:C9"/>
    <mergeCell ref="B10:B11"/>
    <mergeCell ref="B12:C12"/>
    <mergeCell ref="B14:C14"/>
    <mergeCell ref="B15:B16"/>
    <mergeCell ref="B17:C17"/>
    <mergeCell ref="B19:C19"/>
    <mergeCell ref="B20:B21"/>
    <mergeCell ref="B22:C22"/>
    <mergeCell ref="A18:A22"/>
    <mergeCell ref="A1:G1"/>
    <mergeCell ref="B2:C2"/>
    <mergeCell ref="B4:C4"/>
    <mergeCell ref="B5:B6"/>
    <mergeCell ref="B7:C7"/>
    <mergeCell ref="B3:C3"/>
    <mergeCell ref="A3:A7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 enableFormatConditionsCalculation="0">
    <tabColor rgb="FF1F497D"/>
  </sheetPr>
  <dimension ref="A1:F388"/>
  <sheetViews>
    <sheetView workbookViewId="0">
      <selection activeCell="I31" sqref="I31"/>
    </sheetView>
  </sheetViews>
  <sheetFormatPr defaultColWidth="8.75" defaultRowHeight="14" x14ac:dyDescent="0.3"/>
  <cols>
    <col min="1" max="1" width="18.58203125" style="116" customWidth="1"/>
    <col min="2" max="7" width="10.58203125" style="116" customWidth="1"/>
    <col min="8" max="16384" width="8.75" style="116"/>
  </cols>
  <sheetData>
    <row r="1" spans="1:6" s="93" customFormat="1" ht="31.5" customHeight="1" thickBot="1" x14ac:dyDescent="0.35">
      <c r="A1" s="290" t="s">
        <v>166</v>
      </c>
      <c r="B1" s="290"/>
      <c r="C1" s="290"/>
      <c r="D1" s="290"/>
      <c r="E1" s="290"/>
      <c r="F1" s="292"/>
    </row>
    <row r="2" spans="1:6" ht="54" customHeight="1" thickBot="1" x14ac:dyDescent="0.35">
      <c r="A2" s="181" t="s">
        <v>0</v>
      </c>
      <c r="B2" s="271"/>
      <c r="C2" s="272"/>
      <c r="D2" s="95" t="s">
        <v>105</v>
      </c>
      <c r="E2" s="95" t="s">
        <v>79</v>
      </c>
      <c r="F2" s="95" t="s">
        <v>4</v>
      </c>
    </row>
    <row r="3" spans="1:6" x14ac:dyDescent="0.3">
      <c r="A3" s="319" t="s">
        <v>163</v>
      </c>
      <c r="B3" s="273" t="s">
        <v>120</v>
      </c>
      <c r="C3" s="276"/>
      <c r="D3" s="199">
        <v>1938887.45</v>
      </c>
      <c r="E3" s="199">
        <v>1963780.3299999998</v>
      </c>
      <c r="F3" s="199">
        <v>3902667.7799999965</v>
      </c>
    </row>
    <row r="4" spans="1:6" x14ac:dyDescent="0.3">
      <c r="A4" s="320"/>
      <c r="B4" s="277" t="s">
        <v>5</v>
      </c>
      <c r="C4" s="274"/>
      <c r="D4" s="117">
        <v>0.5882825434637633</v>
      </c>
      <c r="E4" s="117">
        <v>0.55853708133766555</v>
      </c>
      <c r="F4" s="117">
        <v>0.57292926804548117</v>
      </c>
    </row>
    <row r="5" spans="1:6" x14ac:dyDescent="0.3">
      <c r="A5" s="320"/>
      <c r="B5" s="277" t="s">
        <v>6</v>
      </c>
      <c r="C5" s="196" t="s">
        <v>7</v>
      </c>
      <c r="D5" s="117">
        <v>0.5611368398926958</v>
      </c>
      <c r="E5" s="117">
        <v>0.53276950239284837</v>
      </c>
      <c r="F5" s="117">
        <v>0.55427986598660517</v>
      </c>
    </row>
    <row r="6" spans="1:6" x14ac:dyDescent="0.3">
      <c r="A6" s="320"/>
      <c r="B6" s="277"/>
      <c r="C6" s="196" t="s">
        <v>8</v>
      </c>
      <c r="D6" s="117">
        <v>0.61490148855856996</v>
      </c>
      <c r="E6" s="117">
        <v>0.58399321562354045</v>
      </c>
      <c r="F6" s="117">
        <v>0.59137362030329166</v>
      </c>
    </row>
    <row r="7" spans="1:6" ht="14.5" thickBot="1" x14ac:dyDescent="0.35">
      <c r="A7" s="321"/>
      <c r="B7" s="278" t="s">
        <v>9</v>
      </c>
      <c r="C7" s="275"/>
      <c r="D7" s="183">
        <v>2390</v>
      </c>
      <c r="E7" s="183">
        <v>2611</v>
      </c>
      <c r="F7" s="183">
        <v>5001</v>
      </c>
    </row>
    <row r="8" spans="1:6" x14ac:dyDescent="0.3">
      <c r="A8" s="322" t="s">
        <v>164</v>
      </c>
      <c r="B8" s="273" t="s">
        <v>120</v>
      </c>
      <c r="C8" s="276"/>
      <c r="D8" s="184">
        <v>407161.05999999982</v>
      </c>
      <c r="E8" s="184">
        <v>479007.27000000014</v>
      </c>
      <c r="F8" s="184">
        <v>886168.33000000205</v>
      </c>
    </row>
    <row r="9" spans="1:6" x14ac:dyDescent="0.3">
      <c r="A9" s="325"/>
      <c r="B9" s="277" t="s">
        <v>5</v>
      </c>
      <c r="C9" s="274"/>
      <c r="D9" s="117">
        <v>0.12353772467618059</v>
      </c>
      <c r="E9" s="117">
        <v>0.13623892572817614</v>
      </c>
      <c r="F9" s="117">
        <v>0.13009351584417672</v>
      </c>
    </row>
    <row r="10" spans="1:6" x14ac:dyDescent="0.3">
      <c r="A10" s="325"/>
      <c r="B10" s="277" t="s">
        <v>6</v>
      </c>
      <c r="C10" s="196" t="s">
        <v>7</v>
      </c>
      <c r="D10" s="117">
        <v>0.10614887431919591</v>
      </c>
      <c r="E10" s="117">
        <v>0.11897630132761119</v>
      </c>
      <c r="F10" s="117">
        <v>0.11762047326530224</v>
      </c>
    </row>
    <row r="11" spans="1:6" x14ac:dyDescent="0.3">
      <c r="A11" s="325"/>
      <c r="B11" s="277"/>
      <c r="C11" s="196" t="s">
        <v>8</v>
      </c>
      <c r="D11" s="117">
        <v>0.14331840765597867</v>
      </c>
      <c r="E11" s="117">
        <v>0.1555639785849246</v>
      </c>
      <c r="F11" s="117">
        <v>0.1436738904907002</v>
      </c>
    </row>
    <row r="12" spans="1:6" ht="14.5" thickBot="1" x14ac:dyDescent="0.35">
      <c r="A12" s="324"/>
      <c r="B12" s="278" t="s">
        <v>9</v>
      </c>
      <c r="C12" s="275"/>
      <c r="D12" s="183">
        <v>2390</v>
      </c>
      <c r="E12" s="183">
        <v>2611</v>
      </c>
      <c r="F12" s="183">
        <v>5001</v>
      </c>
    </row>
    <row r="13" spans="1:6" x14ac:dyDescent="0.3">
      <c r="A13" s="322" t="s">
        <v>165</v>
      </c>
      <c r="B13" s="273" t="s">
        <v>120</v>
      </c>
      <c r="C13" s="276"/>
      <c r="D13" s="184">
        <v>268215.89000000019</v>
      </c>
      <c r="E13" s="184">
        <v>332490.97000000015</v>
      </c>
      <c r="F13" s="184">
        <v>600706.85999999975</v>
      </c>
    </row>
    <row r="14" spans="1:6" x14ac:dyDescent="0.3">
      <c r="A14" s="325"/>
      <c r="B14" s="277" t="s">
        <v>5</v>
      </c>
      <c r="C14" s="274"/>
      <c r="D14" s="117">
        <v>8.1380033671679647E-2</v>
      </c>
      <c r="E14" s="117">
        <v>9.456685817549125E-2</v>
      </c>
      <c r="F14" s="117">
        <v>8.8186481917171905E-2</v>
      </c>
    </row>
    <row r="15" spans="1:6" x14ac:dyDescent="0.3">
      <c r="A15" s="325"/>
      <c r="B15" s="277" t="s">
        <v>6</v>
      </c>
      <c r="C15" s="196" t="s">
        <v>7</v>
      </c>
      <c r="D15" s="117">
        <v>6.9185969539616379E-2</v>
      </c>
      <c r="E15" s="117">
        <v>8.0959301541019102E-2</v>
      </c>
      <c r="F15" s="117">
        <v>7.8819783174413474E-2</v>
      </c>
    </row>
    <row r="16" spans="1:6" x14ac:dyDescent="0.3">
      <c r="A16" s="325"/>
      <c r="B16" s="277"/>
      <c r="C16" s="196" t="s">
        <v>8</v>
      </c>
      <c r="D16" s="117">
        <v>9.5502796201310927E-2</v>
      </c>
      <c r="E16" s="117">
        <v>0.11018734445107059</v>
      </c>
      <c r="F16" s="117">
        <v>9.85472104435519E-2</v>
      </c>
    </row>
    <row r="17" spans="1:6" ht="14.5" thickBot="1" x14ac:dyDescent="0.35">
      <c r="A17" s="324"/>
      <c r="B17" s="278" t="s">
        <v>9</v>
      </c>
      <c r="C17" s="275"/>
      <c r="D17" s="183">
        <v>2390</v>
      </c>
      <c r="E17" s="183">
        <v>2611</v>
      </c>
      <c r="F17" s="183">
        <v>5001</v>
      </c>
    </row>
    <row r="18" spans="1:6" x14ac:dyDescent="0.3">
      <c r="A18" s="322" t="s">
        <v>361</v>
      </c>
      <c r="B18" s="273" t="s">
        <v>120</v>
      </c>
      <c r="C18" s="276"/>
      <c r="D18" s="184">
        <v>681579.52999999968</v>
      </c>
      <c r="E18" s="184">
        <v>740656.89000000013</v>
      </c>
      <c r="F18" s="184">
        <v>1422236.4199999981</v>
      </c>
    </row>
    <row r="19" spans="1:6" x14ac:dyDescent="0.3">
      <c r="A19" s="323"/>
      <c r="B19" s="277" t="s">
        <v>5</v>
      </c>
      <c r="C19" s="274"/>
      <c r="D19" s="117">
        <v>0.20679969818837921</v>
      </c>
      <c r="E19" s="117">
        <v>0.21065713475866851</v>
      </c>
      <c r="F19" s="117">
        <v>0.20879073419316904</v>
      </c>
    </row>
    <row r="20" spans="1:6" x14ac:dyDescent="0.3">
      <c r="A20" s="323"/>
      <c r="B20" s="277" t="s">
        <v>6</v>
      </c>
      <c r="C20" s="196" t="s">
        <v>7</v>
      </c>
      <c r="D20" s="117">
        <v>0.18539832676730414</v>
      </c>
      <c r="E20" s="117">
        <v>0.19095983338111014</v>
      </c>
      <c r="F20" s="117">
        <v>0.1941106809232041</v>
      </c>
    </row>
    <row r="21" spans="1:6" x14ac:dyDescent="0.3">
      <c r="A21" s="323"/>
      <c r="B21" s="277"/>
      <c r="C21" s="196" t="s">
        <v>8</v>
      </c>
      <c r="D21" s="117">
        <v>0.22997408052503107</v>
      </c>
      <c r="E21" s="117">
        <v>0.23180405836183313</v>
      </c>
      <c r="F21" s="117">
        <v>0.2242720368917131</v>
      </c>
    </row>
    <row r="22" spans="1:6" ht="14.5" thickBot="1" x14ac:dyDescent="0.35">
      <c r="A22" s="324"/>
      <c r="B22" s="278" t="s">
        <v>9</v>
      </c>
      <c r="C22" s="275"/>
      <c r="D22" s="183">
        <v>2390</v>
      </c>
      <c r="E22" s="183">
        <v>2611</v>
      </c>
      <c r="F22" s="183">
        <v>5001</v>
      </c>
    </row>
    <row r="23" spans="1:6" ht="16" customHeight="1" x14ac:dyDescent="0.3">
      <c r="A23" s="282" t="s">
        <v>360</v>
      </c>
      <c r="B23" s="283"/>
      <c r="C23" s="283"/>
      <c r="D23" s="283"/>
      <c r="E23" s="283"/>
      <c r="F23" s="283"/>
    </row>
    <row r="24" spans="1:6" ht="16" customHeight="1" x14ac:dyDescent="0.3">
      <c r="A24" s="280" t="s">
        <v>10</v>
      </c>
      <c r="B24" s="281"/>
      <c r="C24" s="281"/>
      <c r="D24" s="281"/>
      <c r="E24" s="281"/>
      <c r="F24" s="281"/>
    </row>
    <row r="25" spans="1:6" ht="14.25" customHeight="1" x14ac:dyDescent="0.3"/>
    <row r="26" spans="1:6" ht="14.15" customHeight="1" x14ac:dyDescent="0.3">
      <c r="A26" s="198" t="str">
        <f>HYPERLINK("#'Index'!A1","Back To Index")</f>
        <v>Back To Index</v>
      </c>
    </row>
    <row r="27" spans="1:6" ht="14.25" customHeight="1" x14ac:dyDescent="0.3"/>
    <row r="28" spans="1:6" ht="14.25" customHeight="1" x14ac:dyDescent="0.3"/>
    <row r="29" spans="1:6" ht="14.25" customHeight="1" x14ac:dyDescent="0.3"/>
    <row r="30" spans="1:6" ht="14.1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15" customHeight="1" x14ac:dyDescent="0.3"/>
    <row r="35" ht="14.25" customHeight="1" x14ac:dyDescent="0.3"/>
    <row r="36" ht="14.25" customHeight="1" x14ac:dyDescent="0.3"/>
    <row r="37" ht="14.25" customHeight="1" x14ac:dyDescent="0.3"/>
    <row r="38" ht="14.5" customHeight="1" x14ac:dyDescent="0.3"/>
    <row r="39" ht="14.25" customHeight="1" x14ac:dyDescent="0.3"/>
    <row r="40" ht="14.25" customHeight="1" x14ac:dyDescent="0.3"/>
    <row r="41" ht="14.25" customHeight="1" x14ac:dyDescent="0.3"/>
    <row r="42" ht="14.15" customHeight="1" x14ac:dyDescent="0.3"/>
    <row r="43" ht="14.25" customHeight="1" x14ac:dyDescent="0.3"/>
    <row r="44" ht="14.25" customHeight="1" x14ac:dyDescent="0.3"/>
    <row r="45" ht="14.25" customHeight="1" x14ac:dyDescent="0.3"/>
    <row r="46" ht="14.15" customHeight="1" x14ac:dyDescent="0.3"/>
    <row r="47" ht="15" customHeight="1" x14ac:dyDescent="0.3"/>
    <row r="48" ht="14.15" customHeight="1" x14ac:dyDescent="0.3"/>
    <row r="49" ht="14.15" customHeight="1" x14ac:dyDescent="0.3"/>
    <row r="50" ht="14.15" customHeight="1" x14ac:dyDescent="0.3"/>
    <row r="52" ht="14.15" customHeight="1" x14ac:dyDescent="0.3"/>
    <row r="53" ht="14.15" customHeight="1" x14ac:dyDescent="0.3"/>
    <row r="54" ht="14.15" customHeight="1" x14ac:dyDescent="0.3"/>
    <row r="56" ht="14.15" customHeight="1" x14ac:dyDescent="0.3"/>
    <row r="57" ht="14.15" customHeight="1" x14ac:dyDescent="0.3"/>
    <row r="58" ht="14.15" customHeight="1" x14ac:dyDescent="0.3"/>
    <row r="60" ht="14.15" customHeight="1" x14ac:dyDescent="0.3"/>
    <row r="61" ht="14.15" customHeight="1" x14ac:dyDescent="0.3"/>
    <row r="62" ht="14.15" customHeight="1" x14ac:dyDescent="0.3"/>
    <row r="64" ht="14.5" customHeight="1" x14ac:dyDescent="0.3"/>
    <row r="66" ht="14.5" customHeight="1" x14ac:dyDescent="0.3"/>
    <row r="67" ht="14.5" customHeight="1" x14ac:dyDescent="0.3"/>
    <row r="69" ht="14.5" customHeight="1" x14ac:dyDescent="0.3"/>
    <row r="70" ht="14.15" customHeight="1" x14ac:dyDescent="0.3"/>
    <row r="72" ht="14.15" customHeight="1" x14ac:dyDescent="0.3"/>
    <row r="73" ht="14.15" customHeight="1" x14ac:dyDescent="0.3"/>
    <row r="74" ht="14.15" customHeight="1" x14ac:dyDescent="0.3"/>
    <row r="76" ht="14.15" customHeight="1" x14ac:dyDescent="0.3"/>
    <row r="77" ht="14.15" customHeight="1" x14ac:dyDescent="0.3"/>
    <row r="78" ht="14.15" customHeight="1" x14ac:dyDescent="0.3"/>
    <row r="80" ht="14.15" customHeight="1" x14ac:dyDescent="0.3"/>
    <row r="81" ht="14.15" customHeight="1" x14ac:dyDescent="0.3"/>
    <row r="82" ht="14.15" customHeight="1" x14ac:dyDescent="0.3"/>
    <row r="84" ht="14.15" customHeight="1" x14ac:dyDescent="0.3"/>
    <row r="85" ht="14.15" customHeight="1" x14ac:dyDescent="0.3"/>
    <row r="86" ht="14.15" customHeight="1" x14ac:dyDescent="0.3"/>
    <row r="88" ht="14.15" customHeight="1" x14ac:dyDescent="0.3"/>
    <row r="89" ht="14.15" customHeight="1" x14ac:dyDescent="0.3"/>
    <row r="90" ht="14.15" customHeight="1" x14ac:dyDescent="0.3"/>
    <row r="92" ht="14.5" customHeight="1" x14ac:dyDescent="0.3"/>
    <row r="94" ht="14.5" customHeight="1" x14ac:dyDescent="0.3"/>
    <row r="95" ht="14.5" customHeight="1" x14ac:dyDescent="0.3"/>
    <row r="97" ht="14.5" customHeight="1" x14ac:dyDescent="0.3"/>
    <row r="98" ht="14.15" customHeight="1" x14ac:dyDescent="0.3"/>
    <row r="100" ht="14.15" customHeight="1" x14ac:dyDescent="0.3"/>
    <row r="101" ht="14.15" customHeight="1" x14ac:dyDescent="0.3"/>
    <row r="102" ht="14.15" customHeight="1" x14ac:dyDescent="0.3"/>
    <row r="104" ht="14.15" customHeight="1" x14ac:dyDescent="0.3"/>
    <row r="105" ht="14.15" customHeight="1" x14ac:dyDescent="0.3"/>
    <row r="106" ht="14.15" customHeight="1" x14ac:dyDescent="0.3"/>
    <row r="108" ht="14.15" customHeight="1" x14ac:dyDescent="0.3"/>
    <row r="109" ht="14.15" customHeight="1" x14ac:dyDescent="0.3"/>
    <row r="110" ht="14.15" customHeight="1" x14ac:dyDescent="0.3"/>
    <row r="112" ht="14.15" customHeight="1" x14ac:dyDescent="0.3"/>
    <row r="113" ht="14.15" customHeight="1" x14ac:dyDescent="0.3"/>
    <row r="114" ht="14.15" customHeight="1" x14ac:dyDescent="0.3"/>
    <row r="116" ht="14.15" customHeight="1" x14ac:dyDescent="0.3"/>
    <row r="117" ht="14.15" customHeight="1" x14ac:dyDescent="0.3"/>
    <row r="118" ht="14.15" customHeight="1" x14ac:dyDescent="0.3"/>
    <row r="120" ht="14.5" customHeight="1" x14ac:dyDescent="0.3"/>
    <row r="122" ht="14.5" customHeight="1" x14ac:dyDescent="0.3"/>
    <row r="125" ht="14.5" customHeight="1" x14ac:dyDescent="0.3"/>
    <row r="126" ht="14.15" customHeight="1" x14ac:dyDescent="0.3"/>
    <row r="128" ht="14.15" customHeight="1" x14ac:dyDescent="0.3"/>
    <row r="129" ht="14.15" customHeight="1" x14ac:dyDescent="0.3"/>
    <row r="130" ht="14.15" customHeight="1" x14ac:dyDescent="0.3"/>
    <row r="132" ht="14.15" customHeight="1" x14ac:dyDescent="0.3"/>
    <row r="133" ht="14.15" customHeight="1" x14ac:dyDescent="0.3"/>
    <row r="134" ht="14.15" customHeight="1" x14ac:dyDescent="0.3"/>
    <row r="136" ht="14.15" customHeight="1" x14ac:dyDescent="0.3"/>
    <row r="137" ht="14.15" customHeight="1" x14ac:dyDescent="0.3"/>
    <row r="138" ht="14.15" customHeight="1" x14ac:dyDescent="0.3"/>
    <row r="140" ht="14.15" customHeight="1" x14ac:dyDescent="0.3"/>
    <row r="141" ht="14.15" customHeight="1" x14ac:dyDescent="0.3"/>
    <row r="142" ht="14.15" customHeight="1" x14ac:dyDescent="0.3"/>
    <row r="144" ht="14.15" customHeight="1" x14ac:dyDescent="0.3"/>
    <row r="145" ht="14.15" customHeight="1" x14ac:dyDescent="0.3"/>
    <row r="146" ht="14.15" customHeight="1" x14ac:dyDescent="0.3"/>
    <row r="148" ht="14.5" customHeight="1" x14ac:dyDescent="0.3"/>
    <row r="150" ht="14.5" customHeight="1" x14ac:dyDescent="0.3"/>
    <row r="153" ht="14.5" customHeight="1" x14ac:dyDescent="0.3"/>
    <row r="154" ht="14.15" customHeight="1" x14ac:dyDescent="0.3"/>
    <row r="156" ht="14.15" customHeight="1" x14ac:dyDescent="0.3"/>
    <row r="157" ht="14.15" customHeight="1" x14ac:dyDescent="0.3"/>
    <row r="158" ht="14.15" customHeight="1" x14ac:dyDescent="0.3"/>
    <row r="160" ht="14.15" customHeight="1" x14ac:dyDescent="0.3"/>
    <row r="161" ht="14.15" customHeight="1" x14ac:dyDescent="0.3"/>
    <row r="162" ht="14.15" customHeight="1" x14ac:dyDescent="0.3"/>
    <row r="164" ht="14.15" customHeight="1" x14ac:dyDescent="0.3"/>
    <row r="165" ht="14.15" customHeight="1" x14ac:dyDescent="0.3"/>
    <row r="166" ht="14.15" customHeight="1" x14ac:dyDescent="0.3"/>
    <row r="168" ht="14.15" customHeight="1" x14ac:dyDescent="0.3"/>
    <row r="169" ht="14.15" customHeight="1" x14ac:dyDescent="0.3"/>
    <row r="170" ht="14.15" customHeight="1" x14ac:dyDescent="0.3"/>
    <row r="172" ht="14.15" customHeight="1" x14ac:dyDescent="0.3"/>
    <row r="173" ht="14.15" customHeight="1" x14ac:dyDescent="0.3"/>
    <row r="174" ht="14.15" customHeight="1" x14ac:dyDescent="0.3"/>
    <row r="176" ht="14.5" customHeight="1" x14ac:dyDescent="0.3"/>
    <row r="178" ht="14.5" customHeight="1" x14ac:dyDescent="0.3"/>
    <row r="179" ht="14.5" customHeight="1" x14ac:dyDescent="0.3"/>
    <row r="181" ht="14.5" customHeight="1" x14ac:dyDescent="0.3"/>
    <row r="182" ht="14.15" customHeight="1" x14ac:dyDescent="0.3"/>
    <row r="184" ht="14.15" customHeight="1" x14ac:dyDescent="0.3"/>
    <row r="185" ht="14.15" customHeight="1" x14ac:dyDescent="0.3"/>
    <row r="186" ht="14.15" customHeight="1" x14ac:dyDescent="0.3"/>
    <row r="188" ht="14.15" customHeight="1" x14ac:dyDescent="0.3"/>
    <row r="189" ht="14.15" customHeight="1" x14ac:dyDescent="0.3"/>
    <row r="190" ht="14.15" customHeight="1" x14ac:dyDescent="0.3"/>
    <row r="192" ht="14.15" customHeight="1" x14ac:dyDescent="0.3"/>
    <row r="193" ht="14.15" customHeight="1" x14ac:dyDescent="0.3"/>
    <row r="194" ht="14.15" customHeight="1" x14ac:dyDescent="0.3"/>
    <row r="196" ht="14.15" customHeight="1" x14ac:dyDescent="0.3"/>
    <row r="197" ht="14.15" customHeight="1" x14ac:dyDescent="0.3"/>
    <row r="198" ht="14.15" customHeight="1" x14ac:dyDescent="0.3"/>
    <row r="200" ht="14.15" customHeight="1" x14ac:dyDescent="0.3"/>
    <row r="201" ht="14.15" customHeight="1" x14ac:dyDescent="0.3"/>
    <row r="202" ht="14.15" customHeight="1" x14ac:dyDescent="0.3"/>
    <row r="204" ht="14.15" customHeight="1" x14ac:dyDescent="0.3"/>
    <row r="205" ht="14.15" customHeight="1" x14ac:dyDescent="0.3"/>
    <row r="206" ht="14.15" customHeight="1" x14ac:dyDescent="0.3"/>
    <row r="208" ht="14.15" customHeight="1" x14ac:dyDescent="0.3"/>
    <row r="209" ht="14.15" customHeight="1" x14ac:dyDescent="0.3"/>
    <row r="210" ht="14.15" customHeight="1" x14ac:dyDescent="0.3"/>
    <row r="212" ht="14.15" customHeight="1" x14ac:dyDescent="0.3"/>
    <row r="213" ht="14.15" customHeight="1" x14ac:dyDescent="0.3"/>
    <row r="214" ht="14.15" customHeight="1" x14ac:dyDescent="0.3"/>
    <row r="216" ht="14.15" customHeight="1" x14ac:dyDescent="0.3"/>
    <row r="217" ht="14.15" customHeight="1" x14ac:dyDescent="0.3"/>
    <row r="218" ht="14.15" customHeight="1" x14ac:dyDescent="0.3"/>
    <row r="220" ht="14.5" customHeight="1" x14ac:dyDescent="0.3"/>
    <row r="222" ht="60" customHeight="1" x14ac:dyDescent="0.3"/>
    <row r="223" ht="14.5" customHeight="1" x14ac:dyDescent="0.3"/>
    <row r="224" ht="59.5" customHeight="1" x14ac:dyDescent="0.3"/>
    <row r="225" ht="14.5" customHeight="1" x14ac:dyDescent="0.3"/>
    <row r="226" ht="14.15" customHeight="1" x14ac:dyDescent="0.3"/>
    <row r="228" ht="14.15" customHeight="1" x14ac:dyDescent="0.3"/>
    <row r="229" ht="14.15" customHeight="1" x14ac:dyDescent="0.3"/>
    <row r="230" ht="14.15" customHeight="1" x14ac:dyDescent="0.3"/>
    <row r="232" ht="14.15" customHeight="1" x14ac:dyDescent="0.3"/>
    <row r="233" ht="14.15" customHeight="1" x14ac:dyDescent="0.3"/>
    <row r="234" ht="14.15" customHeight="1" x14ac:dyDescent="0.3"/>
    <row r="236" ht="14.15" customHeight="1" x14ac:dyDescent="0.3"/>
    <row r="237" ht="14.15" customHeight="1" x14ac:dyDescent="0.3"/>
    <row r="238" ht="14.15" customHeight="1" x14ac:dyDescent="0.3"/>
    <row r="240" ht="14.15" customHeight="1" x14ac:dyDescent="0.3"/>
    <row r="241" ht="14.15" customHeight="1" x14ac:dyDescent="0.3"/>
    <row r="242" ht="14.15" customHeight="1" x14ac:dyDescent="0.3"/>
    <row r="244" ht="14.15" customHeight="1" x14ac:dyDescent="0.3"/>
    <row r="245" ht="14.15" customHeight="1" x14ac:dyDescent="0.3"/>
    <row r="246" ht="14.15" customHeight="1" x14ac:dyDescent="0.3"/>
    <row r="248" ht="14.5" customHeight="1" x14ac:dyDescent="0.3"/>
    <row r="250" ht="14.5" customHeight="1" x14ac:dyDescent="0.3"/>
    <row r="251" ht="14.5" customHeight="1" x14ac:dyDescent="0.3"/>
    <row r="253" ht="14.5" customHeight="1" x14ac:dyDescent="0.3"/>
    <row r="254" ht="14.15" customHeight="1" x14ac:dyDescent="0.3"/>
    <row r="256" ht="14.15" customHeight="1" x14ac:dyDescent="0.3"/>
    <row r="257" ht="14.15" customHeight="1" x14ac:dyDescent="0.3"/>
    <row r="258" ht="14.15" customHeight="1" x14ac:dyDescent="0.3"/>
    <row r="260" ht="14.15" customHeight="1" x14ac:dyDescent="0.3"/>
    <row r="261" ht="14.15" customHeight="1" x14ac:dyDescent="0.3"/>
    <row r="262" ht="14.15" customHeight="1" x14ac:dyDescent="0.3"/>
    <row r="264" ht="14.15" customHeight="1" x14ac:dyDescent="0.3"/>
    <row r="265" ht="14.15" customHeight="1" x14ac:dyDescent="0.3"/>
    <row r="266" ht="14.15" customHeight="1" x14ac:dyDescent="0.3"/>
    <row r="268" ht="14.15" customHeight="1" x14ac:dyDescent="0.3"/>
    <row r="269" ht="14.15" customHeight="1" x14ac:dyDescent="0.3"/>
    <row r="270" ht="14.15" customHeight="1" x14ac:dyDescent="0.3"/>
    <row r="272" ht="14.15" customHeight="1" x14ac:dyDescent="0.3"/>
    <row r="273" ht="14.15" customHeight="1" x14ac:dyDescent="0.3"/>
    <row r="274" ht="14.15" customHeight="1" x14ac:dyDescent="0.3"/>
    <row r="276" ht="14.5" customHeight="1" x14ac:dyDescent="0.3"/>
    <row r="278" ht="14.5" customHeight="1" x14ac:dyDescent="0.3"/>
    <row r="279" ht="14.5" customHeight="1" x14ac:dyDescent="0.3"/>
    <row r="281" ht="14.5" customHeight="1" x14ac:dyDescent="0.3"/>
    <row r="282" ht="14.15" customHeight="1" x14ac:dyDescent="0.3"/>
    <row r="284" ht="14.15" customHeight="1" x14ac:dyDescent="0.3"/>
    <row r="285" ht="14.15" customHeight="1" x14ac:dyDescent="0.3"/>
    <row r="286" ht="14.15" customHeight="1" x14ac:dyDescent="0.3"/>
    <row r="288" ht="14.15" customHeight="1" x14ac:dyDescent="0.3"/>
    <row r="289" ht="14.15" customHeight="1" x14ac:dyDescent="0.3"/>
    <row r="290" ht="14.15" customHeight="1" x14ac:dyDescent="0.3"/>
    <row r="292" ht="14.15" customHeight="1" x14ac:dyDescent="0.3"/>
    <row r="293" ht="14.15" customHeight="1" x14ac:dyDescent="0.3"/>
    <row r="294" ht="14.15" customHeight="1" x14ac:dyDescent="0.3"/>
    <row r="296" ht="14.15" customHeight="1" x14ac:dyDescent="0.3"/>
    <row r="297" ht="14.15" customHeight="1" x14ac:dyDescent="0.3"/>
    <row r="298" ht="14.15" customHeight="1" x14ac:dyDescent="0.3"/>
    <row r="300" ht="14.15" customHeight="1" x14ac:dyDescent="0.3"/>
    <row r="301" ht="14.15" customHeight="1" x14ac:dyDescent="0.3"/>
    <row r="302" ht="14.15" customHeight="1" x14ac:dyDescent="0.3"/>
    <row r="304" ht="14.5" customHeight="1" x14ac:dyDescent="0.3"/>
    <row r="306" ht="14.5" customHeight="1" x14ac:dyDescent="0.3"/>
    <row r="307" ht="14.5" customHeight="1" x14ac:dyDescent="0.3"/>
    <row r="309" ht="14.5" customHeight="1" x14ac:dyDescent="0.3"/>
    <row r="310" ht="14.15" customHeight="1" x14ac:dyDescent="0.3"/>
    <row r="312" ht="14.15" customHeight="1" x14ac:dyDescent="0.3"/>
    <row r="313" ht="14.15" customHeight="1" x14ac:dyDescent="0.3"/>
    <row r="314" ht="14.15" customHeight="1" x14ac:dyDescent="0.3"/>
    <row r="316" ht="14.15" customHeight="1" x14ac:dyDescent="0.3"/>
    <row r="317" ht="14.15" customHeight="1" x14ac:dyDescent="0.3"/>
    <row r="318" ht="14.15" customHeight="1" x14ac:dyDescent="0.3"/>
    <row r="320" ht="14.15" customHeight="1" x14ac:dyDescent="0.3"/>
    <row r="321" ht="14.15" customHeight="1" x14ac:dyDescent="0.3"/>
    <row r="322" ht="14.15" customHeight="1" x14ac:dyDescent="0.3"/>
    <row r="324" ht="14.15" customHeight="1" x14ac:dyDescent="0.3"/>
    <row r="325" ht="14.15" customHeight="1" x14ac:dyDescent="0.3"/>
    <row r="326" ht="14.15" customHeight="1" x14ac:dyDescent="0.3"/>
    <row r="328" ht="14.15" customHeight="1" x14ac:dyDescent="0.3"/>
    <row r="329" ht="14.15" customHeight="1" x14ac:dyDescent="0.3"/>
    <row r="330" ht="14.15" customHeight="1" x14ac:dyDescent="0.3"/>
    <row r="332" ht="14.5" customHeight="1" x14ac:dyDescent="0.3"/>
    <row r="334" ht="14.5" customHeight="1" x14ac:dyDescent="0.3"/>
    <row r="335" ht="14.5" customHeight="1" x14ac:dyDescent="0.3"/>
    <row r="337" ht="14.5" customHeight="1" x14ac:dyDescent="0.3"/>
    <row r="338" ht="14.15" customHeight="1" x14ac:dyDescent="0.3"/>
    <row r="340" ht="14.15" customHeight="1" x14ac:dyDescent="0.3"/>
    <row r="341" ht="14.15" customHeight="1" x14ac:dyDescent="0.3"/>
    <row r="342" ht="14.15" customHeight="1" x14ac:dyDescent="0.3"/>
    <row r="344" ht="14.15" customHeight="1" x14ac:dyDescent="0.3"/>
    <row r="345" ht="14.15" customHeight="1" x14ac:dyDescent="0.3"/>
    <row r="346" ht="14.15" customHeight="1" x14ac:dyDescent="0.3"/>
    <row r="348" ht="14.15" customHeight="1" x14ac:dyDescent="0.3"/>
    <row r="349" ht="14.15" customHeight="1" x14ac:dyDescent="0.3"/>
    <row r="350" ht="14.15" customHeight="1" x14ac:dyDescent="0.3"/>
    <row r="352" ht="14.15" customHeight="1" x14ac:dyDescent="0.3"/>
    <row r="353" ht="14.15" customHeight="1" x14ac:dyDescent="0.3"/>
    <row r="354" ht="14.15" customHeight="1" x14ac:dyDescent="0.3"/>
    <row r="356" ht="14.15" customHeight="1" x14ac:dyDescent="0.3"/>
    <row r="357" ht="14.15" customHeight="1" x14ac:dyDescent="0.3"/>
    <row r="358" ht="14.15" customHeight="1" x14ac:dyDescent="0.3"/>
    <row r="360" ht="14.5" customHeight="1" x14ac:dyDescent="0.3"/>
    <row r="362" ht="14.5" customHeight="1" x14ac:dyDescent="0.3"/>
    <row r="363" ht="14.5" customHeight="1" x14ac:dyDescent="0.3"/>
    <row r="365" ht="14.5" customHeight="1" x14ac:dyDescent="0.3"/>
    <row r="366" ht="14.15" customHeight="1" x14ac:dyDescent="0.3"/>
    <row r="368" ht="14.15" customHeight="1" x14ac:dyDescent="0.3"/>
    <row r="369" ht="14.15" customHeight="1" x14ac:dyDescent="0.3"/>
    <row r="370" ht="14.15" customHeight="1" x14ac:dyDescent="0.3"/>
    <row r="372" ht="14.15" customHeight="1" x14ac:dyDescent="0.3"/>
    <row r="373" ht="14.15" customHeight="1" x14ac:dyDescent="0.3"/>
    <row r="374" ht="14.15" customHeight="1" x14ac:dyDescent="0.3"/>
    <row r="376" ht="14.15" customHeight="1" x14ac:dyDescent="0.3"/>
    <row r="377" ht="14.15" customHeight="1" x14ac:dyDescent="0.3"/>
    <row r="378" ht="14.15" customHeight="1" x14ac:dyDescent="0.3"/>
    <row r="380" ht="14.15" customHeight="1" x14ac:dyDescent="0.3"/>
    <row r="381" ht="14.15" customHeight="1" x14ac:dyDescent="0.3"/>
    <row r="382" ht="14.15" customHeight="1" x14ac:dyDescent="0.3"/>
    <row r="384" ht="14.15" customHeight="1" x14ac:dyDescent="0.3"/>
    <row r="385" ht="14.15" customHeight="1" x14ac:dyDescent="0.3"/>
    <row r="386" ht="14.15" customHeight="1" x14ac:dyDescent="0.3"/>
    <row r="388" ht="14.5" customHeight="1" x14ac:dyDescent="0.3"/>
  </sheetData>
  <mergeCells count="24">
    <mergeCell ref="B17:C17"/>
    <mergeCell ref="A18:A22"/>
    <mergeCell ref="B18:C18"/>
    <mergeCell ref="B19:C19"/>
    <mergeCell ref="B20:B21"/>
    <mergeCell ref="B22:C22"/>
    <mergeCell ref="A13:A17"/>
    <mergeCell ref="B14:C14"/>
    <mergeCell ref="A23:F23"/>
    <mergeCell ref="A24:F24"/>
    <mergeCell ref="A1:F1"/>
    <mergeCell ref="B2:C2"/>
    <mergeCell ref="B9:C9"/>
    <mergeCell ref="B10:B11"/>
    <mergeCell ref="B12:C12"/>
    <mergeCell ref="B13:C13"/>
    <mergeCell ref="B7:C7"/>
    <mergeCell ref="B3:C3"/>
    <mergeCell ref="A3:A7"/>
    <mergeCell ref="B4:C4"/>
    <mergeCell ref="B5:B6"/>
    <mergeCell ref="B8:C8"/>
    <mergeCell ref="A8:A12"/>
    <mergeCell ref="B15:B16"/>
  </mergeCells>
  <pageMargins left="0.7" right="0.7" top="0.75" bottom="0.75" header="0.3" footer="0.3"/>
  <pageSetup scale="92" orientation="portrait"/>
  <headerFooter differentFirst="1"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153</vt:i4>
      </vt:variant>
      <vt:variant>
        <vt:lpstr>Named Ranges</vt:lpstr>
      </vt:variant>
      <vt:variant>
        <vt:i4>15</vt:i4>
      </vt:variant>
    </vt:vector>
  </HeadingPairs>
  <TitlesOfParts>
    <vt:vector size="168" baseType="lpstr">
      <vt:lpstr>TITLE</vt:lpstr>
      <vt:lpstr>Index</vt:lpstr>
      <vt:lpstr>List of Tables</vt:lpstr>
      <vt:lpstr>A.1-1</vt:lpstr>
      <vt:lpstr>A.1-2</vt:lpstr>
      <vt:lpstr>A.1-3</vt:lpstr>
      <vt:lpstr>A.1-4</vt:lpstr>
      <vt:lpstr>A.1-5</vt:lpstr>
      <vt:lpstr>A.1-6</vt:lpstr>
      <vt:lpstr>A.1-7</vt:lpstr>
      <vt:lpstr>B.1-1</vt:lpstr>
      <vt:lpstr>B.1-2</vt:lpstr>
      <vt:lpstr>B.1-3</vt:lpstr>
      <vt:lpstr>B.1-4</vt:lpstr>
      <vt:lpstr>B.1-5</vt:lpstr>
      <vt:lpstr>B.1-6</vt:lpstr>
      <vt:lpstr>B.2-1</vt:lpstr>
      <vt:lpstr>B.2-2</vt:lpstr>
      <vt:lpstr>B.2-3</vt:lpstr>
      <vt:lpstr>B.2-4</vt:lpstr>
      <vt:lpstr>B.2-5</vt:lpstr>
      <vt:lpstr>B.2-6</vt:lpstr>
      <vt:lpstr>B.3-1</vt:lpstr>
      <vt:lpstr>B.3-2</vt:lpstr>
      <vt:lpstr>B.3-3</vt:lpstr>
      <vt:lpstr>B.3-4</vt:lpstr>
      <vt:lpstr>B.3-5</vt:lpstr>
      <vt:lpstr>B.3-6</vt:lpstr>
      <vt:lpstr>B.4-1</vt:lpstr>
      <vt:lpstr>B.4-2</vt:lpstr>
      <vt:lpstr>B.4-3</vt:lpstr>
      <vt:lpstr>B.4-4</vt:lpstr>
      <vt:lpstr>B.4-5</vt:lpstr>
      <vt:lpstr>B.4-6</vt:lpstr>
      <vt:lpstr>C.1-1</vt:lpstr>
      <vt:lpstr>C.1-2</vt:lpstr>
      <vt:lpstr>C.1-3</vt:lpstr>
      <vt:lpstr>C.1-4</vt:lpstr>
      <vt:lpstr>C.1-5</vt:lpstr>
      <vt:lpstr>C.1-6</vt:lpstr>
      <vt:lpstr>C.1-7</vt:lpstr>
      <vt:lpstr>C.2-1</vt:lpstr>
      <vt:lpstr>C.2-2</vt:lpstr>
      <vt:lpstr>C.2-3</vt:lpstr>
      <vt:lpstr>C.2-4</vt:lpstr>
      <vt:lpstr>C.2-5</vt:lpstr>
      <vt:lpstr>C-2-6</vt:lpstr>
      <vt:lpstr>C.2-7</vt:lpstr>
      <vt:lpstr>C.3-1</vt:lpstr>
      <vt:lpstr>C.3-2</vt:lpstr>
      <vt:lpstr>C.3-3</vt:lpstr>
      <vt:lpstr>C.3-4</vt:lpstr>
      <vt:lpstr>C.3-5</vt:lpstr>
      <vt:lpstr>C.3-6</vt:lpstr>
      <vt:lpstr>C.3-7</vt:lpstr>
      <vt:lpstr>C.4-1</vt:lpstr>
      <vt:lpstr>C.4-2</vt:lpstr>
      <vt:lpstr>C.4-3</vt:lpstr>
      <vt:lpstr>C.4-4</vt:lpstr>
      <vt:lpstr>C.4-5</vt:lpstr>
      <vt:lpstr>C.4-6</vt:lpstr>
      <vt:lpstr>C.4-7</vt:lpstr>
      <vt:lpstr>D.1-1</vt:lpstr>
      <vt:lpstr>D.1-2</vt:lpstr>
      <vt:lpstr>D.1-3</vt:lpstr>
      <vt:lpstr>D.1-4</vt:lpstr>
      <vt:lpstr>D.1-5</vt:lpstr>
      <vt:lpstr>D.1-6</vt:lpstr>
      <vt:lpstr>D.1-7</vt:lpstr>
      <vt:lpstr>D.2-1</vt:lpstr>
      <vt:lpstr>D.2-2</vt:lpstr>
      <vt:lpstr>D.2-3</vt:lpstr>
      <vt:lpstr>D.2-4</vt:lpstr>
      <vt:lpstr>D.2-5</vt:lpstr>
      <vt:lpstr>D.2-6</vt:lpstr>
      <vt:lpstr>D.2-7</vt:lpstr>
      <vt:lpstr>D.3-1</vt:lpstr>
      <vt:lpstr>D.3-2</vt:lpstr>
      <vt:lpstr>D.3-3</vt:lpstr>
      <vt:lpstr>D.3-4</vt:lpstr>
      <vt:lpstr>D.3-5</vt:lpstr>
      <vt:lpstr>D.3-6</vt:lpstr>
      <vt:lpstr>D.3-7</vt:lpstr>
      <vt:lpstr>D.4-1</vt:lpstr>
      <vt:lpstr>D.4-2</vt:lpstr>
      <vt:lpstr>D.4-3</vt:lpstr>
      <vt:lpstr>D.4-4</vt:lpstr>
      <vt:lpstr>D.4-5</vt:lpstr>
      <vt:lpstr>D.4-6</vt:lpstr>
      <vt:lpstr>D.4-7</vt:lpstr>
      <vt:lpstr>D.5-1</vt:lpstr>
      <vt:lpstr>D.5-2</vt:lpstr>
      <vt:lpstr>D.5-3</vt:lpstr>
      <vt:lpstr>D.5-4</vt:lpstr>
      <vt:lpstr>D.5-5</vt:lpstr>
      <vt:lpstr>D.5-6</vt:lpstr>
      <vt:lpstr>D.5-7</vt:lpstr>
      <vt:lpstr>E.1-1</vt:lpstr>
      <vt:lpstr>E.1-2</vt:lpstr>
      <vt:lpstr>E.1-3</vt:lpstr>
      <vt:lpstr>E.1-4</vt:lpstr>
      <vt:lpstr>E.1-5</vt:lpstr>
      <vt:lpstr>E.1-6</vt:lpstr>
      <vt:lpstr>E.1-7</vt:lpstr>
      <vt:lpstr>E.2-1</vt:lpstr>
      <vt:lpstr>E.2-2</vt:lpstr>
      <vt:lpstr>E.2-3</vt:lpstr>
      <vt:lpstr>E.2-4</vt:lpstr>
      <vt:lpstr>E.2-5</vt:lpstr>
      <vt:lpstr>E.2-6</vt:lpstr>
      <vt:lpstr>E.2-7</vt:lpstr>
      <vt:lpstr>F.1-1</vt:lpstr>
      <vt:lpstr>F1-2</vt:lpstr>
      <vt:lpstr>F.1-3</vt:lpstr>
      <vt:lpstr>F.1-4</vt:lpstr>
      <vt:lpstr>F.1-5</vt:lpstr>
      <vt:lpstr>F.1-6</vt:lpstr>
      <vt:lpstr>F.1-7</vt:lpstr>
      <vt:lpstr>G.1-1</vt:lpstr>
      <vt:lpstr>G1-2</vt:lpstr>
      <vt:lpstr>G.1-3</vt:lpstr>
      <vt:lpstr>G.1-4</vt:lpstr>
      <vt:lpstr>G.1-5</vt:lpstr>
      <vt:lpstr>G.1-6</vt:lpstr>
      <vt:lpstr>G.1-7</vt:lpstr>
      <vt:lpstr>G.2-1</vt:lpstr>
      <vt:lpstr>G.2-2</vt:lpstr>
      <vt:lpstr>G.2-3</vt:lpstr>
      <vt:lpstr>G.2-4</vt:lpstr>
      <vt:lpstr>G.2-5</vt:lpstr>
      <vt:lpstr>G.2-6</vt:lpstr>
      <vt:lpstr>G.2-7</vt:lpstr>
      <vt:lpstr>G.3-1</vt:lpstr>
      <vt:lpstr>G.3-2</vt:lpstr>
      <vt:lpstr>G.3-3</vt:lpstr>
      <vt:lpstr>G.3-4</vt:lpstr>
      <vt:lpstr>G.3-5</vt:lpstr>
      <vt:lpstr>G.3-6</vt:lpstr>
      <vt:lpstr>G.3-7</vt:lpstr>
      <vt:lpstr>G.4-1</vt:lpstr>
      <vt:lpstr>G.4-2</vt:lpstr>
      <vt:lpstr>G.4-3</vt:lpstr>
      <vt:lpstr>G.4-4</vt:lpstr>
      <vt:lpstr>G.4-5</vt:lpstr>
      <vt:lpstr>G.4-6</vt:lpstr>
      <vt:lpstr>G.4-7</vt:lpstr>
      <vt:lpstr>G.5-1</vt:lpstr>
      <vt:lpstr>G.5-2</vt:lpstr>
      <vt:lpstr>G.5-3</vt:lpstr>
      <vt:lpstr>G.5-4</vt:lpstr>
      <vt:lpstr>G.5-5</vt:lpstr>
      <vt:lpstr>G.5-6</vt:lpstr>
      <vt:lpstr>G.5-7</vt:lpstr>
      <vt:lpstr>'A.1-1'!Print_Area</vt:lpstr>
      <vt:lpstr>'A.1-2'!Print_Area</vt:lpstr>
      <vt:lpstr>'A.1-3'!Print_Area</vt:lpstr>
      <vt:lpstr>'A.1-4'!Print_Area</vt:lpstr>
      <vt:lpstr>'A.1-5'!Print_Area</vt:lpstr>
      <vt:lpstr>'A.1-6'!Print_Area</vt:lpstr>
      <vt:lpstr>'A.1-7'!Print_Area</vt:lpstr>
      <vt:lpstr>'B.1-1'!Print_Area</vt:lpstr>
      <vt:lpstr>'B.2-1'!Print_Area</vt:lpstr>
      <vt:lpstr>'B.3-1'!Print_Area</vt:lpstr>
      <vt:lpstr>'C.1-1'!Print_Area</vt:lpstr>
      <vt:lpstr>'C.3-1'!Print_Area</vt:lpstr>
      <vt:lpstr>'C.4-1'!Print_Area</vt:lpstr>
      <vt:lpstr>'D.1-1'!Print_Area</vt:lpstr>
      <vt:lpstr>'D.5-1'!Print_Area</vt:lpstr>
    </vt:vector>
  </TitlesOfParts>
  <Company>The Urban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Long, Sharon</dc:creator>
  <cp:lastModifiedBy>Vogel, Rick</cp:lastModifiedBy>
  <cp:lastPrinted>2015-12-08T20:49:52Z</cp:lastPrinted>
  <dcterms:created xsi:type="dcterms:W3CDTF">2014-08-11T21:15:06Z</dcterms:created>
  <dcterms:modified xsi:type="dcterms:W3CDTF">2017-12-20T13:43:48Z</dcterms:modified>
</cp:coreProperties>
</file>