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chiama.sharepoint.com/sites/CEA/Shared Documents/Design Team and Report Production/Active Jobs/Mass. Employer Survey - December 2024/Ancillary Materials/"/>
    </mc:Choice>
  </mc:AlternateContent>
  <xr:revisionPtr revIDLastSave="2" documentId="8_{39FC31F3-84B3-4974-97CA-F0FCAC7855AF}" xr6:coauthVersionLast="47" xr6:coauthVersionMax="47" xr10:uidLastSave="{A436B063-77C0-4B83-B83D-11DD81E60A03}"/>
  <bookViews>
    <workbookView xWindow="-108" yWindow="-108" windowWidth="23256" windowHeight="12456" tabRatio="872" xr2:uid="{00000000-000D-0000-FFFF-FFFF00000000}"/>
  </bookViews>
  <sheets>
    <sheet name="Cover" sheetId="29" r:id="rId1"/>
    <sheet name="Table of Contents" sheetId="28" r:id="rId2"/>
    <sheet name="1" sheetId="1" r:id="rId3"/>
    <sheet name="2" sheetId="30" r:id="rId4"/>
    <sheet name="3" sheetId="47" r:id="rId5"/>
    <sheet name="4" sheetId="49" r:id="rId6"/>
    <sheet name="5" sheetId="48" r:id="rId7"/>
    <sheet name="6" sheetId="36" r:id="rId8"/>
    <sheet name="7" sheetId="35" r:id="rId9"/>
    <sheet name="8" sheetId="5" r:id="rId10"/>
    <sheet name="9" sheetId="6" r:id="rId11"/>
    <sheet name="11" sheetId="37" r:id="rId12"/>
    <sheet name="10" sheetId="7" r:id="rId13"/>
    <sheet name="12" sheetId="8" r:id="rId14"/>
    <sheet name="13" sheetId="9" r:id="rId15"/>
    <sheet name="14" sheetId="10" r:id="rId16"/>
    <sheet name="15" sheetId="50" r:id="rId17"/>
    <sheet name="16" sheetId="38" r:id="rId18"/>
    <sheet name="17" sheetId="11" r:id="rId19"/>
    <sheet name="18" sheetId="13" r:id="rId20"/>
    <sheet name="19" sheetId="51" r:id="rId21"/>
    <sheet name="20" sheetId="52" r:id="rId22"/>
    <sheet name="21" sheetId="39" r:id="rId23"/>
    <sheet name="22" sheetId="15" r:id="rId24"/>
    <sheet name="23" sheetId="16" r:id="rId25"/>
    <sheet name="24" sheetId="17" r:id="rId26"/>
    <sheet name="25" sheetId="18" r:id="rId27"/>
    <sheet name="26" sheetId="19" r:id="rId28"/>
    <sheet name="27" sheetId="20" r:id="rId29"/>
    <sheet name="28" sheetId="41" r:id="rId30"/>
    <sheet name="29" sheetId="53" r:id="rId31"/>
    <sheet name="30" sheetId="40" r:id="rId32"/>
    <sheet name="31" sheetId="42" r:id="rId33"/>
    <sheet name="32" sheetId="43" r:id="rId34"/>
    <sheet name="33" sheetId="44" r:id="rId35"/>
    <sheet name="34" sheetId="45" r:id="rId36"/>
    <sheet name="35" sheetId="46" r:id="rId37"/>
  </sheets>
  <definedNames>
    <definedName name="_xlnm._FilterDatabase" localSheetId="2" hidden="1">'1'!$A$5:$H$5</definedName>
    <definedName name="_xlnm._FilterDatabase" localSheetId="27" hidden="1">'26'!$A$5:$F$5</definedName>
    <definedName name="_xlnm._FilterDatabase" localSheetId="28" hidden="1">'27'!$A$5:$F$5</definedName>
    <definedName name="_xlnm._FilterDatabase" localSheetId="29" hidden="1">'28'!$A$5:$C$5</definedName>
    <definedName name="_xlnm._FilterDatabase" localSheetId="30" hidden="1">'29'!$A$5:$C$5</definedName>
    <definedName name="_xlnm._FilterDatabase" localSheetId="31" hidden="1">'30'!$A$5:$F$5</definedName>
    <definedName name="_xlnm._FilterDatabase" localSheetId="35" hidden="1">'34'!$A$5:$F$5</definedName>
    <definedName name="_xlnm._FilterDatabase" localSheetId="36" hidden="1">'35'!#REF!</definedName>
    <definedName name="_xlnm._FilterDatabase" localSheetId="7" hidden="1">'6'!$A$5:$C$5</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 i="28" l="1"/>
  <c r="A39" i="28"/>
  <c r="A38" i="28"/>
  <c r="A37" i="28"/>
  <c r="A36" i="28"/>
  <c r="A35" i="28"/>
  <c r="A34" i="28"/>
  <c r="A33" i="28"/>
  <c r="A32" i="28"/>
  <c r="A31" i="28"/>
  <c r="A30" i="28"/>
  <c r="A29" i="28"/>
  <c r="A28" i="28"/>
  <c r="A27" i="28"/>
  <c r="A26" i="28"/>
  <c r="A25" i="28"/>
  <c r="A24" i="28"/>
  <c r="A23" i="28"/>
  <c r="A22" i="28"/>
  <c r="A21" i="28"/>
  <c r="A20" i="28"/>
  <c r="A19" i="28"/>
  <c r="A18" i="28"/>
  <c r="A17" i="28"/>
  <c r="A16" i="28"/>
  <c r="A15" i="28"/>
  <c r="A14" i="28"/>
  <c r="A13" i="28"/>
  <c r="A12" i="28"/>
  <c r="A11" i="28"/>
  <c r="A10" i="28"/>
  <c r="A9" i="28"/>
  <c r="A8" i="28"/>
  <c r="A7" i="28"/>
  <c r="A6" i="2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9F20848-E68B-4C6D-B3BD-A2A8D841E532}" keepAlive="1" name="Query - hdhpenroll" description="Connection to the 'hdhpenroll' query in the workbook." type="5" refreshedVersion="7" background="1" saveData="1">
    <dbPr connection="Provider=Microsoft.Mashup.OleDb.1;Data Source=$Workbook$;Location=hdhpenroll;Extended Properties=&quot;&quot;" command="SELECT * FROM [hdhpenroll]"/>
  </connection>
</connections>
</file>

<file path=xl/sharedStrings.xml><?xml version="1.0" encoding="utf-8"?>
<sst xmlns="http://schemas.openxmlformats.org/spreadsheetml/2006/main" count="1085" uniqueCount="237">
  <si>
    <t>Massachusetts Employer Survey: 2024 Summary of Results</t>
  </si>
  <si>
    <t>(December 2024)</t>
  </si>
  <si>
    <t>DATABOOK</t>
  </si>
  <si>
    <t>Massachusetts Employer Survey: 2024 Summary of Results (December 2024)</t>
  </si>
  <si>
    <t>Massachusetts Distribution of Firms, Number of Employees, and Covered Employees by Massachusetts-based Firm Size, 2024</t>
  </si>
  <si>
    <t>Firm Size</t>
  </si>
  <si>
    <t>Sample Size</t>
  </si>
  <si>
    <t>Number of Firms (Weighted)</t>
  </si>
  <si>
    <t>Percent of Firms</t>
  </si>
  <si>
    <t>Number of Employees (Weighted)</t>
  </si>
  <si>
    <t>Percent of Employees</t>
  </si>
  <si>
    <t>Number of Covered Employees (Weighted)</t>
  </si>
  <si>
    <t>Percent of Covered Employees</t>
  </si>
  <si>
    <t>3 to 9</t>
  </si>
  <si>
    <t>10 to 24</t>
  </si>
  <si>
    <t>25 to 49</t>
  </si>
  <si>
    <t>50 to 199</t>
  </si>
  <si>
    <t>200 or more</t>
  </si>
  <si>
    <t>Total</t>
  </si>
  <si>
    <t>Note: The sampling frame was drawn from Dun’s Market Identifiers (DMI) business database available from Marking Systems The Census Bureau’s Statistics of US Businesses (2024) was used as an external benchmark for post-stratification. Additional details on sampling and weighting methodology are available in the field report. Public employees and firms with fewer than three employees were not included in this data. Firm size categories are based on the self-reported number of employees in Massachusetts. Percentages may not add to 100% due to rounding.</t>
  </si>
  <si>
    <t>Massachusetts Employer Offer Rates by Firm Size, 2016-2024</t>
  </si>
  <si>
    <t>Survey Year</t>
  </si>
  <si>
    <t>95% CI: Low</t>
  </si>
  <si>
    <t>95% CI: High</t>
  </si>
  <si>
    <t>Small Firms (3 to 199 Employees</t>
  </si>
  <si>
    <t>Large Firms (200 or More Employees)</t>
  </si>
  <si>
    <t>All Firms</t>
  </si>
  <si>
    <t>Note: The Massachusetts Employer Survey was not conducted in 2017, 2019, 2020, 2022, or 2023. Offer rate is the percentage of firms that offer their eligible employees some form of health insurance. Public employees and firms with fewer than three employees were not included in this data. Offer rates were weighted by number of firms. Firm size categories are based on the self-reported number of employees in Massachusetts.</t>
  </si>
  <si>
    <t>United States Employer Offer Rates by Firm Size, 2016-2024</t>
  </si>
  <si>
    <t>Note: Offer rate is the percentage of firms that offer their eligible employees some form of health insurance. Public employees and firms with fewer than three employees were not included in this data. Offer rates were weighted by number of firms. U.S. data was drawn from the 2024 KFF Employer Health Benefits Survey.</t>
  </si>
  <si>
    <t>Massachusetts Employee Eligibility, Take-Up, and Coverage Rates by Firm Size, 2016-2024</t>
  </si>
  <si>
    <t>Eligibility Rate</t>
  </si>
  <si>
    <t>Take-Up Rate</t>
  </si>
  <si>
    <t>Coverage Rate</t>
  </si>
  <si>
    <t>Small Firms (3 to 199 Employees)</t>
  </si>
  <si>
    <t>Note: The Massachusetts Employer Survey was not conducted in 2017, 2019, 2020, 2022, or 2023. Public employees and firms with fewer than three employees were not included in this data. Eligibility rates are average rates for surveyed employers offering health insurance, weighted by all employees. Take-up rates are average rates for surveyed employers offering health insurance, weighted by eligible employees. Coverage rates are average rates for surveyed employers offering health insurance, weighted by all employees. Firm size categories are based on the self-reported number of employees in Massachusetts.</t>
  </si>
  <si>
    <t>United States Employee Eligibility, Take-Up, and Coverage Rates by Firm Size, 2016-2024</t>
  </si>
  <si>
    <t>Note: Public employees and firms with fewer than three employees were not included in this data. Eligibility rates are average rates for surveyed employers offering health insurance, weighted by all employees. Take-up rates are average rates for surveyed employers offering health insurance, weighted by eligible employees. Coverage rates are average rates for surveyed employers offering health insurance, weighted by all employees. U.S. data was drawn from the 2024 KFF Employer Health Benefits Survey.</t>
  </si>
  <si>
    <t>Massachusetts Distribution of Firms by Lower-Wage Status of Firm, 2024</t>
  </si>
  <si>
    <t>Lower Wage Status of Firm</t>
  </si>
  <si>
    <t>Lower-Wage Firms</t>
  </si>
  <si>
    <t>Non-Lower-Wage Firms</t>
  </si>
  <si>
    <t>Note: Lower-wage firms are defined as firms with at least 35% of their full-time employees earning an annual income of $34,820 ($17/hour) or less in 2024. This follows the approach developed by the 2024 KFF Employer Health Benefits Survey where the earning threshold is based on the 25th percentile of Massachusetts full-time workers’ earnings as reported by the Bureau of Labor Statistics using data from the Occupational Employment Statistics (OES). https://www.bls.gov/oes/tables.htm. Public employees and firms with fewer than three employees were not included in this data. Percentages may not add to 100% due to rounding.</t>
  </si>
  <si>
    <t>Massachusetts Offer, Eligibility,Take-Up, and Coverage Rates at Lower-Wage Firms by Firm Size, 2024</t>
  </si>
  <si>
    <t>Offer Rate</t>
  </si>
  <si>
    <t>Lower-Wage Status of Firm</t>
  </si>
  <si>
    <t>Note: Lower-wage firms are defined as firms with at least 35% of their full-time employees earning an annual income of $34,820 ($17/hour) or less in 2024. This follows the approach developed by the 2024 KFF Employer Health Benefits Survey where the earning threshold is based on the 25th percentile of Massachusetts full-time workers’ earnings as reported by the Bureau of Labor Statistics using data from the Occupational Employment Statistics (OES). https://www.bls.gov/oes/tables.htm. Public employees and firms with fewer than three employees were not included in this data. The employer offer rate is the percentage of firms that offered their employees some form of health insurance, weighted by firms. Eligibility rates are average rates for surveyed employers offering health insurance, weighted by all employees. Take-up rates are average rates for surveyed employers offering health insurance, weighted by eligible employees. Coverage rates are average rates for surveyed employers offering health insurance, weighted by all employees. Firm size categories are based on the self-reported number of employees in Massachusetts.</t>
  </si>
  <si>
    <t>Number of Health Plans Offered by Massachusetts Employers by Firm Size, 2024</t>
  </si>
  <si>
    <t>Number of Plans Offered</t>
  </si>
  <si>
    <t>Number of Firms</t>
  </si>
  <si>
    <t>1</t>
  </si>
  <si>
    <t>2</t>
  </si>
  <si>
    <t>3</t>
  </si>
  <si>
    <t>4+</t>
  </si>
  <si>
    <t>Note: Rates were weighted by number of firms. Public employees and firms with fewer than three employees were not included in this data. Firm size categories are based on the self-reported number of employees in Massachusetts. Percentages may not add to 100% due to rounding.</t>
  </si>
  <si>
    <t>Massachusetts Employer Plan Offerings by Type, by Firm Size, 2024</t>
  </si>
  <si>
    <t>Plan Type</t>
  </si>
  <si>
    <t>Percent of Firms Offering Plan Type</t>
  </si>
  <si>
    <t>HMO</t>
  </si>
  <si>
    <t>PPO</t>
  </si>
  <si>
    <t>POS</t>
  </si>
  <si>
    <t>Indemnity</t>
  </si>
  <si>
    <t>Note: HMO = Health Maintenance Organization; PPO = Preferred Provider Organization; POS = Point of Service. Rates were weighted by number of firms. Public employees and firms with fewer than three employees were not included in this data. Firm size categories are based on the self-reported number of employees in Massachusetts.</t>
  </si>
  <si>
    <t>Massachusetts Enrollment by Health Plan Type by Firm Size, 2024</t>
  </si>
  <si>
    <t>Percent of Covered Employees in Plan</t>
  </si>
  <si>
    <t>Indem</t>
  </si>
  <si>
    <t>Note: HMO = Health Maintenance Organization; PPO = Preferred Provider Organization; POS = Point of Service. The 2024 MES collected data on enrollment for all plans offered at firms across Massachusetts, which expanded on what was collected in the 2018 MES (enrollment for the plan with hte largest enrollment within each plan type). Enrollment rates are weighted by covered employees and do not include dependents, and therefore data presented in this report is not directly comparable with enrollment data from other CHIA reports. Percentages may not add to 100% due to rounding. Public employees and firms with fewer than three employees were not included in this data. Firm size categories are based on the self-reported number of employees in Massachusetts.</t>
  </si>
  <si>
    <t>Massachusetts High Deductible Health Plan (HDHP) Employer Offerings by Firm Size, 2024</t>
  </si>
  <si>
    <t>Percent of Firms Offering HDHP and non-HDHPs, Among Firms Offering Insurance</t>
  </si>
  <si>
    <t>Offers Only non-HDHP</t>
  </si>
  <si>
    <t>Offers HDHP and non-HDHP</t>
  </si>
  <si>
    <t>Offers Only HDHP</t>
  </si>
  <si>
    <t>Percent of Firms Offering a High Deductible Health Plan (HDHP), Among Firms Offering Insurance</t>
  </si>
  <si>
    <t>HDHP - All</t>
  </si>
  <si>
    <t>HDHP - Savings Option</t>
  </si>
  <si>
    <t>HDHP - No Savings Option</t>
  </si>
  <si>
    <t>Notes: The 2024 IRS deductible thresholds for HDHPs were $1,600 for single coverage and $3,200 for family coverage. Offer rates are weighted by firm weights. Public employees and firms with fewer than three employees were not included in this data. Firm size categories are based on the self-reported number of employees in Massachusetts.</t>
  </si>
  <si>
    <t>Massachusetts High Deductible Health Plan (HDHP) Employee Enrollment by Firm Size, 2024</t>
  </si>
  <si>
    <t>Notes: The 2024 IRS deductible thresholds for HDHPs were $1,600 for single coverage and $3,200 for family coverage. Enrollment rates were weighted by covered employees and do not include dependents. Public employees and firms with fewer than three employees were not included in this data. Firm size categories are based on the self-reported number of employees in Massachusetts.</t>
  </si>
  <si>
    <t>Telemedicine Coverage and Modality Among Firms Offering Health Insurance in Massachusetts by Firm Size, 2024</t>
  </si>
  <si>
    <t>Exclusively through a specialized telemedicine service provider, such as Teladoc, Doctor on Demand, or MDLIVE</t>
  </si>
  <si>
    <t>Through the health plan or plan administrator</t>
  </si>
  <si>
    <t>Both through a specialized provider and the health plan or plan administrator</t>
  </si>
  <si>
    <t>Some other arrangement</t>
  </si>
  <si>
    <t>Our firm does not cover any telemedicine services</t>
  </si>
  <si>
    <t>Don't Know</t>
  </si>
  <si>
    <t>Note: Telemedicine services were defined as health care services provided to a patient from a provider who is at a different location, including video chat and remote monitoring. Rates were weighted by number of firms. Public employees and firms with fewer than three employees were not included in this data. Firm size categories are based on the self-reported number of employees in Massachusetts. Percentages may not add to 100% due to rounding.</t>
  </si>
  <si>
    <t>Telemedicine Coverage and Modality Among Firms Offering Health Insurance in Massachusetts by Self-Funded Status of Firm's Insurance Plans, 2024</t>
  </si>
  <si>
    <t>Self-Funded Status of Firm's Insurance Plans</t>
  </si>
  <si>
    <t>No Self-Insured Plans</t>
  </si>
  <si>
    <t>At Least One Self-Insured Plan</t>
  </si>
  <si>
    <t>Note: Telemedicine services were defined as health care services provided to a patient from a provider who is at a different location, including video chat and remote monitoring. Self-insured plans were defined as those plans for which the firm takes the financial risk and is either billed directly for claims, or claims are handled through a third-party administrator. Self-insured plans reported here include partially self-insured plans that are self-insured up to a certain dollar amount and paired with reinsurance or stop loss coverage. Rates were weighted by number of firms. Public employees and firms with fewer than three employees were not included in this data. Firm size categories are based on the self-reported number of employees in Massachusetts. Percentages may not add to 100% due to rounding.</t>
  </si>
  <si>
    <t>Employee Health Insurance Premiums and Employer/Employee Contributions for Single Coverage by Firm Size: Massachusetts vs. United States, 2024</t>
  </si>
  <si>
    <t>Massachusetts</t>
  </si>
  <si>
    <t>Average Employee Contribution to Monthly Premium</t>
  </si>
  <si>
    <t>Average Employer Contribution to Monthly Premium</t>
  </si>
  <si>
    <t>Average Total Monthly Premium</t>
  </si>
  <si>
    <t>United States</t>
  </si>
  <si>
    <t xml:space="preserve">Note: Massachusetts average premium costs are based on a weighted average of all plans offered at a firm with any enrolled employees (up to 5 plans). Premiums are weighted by covered employees. More information on premium contributions is available in the field report. Public employees and firms with fewer than three employees were not included in this data. Firm size categories are based on the self-reported number of employees in Massachusetts. U.S. data was drawn from the 2024 KFF Employer Health Benefits Survey. </t>
  </si>
  <si>
    <t>Massachusetts Employee Health Insurance Premiums and Employer/Employee Contributions for Family Coverage by Firm Size, 2024</t>
  </si>
  <si>
    <t>Employee and Spouse Coverage</t>
  </si>
  <si>
    <t>Employee and Dependent Coverage</t>
  </si>
  <si>
    <t>Employee, Spouse, and Dependent Coverage</t>
  </si>
  <si>
    <t>Note: Average premium costs are based on a weighted average of all plans offered at a firm with any enrolled employees (up to 5 plans). Premiums are weighted by covered employees. More information on premium contributions is available in the field report. Public employees and firms with fewer than three employees were not included in this data. Firm size categories are based on the self-reported number of employees in Massachusetts.</t>
  </si>
  <si>
    <t>Massachusetts Employee Health Insurance Premiums for Single Coverage by Plan Type, by Firm Size, 2024</t>
  </si>
  <si>
    <t>Massachusetts Employee Health Insurance Premiums for Family Coverage by Plan Type, by Firm Size, 2024</t>
  </si>
  <si>
    <t>Massachusetts Savings Options Contributions to High Deductible Health Plans (HDHPs) by Firm Size, 2024</t>
  </si>
  <si>
    <t>Coverage Type</t>
  </si>
  <si>
    <t>Average Annnual Employer Contribution</t>
  </si>
  <si>
    <t>HRA</t>
  </si>
  <si>
    <t>Single Coverage</t>
  </si>
  <si>
    <t>Family Coverage</t>
  </si>
  <si>
    <t>HSA</t>
  </si>
  <si>
    <t>Note: HDHP = High Deductible Health Plan; HRA = Health Reimbursement Arrangement; HSA = Health Savings Account. The 2024 IRS deductible thresholds for HDHPs were $1,600 for single coverage and $3,200 for family coverage. MA average annual savings options contributions are based on a weighted average of all HDHPs offered at a firm with any enrolled employees (up to 5 plans). Contribution amounts are weighted by covered employees. More information on savings options contributions is available in the field report. Public employees and firms with fewer than three employees were not included in this data. Firm size categories are based on the self-reported number of employees in Massachusetts.</t>
  </si>
  <si>
    <t>Average Annual Health Insurance Deductibles for Single Coverage by Firm Size: Massachusetts vs. United States, 2024</t>
  </si>
  <si>
    <t>Note: The cost sharing amounts shown are based on in-network providers of single coverage health plans. Deductibles are reported for plans that have covered workers enrolled in a single coverage plan that includes a deductible. Average deductibles are based on a weighted average of covered employees in all plans offered at a firm (up to 5 plans). Firm size categories for Massachusetts data are based on the self-reported number of employees in Massachusetts. U.S. data was drawn from the 2024 KFF Employer Health Survey. Public employees and firms with fewer than three employees were not included in Massachusetts or U.S. data.</t>
  </si>
  <si>
    <t>Average Annual Health Insurance Out-of-Pocket Limits for Single Coverage by Firm Size: Massachusetts vs. United States, 2024</t>
  </si>
  <si>
    <t>Massachusetts Health Insurance Copayments by Firm Size, 2024</t>
  </si>
  <si>
    <t>Copay Type</t>
  </si>
  <si>
    <t>PCP Visit</t>
  </si>
  <si>
    <t>Mental Health Visit</t>
  </si>
  <si>
    <t>ED Visit</t>
  </si>
  <si>
    <t>Inpatient Visit</t>
  </si>
  <si>
    <t>Generic Prescription</t>
  </si>
  <si>
    <t>Non-Preferred Brand Drug</t>
  </si>
  <si>
    <t>Preferred Brand Drug</t>
  </si>
  <si>
    <t>Specialty Drug</t>
  </si>
  <si>
    <t>Massachusetts Employer Reasons for Not Offering Insurance by Firm Size, 2024</t>
  </si>
  <si>
    <t>Reason for Not Offering Insurance</t>
  </si>
  <si>
    <t>Cost of Insurance is Too High</t>
  </si>
  <si>
    <t>Employees Covered Under Another Plan</t>
  </si>
  <si>
    <t>Most Employees are Part-Time or Temporary Workers</t>
  </si>
  <si>
    <t>Employees Will Get a Better Deal on Health Insurance Exchanges On Their Own</t>
  </si>
  <si>
    <t>The Firm Can Attract Good Employees Without Offering Health Insurance</t>
  </si>
  <si>
    <t>The Firm Is Not Required to Offer Health Insurance Due to Small Size</t>
  </si>
  <si>
    <t>Other Reason</t>
  </si>
  <si>
    <t>Note: Rates were weighted by number of firms. Because survey respondents were allowed to select up to three reasons for the questions, percentages do not add up to 100%. Public employees and firms with fewer than three employees were not included in this data.</t>
  </si>
  <si>
    <t>Massachusetts Employer Reasons for Offering Insurance by Firm Size, 2024</t>
  </si>
  <si>
    <t>Reason for Offering Insurance</t>
  </si>
  <si>
    <t>Employee Recruitment</t>
  </si>
  <si>
    <t>Competitors Offer Insurance</t>
  </si>
  <si>
    <t>Employee Retention</t>
  </si>
  <si>
    <t>Reduces Absenteeism</t>
  </si>
  <si>
    <t>Increases Productivity</t>
  </si>
  <si>
    <t>It's the Right Thing to Do</t>
  </si>
  <si>
    <t>Avoid State Fines and Federal Penalties</t>
  </si>
  <si>
    <t>Note: Rates were weighted by number of firms. Because survey respondents were allowed to select up to three reasons for the questions, percentages do not add up to 100%. Public employees and firms with fewer than three employees were not included in this data. Firm size categories are based on the self-reported number of employees in Massachusetts.</t>
  </si>
  <si>
    <t>Massachusetts Employer Reasons for Selecting a Health Insurance Carrier or Plan by Firm Size, 2024</t>
  </si>
  <si>
    <t>Reason for Selecting Carrier/Plan</t>
  </si>
  <si>
    <t>Name-Brand Recognition</t>
  </si>
  <si>
    <t>Employee Preference</t>
  </si>
  <si>
    <t>Broker Referral</t>
  </si>
  <si>
    <t>Business Association Referral</t>
  </si>
  <si>
    <t>Provider Network</t>
  </si>
  <si>
    <t>Cost of Plan</t>
  </si>
  <si>
    <t>Flexibility to Create Plan Options</t>
  </si>
  <si>
    <t>Services Covered</t>
  </si>
  <si>
    <t>Previous Experience with Carrier</t>
  </si>
  <si>
    <t>Massachusetts Employer Primary Ways to Purchase Health Insurance by Firm Size, 2024</t>
  </si>
  <si>
    <t>Primary Way to Purchase Health Insurance</t>
  </si>
  <si>
    <t>Works with carriers directly</t>
  </si>
  <si>
    <t>Purchases through a public exchange</t>
  </si>
  <si>
    <t>Purchases through a private exchange</t>
  </si>
  <si>
    <t>Purchases through an agent, broker, or consultant</t>
  </si>
  <si>
    <t>Other</t>
  </si>
  <si>
    <t>Note: Rates were weighted by number of firms. Percentages may not add up to 100% due to rounding. Public employees and firms with fewer than three employees were not included in this data. Firm size categories are based on the self-reported number of employees in Massachusetts.</t>
  </si>
  <si>
    <t>Massachusetts Employer Use of Brokers in Insurance and Benefits Decisions by Firm Size, 2024</t>
  </si>
  <si>
    <t>Helping With Decisions to Choose Particular Health Insurance Plans or Products</t>
  </si>
  <si>
    <t>Negotiating With Insurers</t>
  </si>
  <si>
    <t>Comparing Prices</t>
  </si>
  <si>
    <t>Comparing Network Options</t>
  </si>
  <si>
    <t>Plan Customization</t>
  </si>
  <si>
    <t>Risk Assessment</t>
  </si>
  <si>
    <t>Employee Education</t>
  </si>
  <si>
    <t>Market Trends Analysis</t>
  </si>
  <si>
    <t>Policy Renewals and Reviews</t>
  </si>
  <si>
    <t>Note: Rates were weighted by number of firms. Because survey respondents were allowed to select multiple responses for the questions, percentages do not add up to 100%. Public employees and firms with fewer than three employees were not included in this data. Firm size categories are based on the self-reported number of employees in Massachusetts.</t>
  </si>
  <si>
    <t>Massachusetts Employer Cost Control Strategies Enacted in Past 12 Months by Firm Size, 2024</t>
  </si>
  <si>
    <t>Cost Control Strategy Enacted</t>
  </si>
  <si>
    <t>Increased Copays/Deductibles/Coinsurance</t>
  </si>
  <si>
    <t>Cut Firm Contribution Levels to Premiums</t>
  </si>
  <si>
    <t>Changed Health Plans or Carriers</t>
  </si>
  <si>
    <t>Offered Narrow Network Plan</t>
  </si>
  <si>
    <t>Offered Tiered Network Plan</t>
  </si>
  <si>
    <t>Offered Wellness Programs/Incentives</t>
  </si>
  <si>
    <t>Offered High-Deductible Health Plans (HDHPs)</t>
  </si>
  <si>
    <t>Offered an Individual Coverage HRA</t>
  </si>
  <si>
    <t>Incentivized Enrollment in Lower-Cost Plans</t>
  </si>
  <si>
    <t>Other Strategy</t>
  </si>
  <si>
    <t>None of the Above</t>
  </si>
  <si>
    <t>Firms with Fewer than 50 Employees: Employer Offer Rates: Massachusetts vs. United States, 2024</t>
  </si>
  <si>
    <t>3 to 9 Employees</t>
  </si>
  <si>
    <t>10 to 24 Employees</t>
  </si>
  <si>
    <t>25 to 49 Employees</t>
  </si>
  <si>
    <t>All Firms (3 to 49 Employees)</t>
  </si>
  <si>
    <t>Massachusetts Firms with Fewer than 50 Employees: Employee Eligibility, Take-up, and Coverage Rates, 2024</t>
  </si>
  <si>
    <t>Note: Public employees and firms with fewer than three employees were not included in this data. Eligibility rates are average rates for surveyed employers offering health insurance, weighted by all employees. Take-up rates are average rates for surveyed employers offering health insurance, weighted by eligible employees. Coverage rates are average rates for surveyed employers offering health insurance, weighted by all employees. Firm size categories are based on the self-reported number of employees in Massachusetts.</t>
  </si>
  <si>
    <t>Massachusetts Firms with Fewer than 50 Employees: Employer Reasons for Not Offering Insurance, 2024</t>
  </si>
  <si>
    <t>Massachusetts Firms with Fewer than 50 Employees: Employer Primary Ways to Purchase Health Insurance, 2024</t>
  </si>
  <si>
    <t>Massachusetts Firms with Fewer than 50 Employees: Awareness of Health Connector Opportunities for Small Employers, 2024</t>
  </si>
  <si>
    <t>Health Connector Opportunity for Small Employers</t>
  </si>
  <si>
    <t>Percent of Firms Reporting Being Aware of Opportunity</t>
  </si>
  <si>
    <t>Small Business Tax Credit</t>
  </si>
  <si>
    <t>Employee Choice Options: Choose a Plan</t>
  </si>
  <si>
    <t>Employee Choice Options: Choose a Benefit Level</t>
  </si>
  <si>
    <t>Employee Choice Options: Choose a Carrier</t>
  </si>
  <si>
    <t>Note: Rates were weighted by number of firms. Because survey respondents were allowed to select multiple options for these questions, percentages do not add up to 100%. Public employees and firms with fewer than three employees were not included in this data. Firm size categories are based on the self-reported number of employees in Massachusetts.</t>
  </si>
  <si>
    <t>Note: The cost sharing amounts shown are based on in-network providers of single coverage health plans. Average copayments are based on the amount for in-network providers and are weighted averages among covered employees in all plans offered at a firm (up to 5 plans). $0 copays for inpatient visits were excluded from the average. U.S. data was drawn from the 2024 KFF Employer Health Survey. Public employees and firms with fewer than three employees were not included in this data. Firm size categories are based on the self-reported number of employees in Massachusetts.</t>
  </si>
  <si>
    <t>.</t>
  </si>
  <si>
    <t>Note: HMO = Health Maintenance Organization; PPO = Preferred Provider Organization. Estimates for point-of-service (POS) and indemnity plan types are not shown due to small sample sizes. MA average premium costs are based on a weighted average of all plans offered at a firm with any enrolled employees (up to 5 plans). Premiums are weighted by covered employees. More information on premium contributions is available in the field report. Public employees and firms with fewer than three employees were not included in this data. Firm size categories are based on the self-reported number of employees in Massachusetts.</t>
  </si>
  <si>
    <t>Percent of Firms Offering Insurance</t>
  </si>
  <si>
    <t>Percent of Firms Offering Insurance to Part-Time Employees</t>
  </si>
  <si>
    <t>Estimated Amount</t>
  </si>
  <si>
    <t>Estimated Percent</t>
  </si>
  <si>
    <t xml:space="preserve">Note: The cost sharing amounts shown are based on in-network providers of single coverage health plans. Out-of-pocket limit is the maximum that an enrollee pays for covered services in a plan year. After the enrollee spends this amount on deductibles, copayments, and coinsurance, the health plan pays 100% of the costs of covered benefits. Average out-of-pocket limits are based on a weighted average of covered employees in all plans offered at a firm (up to 5 plans). Firm size categories for Massachusetts data are based on the self-reported number of employees in Massachusetts. U.S. data was drawn from the 2024 KFF Employer Health Survey. Public employees and firms with fewer than three employees were not included in Massachusetts or U.S. data. Missing data (.) indicates that this information was not publicly available at the time of publication. </t>
  </si>
  <si>
    <t xml:space="preserve">Note: Missing data (.) indicates that this information is not available. Public employees and firms with fewer than three employees were not included in this data. Offer rates were weighted by number of firms. U.S. data was drawn from the 2024 KFF Employer Health Benefits Survey. Firm size categories are based on the self-reported number of employees in Massachusetts. Missing data (.) indicates that this information was not publicly available at the time of publication. </t>
  </si>
  <si>
    <t>Among Firms Offering Insurance, 
Percent of Employees Eligible</t>
  </si>
  <si>
    <t>Among Eligible Employees at Firms Offering Insurance, 
Percent of Employees That Take Up</t>
  </si>
  <si>
    <t>Among Firms Offering Insurance, 
Percent of Employees Covered</t>
  </si>
  <si>
    <t>Among Eligible Employees at Firms Offering Insurance, Percent of Employees That Take Up</t>
  </si>
  <si>
    <t>Among Firms Offering Insurance to Part-Time Employees, 
Percent of Part-Time Employees Eligible</t>
  </si>
  <si>
    <t>Among Eligible Part-Time Employees at Firms Offering Insurance to Part-Time Employees, 
Percent of Part-Time Employees That Take Up</t>
  </si>
  <si>
    <t>Among Firms Offering Insurance to Part-Time Employees, 
Percent of Part-Time Employees Covered</t>
  </si>
  <si>
    <t>Massachusetts Eligibility, Take-up, and Coverage Rates among Part-Time Employees by Firm Size, 2024</t>
  </si>
  <si>
    <t>Offer Rate to Part-Time Employees by Firm Size: Massachusetts vs. United States, 2024</t>
  </si>
  <si>
    <t>Note: A part-time employee is classified as someone who works on average fewer than 30 hours per week. A part-time worker could be ineligible for insurance if they do not work the minimum number of hours required for eligibility by their employer or if they are in a waiting period for health benefit eligibility. Public employees and firms with fewer than three employees were not included in this data. Eligibility rates are average rates for surveyed employers offering health insurance, weighted by all employees. Take-up rates are average rates for surveyed employers offering health insurance, weighted by eligible employees. Coverage rates are average rates for surveyed employers offering health insurance, weighted by all employees. Firm size categories are based on the self-reported number of employees in Massachusetts.</t>
  </si>
  <si>
    <t xml:space="preserve">Note: A part-time employee is classified as someone who works on average fewer than 30 hours per week. A part-time worker could be ineligible for insurance if they do not work the minimum number of hours required for eligibility by their employer or if they are in a waiting period for health benefit eligibility. Public employees and firms with fewer than three employees were not included in this data. The employer offer rate to part-time employees is the percentage of firms that offered part-time employees some form of health insurance, weighted by firms. Firm size categories for Massachusetts data are based on the self-reported number of employees in Massachusetts. The U.S. data was drawn from the 2024 KFF Employer Health Benefits Survey. Missing data (.) indicates that this information was not publicly available at the time of publication. </t>
  </si>
  <si>
    <t>Type of HDHPs Offered</t>
  </si>
  <si>
    <t>HDHP - Any</t>
  </si>
  <si>
    <t>Average Annual Deductible for Single Coverage</t>
  </si>
  <si>
    <t>Average Annual Out-of-Pocket Limit for Single Coverage</t>
  </si>
  <si>
    <t>Average In-Network Copayment Amount</t>
  </si>
  <si>
    <t>Type of HDHP</t>
  </si>
  <si>
    <t>Type of Plans Offered</t>
  </si>
  <si>
    <t>Type of Plan</t>
  </si>
  <si>
    <t>3 to 49 Employees</t>
  </si>
  <si>
    <t>50 or More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</si>
</sst>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0.0%"/>
    <numFmt numFmtId="165" formatCode="###########0"/>
    <numFmt numFmtId="166" formatCode="_(* #,##0_);_(* \(#,##0\);_(* &quot;-&quot;??_);_(@_)"/>
    <numFmt numFmtId="167" formatCode="############################################################################################################0"/>
  </numFmts>
  <fonts count="3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u/>
      <sz val="11"/>
      <color theme="10"/>
      <name val="Calibri"/>
      <family val="2"/>
      <scheme val="minor"/>
    </font>
    <font>
      <sz val="20"/>
      <color rgb="FF125C83"/>
      <name val="Arial Narrow"/>
      <family val="2"/>
    </font>
    <font>
      <u/>
      <sz val="12"/>
      <color rgb="FF404040"/>
      <name val="Arial Narrow"/>
      <family val="2"/>
    </font>
    <font>
      <b/>
      <sz val="14"/>
      <color rgb="FFEA7600"/>
      <name val="Arial Narrow"/>
      <family val="2"/>
    </font>
    <font>
      <sz val="9.5"/>
      <color rgb="FF000000"/>
      <name val="Arial"/>
      <family val="2"/>
    </font>
    <font>
      <sz val="11"/>
      <color theme="1"/>
      <name val="Arial Narrow"/>
      <family val="2"/>
    </font>
    <font>
      <b/>
      <sz val="14"/>
      <color rgb="FF005581"/>
      <name val="Arial Narrow"/>
      <family val="2"/>
    </font>
    <font>
      <sz val="11"/>
      <color rgb="FFF8921E"/>
      <name val="Arial Narrow"/>
      <family val="2"/>
    </font>
    <font>
      <sz val="11"/>
      <color indexed="8"/>
      <name val="Arial"/>
      <family val="2"/>
    </font>
    <font>
      <sz val="11"/>
      <color indexed="8"/>
      <name val="Arial Narrow"/>
      <family val="2"/>
    </font>
    <font>
      <u/>
      <sz val="11"/>
      <color theme="10"/>
      <name val="Arial Narrow"/>
      <family val="2"/>
    </font>
    <font>
      <b/>
      <sz val="14"/>
      <color rgb="FF005480"/>
      <name val="Arial"/>
      <family val="2"/>
    </font>
    <font>
      <b/>
      <sz val="11"/>
      <color rgb="FFFEFEFE"/>
      <name val="Arial"/>
      <family val="2"/>
    </font>
    <font>
      <sz val="10"/>
      <name val="Arial"/>
      <family val="2"/>
    </font>
    <font>
      <sz val="11"/>
      <color theme="1"/>
      <name val="Arial"/>
      <family val="2"/>
    </font>
    <font>
      <b/>
      <sz val="11"/>
      <color rgb="FF005480"/>
      <name val="Arial"/>
      <family val="2"/>
    </font>
    <font>
      <sz val="11"/>
      <color theme="9" tint="-0.249977111117893"/>
      <name val="Arial"/>
      <family val="2"/>
    </font>
    <font>
      <sz val="11"/>
      <name val="Arial"/>
      <family val="2"/>
    </font>
  </fonts>
  <fills count="37">
    <fill>
      <patternFill patternType="none"/>
    </fill>
    <fill>
      <patternFill patternType="gray125"/>
    </fill>
    <fill>
      <patternFill patternType="solid">
        <fgColor rgb="FF005480"/>
        <bgColor rgb="FF005480"/>
      </patternFill>
    </fill>
    <fill>
      <patternFill patternType="solid">
        <fgColor theme="8"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7">
    <border>
      <left/>
      <right/>
      <top/>
      <bottom/>
      <diagonal/>
    </border>
    <border>
      <left/>
      <right style="thin">
        <color indexed="64"/>
      </right>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s>
  <cellStyleXfs count="85">
    <xf numFmtId="0" fontId="0" fillId="0" borderId="0"/>
    <xf numFmtId="9" fontId="4" fillId="0" borderId="0" applyFont="0" applyFill="0" applyBorder="0" applyAlignment="0" applyProtection="0"/>
    <xf numFmtId="43" fontId="4" fillId="0" borderId="0" applyFon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6" borderId="0" applyNumberFormat="0" applyBorder="0" applyAlignment="0" applyProtection="0"/>
    <xf numFmtId="0" fontId="10" fillId="8" borderId="6" applyNumberFormat="0" applyAlignment="0" applyProtection="0"/>
    <xf numFmtId="0" fontId="11" fillId="9" borderId="7" applyNumberFormat="0" applyAlignment="0" applyProtection="0"/>
    <xf numFmtId="0" fontId="12" fillId="9" borderId="6" applyNumberFormat="0" applyAlignment="0" applyProtection="0"/>
    <xf numFmtId="0" fontId="13" fillId="0" borderId="8" applyNumberFormat="0" applyFill="0" applyAlignment="0" applyProtection="0"/>
    <xf numFmtId="0" fontId="14" fillId="10" borderId="9"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11" applyNumberFormat="0" applyFill="0" applyAlignment="0" applyProtection="0"/>
    <xf numFmtId="0" fontId="18"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18"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18"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18"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18"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18"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0" borderId="0"/>
    <xf numFmtId="0" fontId="19" fillId="0" borderId="0" applyNumberFormat="0" applyFill="0" applyBorder="0" applyAlignment="0" applyProtection="0"/>
    <xf numFmtId="0" fontId="20" fillId="7" borderId="0" applyNumberFormat="0" applyBorder="0" applyAlignment="0" applyProtection="0"/>
    <xf numFmtId="0" fontId="3" fillId="11" borderId="10" applyNumberFormat="0" applyFont="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9" fontId="3" fillId="0" borderId="0" applyFont="0" applyFill="0" applyBorder="0" applyAlignment="0" applyProtection="0"/>
    <xf numFmtId="0" fontId="21" fillId="0" borderId="0" applyNumberFormat="0" applyFill="0" applyBorder="0" applyAlignment="0" applyProtection="0"/>
    <xf numFmtId="44" fontId="3" fillId="0" borderId="0" applyFont="0" applyFill="0" applyBorder="0" applyAlignment="0" applyProtection="0"/>
    <xf numFmtId="0" fontId="25" fillId="0" borderId="0"/>
    <xf numFmtId="0" fontId="25" fillId="0" borderId="0"/>
    <xf numFmtId="43" fontId="3" fillId="0" borderId="0" applyFont="0" applyFill="0" applyBorder="0" applyAlignment="0" applyProtection="0"/>
    <xf numFmtId="0" fontId="25" fillId="0" borderId="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0" fontId="2" fillId="11" borderId="10" applyNumberFormat="0" applyFont="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1" fillId="0" borderId="0"/>
    <xf numFmtId="0" fontId="1" fillId="11" borderId="10"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15">
    <xf numFmtId="0" fontId="0" fillId="0" borderId="0" xfId="0"/>
    <xf numFmtId="0" fontId="32" fillId="0" borderId="0" xfId="0" applyFont="1"/>
    <xf numFmtId="0" fontId="31" fillId="0" borderId="0" xfId="46" applyFont="1" applyBorder="1" applyAlignment="1">
      <alignment horizontal="left"/>
    </xf>
    <xf numFmtId="0" fontId="31" fillId="0" borderId="0" xfId="46" applyFont="1" applyBorder="1" applyAlignment="1">
      <alignment vertical="center"/>
    </xf>
    <xf numFmtId="0" fontId="30" fillId="0" borderId="0" xfId="0" applyFont="1"/>
    <xf numFmtId="0" fontId="26" fillId="0" borderId="0" xfId="35" applyFont="1"/>
    <xf numFmtId="0" fontId="29" fillId="0" borderId="0" xfId="0" applyFont="1"/>
    <xf numFmtId="0" fontId="22" fillId="0" borderId="0" xfId="35" applyFont="1"/>
    <xf numFmtId="0" fontId="23" fillId="0" borderId="0" xfId="35" applyFont="1" applyAlignment="1">
      <alignment vertical="center"/>
    </xf>
    <xf numFmtId="0" fontId="24" fillId="0" borderId="0" xfId="35" applyFont="1"/>
    <xf numFmtId="0" fontId="27" fillId="0" borderId="0" xfId="35" applyFont="1"/>
    <xf numFmtId="0" fontId="28" fillId="0" borderId="0" xfId="35" applyFont="1"/>
    <xf numFmtId="3" fontId="29" fillId="0" borderId="0" xfId="0" applyNumberFormat="1" applyFont="1"/>
    <xf numFmtId="164" fontId="29" fillId="0" borderId="0" xfId="0" applyNumberFormat="1" applyFont="1"/>
    <xf numFmtId="0" fontId="36" fillId="0" borderId="0" xfId="0" applyFont="1"/>
    <xf numFmtId="0" fontId="29" fillId="0" borderId="0" xfId="0" applyFont="1" applyAlignment="1">
      <alignment horizontal="center" vertical="center"/>
    </xf>
    <xf numFmtId="3" fontId="29" fillId="0" borderId="0" xfId="0" applyNumberFormat="1" applyFont="1" applyAlignment="1">
      <alignment horizontal="center" vertical="center"/>
    </xf>
    <xf numFmtId="6" fontId="29" fillId="0" borderId="0" xfId="0" applyNumberFormat="1" applyFont="1"/>
    <xf numFmtId="0" fontId="29" fillId="0" borderId="0" xfId="0" applyFont="1" applyAlignment="1">
      <alignment horizontal="center" vertical="center" wrapText="1"/>
    </xf>
    <xf numFmtId="0" fontId="0" fillId="4" borderId="0" xfId="0" applyFill="1"/>
    <xf numFmtId="0" fontId="37" fillId="0" borderId="0" xfId="0" applyFont="1"/>
    <xf numFmtId="3" fontId="37" fillId="0" borderId="0" xfId="0" applyNumberFormat="1" applyFont="1"/>
    <xf numFmtId="164" fontId="37" fillId="0" borderId="0" xfId="0" applyNumberFormat="1" applyFont="1"/>
    <xf numFmtId="0" fontId="33" fillId="2" borderId="0" xfId="0" applyFont="1" applyFill="1" applyAlignment="1">
      <alignment horizontal="center" wrapText="1"/>
    </xf>
    <xf numFmtId="0" fontId="38" fillId="0" borderId="0" xfId="0" applyFont="1"/>
    <xf numFmtId="3" fontId="38" fillId="0" borderId="0" xfId="0" applyNumberFormat="1" applyFont="1"/>
    <xf numFmtId="164" fontId="38" fillId="0" borderId="0" xfId="0" applyNumberFormat="1" applyFont="1"/>
    <xf numFmtId="164" fontId="29" fillId="0" borderId="0" xfId="1" applyNumberFormat="1" applyFont="1" applyFill="1"/>
    <xf numFmtId="9" fontId="29" fillId="0" borderId="0" xfId="1" applyFont="1" applyFill="1"/>
    <xf numFmtId="9" fontId="0" fillId="0" borderId="0" xfId="0" applyNumberFormat="1" applyAlignment="1">
      <alignment horizontal="right"/>
    </xf>
    <xf numFmtId="0" fontId="0" fillId="0" borderId="0" xfId="0" applyAlignment="1">
      <alignment wrapText="1"/>
    </xf>
    <xf numFmtId="0" fontId="38" fillId="0" borderId="0" xfId="0" applyFont="1" applyAlignment="1">
      <alignment horizontal="left" vertical="center" wrapText="1"/>
    </xf>
    <xf numFmtId="0" fontId="29" fillId="0" borderId="0" xfId="0" applyFont="1" applyAlignment="1">
      <alignment horizontal="left"/>
    </xf>
    <xf numFmtId="0" fontId="29" fillId="0" borderId="0" xfId="0" applyFont="1" applyAlignment="1">
      <alignment vertical="center"/>
    </xf>
    <xf numFmtId="0" fontId="38" fillId="0" borderId="0" xfId="0" applyFont="1" applyAlignment="1">
      <alignment vertical="center"/>
    </xf>
    <xf numFmtId="0" fontId="38" fillId="0" borderId="0" xfId="0" applyFont="1" applyAlignment="1">
      <alignment horizontal="left" vertical="center"/>
    </xf>
    <xf numFmtId="165" fontId="35" fillId="0" borderId="0" xfId="0" applyNumberFormat="1" applyFont="1" applyAlignment="1">
      <alignment horizontal="right"/>
    </xf>
    <xf numFmtId="164" fontId="35" fillId="0" borderId="0" xfId="1" applyNumberFormat="1" applyFont="1" applyFill="1" applyBorder="1" applyAlignment="1">
      <alignment horizontal="right"/>
    </xf>
    <xf numFmtId="165" fontId="38" fillId="0" borderId="0" xfId="0" applyNumberFormat="1" applyFont="1" applyAlignment="1">
      <alignment horizontal="center" vertical="center"/>
    </xf>
    <xf numFmtId="164" fontId="38" fillId="0" borderId="0" xfId="1" applyNumberFormat="1" applyFont="1" applyFill="1" applyBorder="1" applyAlignment="1">
      <alignment horizontal="right"/>
    </xf>
    <xf numFmtId="0" fontId="34" fillId="0" borderId="0" xfId="0" applyFont="1" applyAlignment="1">
      <alignment horizontal="left" vertical="top" wrapText="1"/>
    </xf>
    <xf numFmtId="10" fontId="29" fillId="0" borderId="0" xfId="1" applyNumberFormat="1" applyFont="1" applyFill="1"/>
    <xf numFmtId="0" fontId="34" fillId="0" borderId="0" xfId="0" applyFont="1" applyAlignment="1">
      <alignment vertical="top" wrapText="1"/>
    </xf>
    <xf numFmtId="0" fontId="38" fillId="0" borderId="12" xfId="0" applyFont="1" applyBorder="1"/>
    <xf numFmtId="166" fontId="38" fillId="0" borderId="12" xfId="2" applyNumberFormat="1" applyFont="1" applyBorder="1" applyAlignment="1">
      <alignment horizontal="right"/>
    </xf>
    <xf numFmtId="37" fontId="38" fillId="0" borderId="12" xfId="2" applyNumberFormat="1" applyFont="1" applyBorder="1" applyAlignment="1">
      <alignment horizontal="right"/>
    </xf>
    <xf numFmtId="164" fontId="38" fillId="0" borderId="12" xfId="0" applyNumberFormat="1" applyFont="1" applyBorder="1" applyAlignment="1">
      <alignment horizontal="right"/>
    </xf>
    <xf numFmtId="3" fontId="38" fillId="0" borderId="12" xfId="0" applyNumberFormat="1" applyFont="1" applyBorder="1" applyAlignment="1">
      <alignment horizontal="right"/>
    </xf>
    <xf numFmtId="164" fontId="38" fillId="0" borderId="12" xfId="0" applyNumberFormat="1" applyFont="1" applyBorder="1" applyAlignment="1">
      <alignment horizontal="left"/>
    </xf>
    <xf numFmtId="0" fontId="29" fillId="0" borderId="12" xfId="0" applyFont="1" applyBorder="1"/>
    <xf numFmtId="3" fontId="29" fillId="0" borderId="12" xfId="0" applyNumberFormat="1" applyFont="1" applyBorder="1"/>
    <xf numFmtId="164" fontId="29" fillId="0" borderId="12" xfId="1" applyNumberFormat="1" applyFont="1" applyFill="1" applyBorder="1"/>
    <xf numFmtId="164" fontId="29" fillId="0" borderId="12" xfId="0" applyNumberFormat="1" applyFont="1" applyBorder="1"/>
    <xf numFmtId="164" fontId="29" fillId="0" borderId="12" xfId="0" applyNumberFormat="1" applyFont="1" applyBorder="1" applyAlignment="1">
      <alignment horizontal="right"/>
    </xf>
    <xf numFmtId="3" fontId="38" fillId="0" borderId="12" xfId="0" applyNumberFormat="1" applyFont="1" applyBorder="1"/>
    <xf numFmtId="164" fontId="38" fillId="0" borderId="12" xfId="0" applyNumberFormat="1" applyFont="1" applyBorder="1"/>
    <xf numFmtId="164" fontId="29" fillId="0" borderId="12" xfId="1" applyNumberFormat="1" applyFont="1" applyBorder="1"/>
    <xf numFmtId="166" fontId="29" fillId="0" borderId="12" xfId="2" applyNumberFormat="1" applyFont="1" applyFill="1" applyBorder="1" applyAlignment="1">
      <alignment horizontal="right"/>
    </xf>
    <xf numFmtId="0" fontId="32" fillId="0" borderId="12" xfId="0" applyFont="1" applyBorder="1"/>
    <xf numFmtId="9" fontId="38" fillId="0" borderId="12" xfId="1" applyFont="1" applyFill="1" applyBorder="1"/>
    <xf numFmtId="9" fontId="38" fillId="0" borderId="12" xfId="1" applyFont="1" applyFill="1" applyBorder="1" applyAlignment="1">
      <alignment horizontal="right"/>
    </xf>
    <xf numFmtId="0" fontId="29" fillId="36" borderId="12" xfId="0" applyFont="1" applyFill="1" applyBorder="1" applyAlignment="1">
      <alignment horizontal="left" wrapText="1"/>
    </xf>
    <xf numFmtId="167" fontId="29" fillId="36" borderId="12" xfId="0" applyNumberFormat="1" applyFont="1" applyFill="1" applyBorder="1" applyAlignment="1">
      <alignment horizontal="left" wrapText="1"/>
    </xf>
    <xf numFmtId="0" fontId="29" fillId="0" borderId="12" xfId="0" applyFont="1" applyBorder="1" applyAlignment="1">
      <alignment horizontal="left" wrapText="1"/>
    </xf>
    <xf numFmtId="0" fontId="29" fillId="0" borderId="12" xfId="0" applyFont="1" applyBorder="1" applyAlignment="1">
      <alignment wrapText="1"/>
    </xf>
    <xf numFmtId="164" fontId="38" fillId="0" borderId="12" xfId="1" applyNumberFormat="1" applyFont="1" applyFill="1" applyBorder="1"/>
    <xf numFmtId="0" fontId="38" fillId="0" borderId="12" xfId="0" applyFont="1" applyBorder="1" applyAlignment="1">
      <alignment horizontal="left" vertical="center" wrapText="1"/>
    </xf>
    <xf numFmtId="6" fontId="29" fillId="0" borderId="12" xfId="0" applyNumberFormat="1" applyFont="1" applyBorder="1"/>
    <xf numFmtId="6" fontId="38" fillId="0" borderId="12" xfId="0" applyNumberFormat="1" applyFont="1" applyBorder="1"/>
    <xf numFmtId="3" fontId="29" fillId="0" borderId="12" xfId="0" applyNumberFormat="1" applyFont="1" applyBorder="1" applyAlignment="1">
      <alignment horizontal="right"/>
    </xf>
    <xf numFmtId="3" fontId="29" fillId="0" borderId="12" xfId="0" applyNumberFormat="1" applyFont="1" applyBorder="1" applyAlignment="1">
      <alignment horizontal="left"/>
    </xf>
    <xf numFmtId="0" fontId="29" fillId="0" borderId="12" xfId="0" applyFont="1" applyBorder="1" applyAlignment="1">
      <alignment horizontal="left"/>
    </xf>
    <xf numFmtId="6" fontId="38" fillId="0" borderId="12" xfId="0" applyNumberFormat="1" applyFont="1" applyBorder="1" applyAlignment="1">
      <alignment horizontal="right"/>
    </xf>
    <xf numFmtId="0" fontId="38" fillId="0" borderId="12" xfId="0" applyFont="1" applyBorder="1" applyAlignment="1">
      <alignment wrapText="1"/>
    </xf>
    <xf numFmtId="0" fontId="29" fillId="0" borderId="12" xfId="0" applyFont="1" applyBorder="1" applyAlignment="1">
      <alignment vertical="center"/>
    </xf>
    <xf numFmtId="164" fontId="38" fillId="0" borderId="12" xfId="1" applyNumberFormat="1" applyFont="1" applyFill="1" applyBorder="1" applyAlignment="1">
      <alignment horizontal="right"/>
    </xf>
    <xf numFmtId="0" fontId="38" fillId="0" borderId="12" xfId="0" applyFont="1" applyBorder="1" applyAlignment="1">
      <alignment vertical="center"/>
    </xf>
    <xf numFmtId="0" fontId="29" fillId="0" borderId="12" xfId="0" applyFont="1" applyBorder="1" applyAlignment="1">
      <alignment vertical="center" wrapText="1"/>
    </xf>
    <xf numFmtId="9" fontId="29" fillId="0" borderId="12" xfId="1" applyFont="1" applyFill="1" applyBorder="1"/>
    <xf numFmtId="0" fontId="38" fillId="0" borderId="13" xfId="0" applyFont="1" applyBorder="1"/>
    <xf numFmtId="3" fontId="38" fillId="0" borderId="13" xfId="0" applyNumberFormat="1" applyFont="1" applyBorder="1"/>
    <xf numFmtId="164" fontId="38" fillId="0" borderId="13" xfId="0" applyNumberFormat="1" applyFont="1" applyBorder="1"/>
    <xf numFmtId="0" fontId="38" fillId="0" borderId="16" xfId="0" applyFont="1" applyBorder="1"/>
    <xf numFmtId="3" fontId="38" fillId="0" borderId="16" xfId="0" applyNumberFormat="1" applyFont="1" applyBorder="1"/>
    <xf numFmtId="164" fontId="38" fillId="0" borderId="16" xfId="0" applyNumberFormat="1" applyFont="1" applyBorder="1"/>
    <xf numFmtId="9" fontId="29" fillId="0" borderId="13" xfId="1" applyFont="1" applyFill="1" applyBorder="1"/>
    <xf numFmtId="9" fontId="29" fillId="0" borderId="16" xfId="1" applyFont="1" applyFill="1" applyBorder="1"/>
    <xf numFmtId="164" fontId="38" fillId="0" borderId="16" xfId="0" applyNumberFormat="1" applyFont="1" applyBorder="1" applyAlignment="1">
      <alignment horizontal="right"/>
    </xf>
    <xf numFmtId="0" fontId="34" fillId="0" borderId="0" xfId="0" applyFont="1" applyAlignment="1">
      <alignment horizontal="left" vertical="top" wrapText="1"/>
    </xf>
    <xf numFmtId="0" fontId="38" fillId="0" borderId="13" xfId="0" applyFont="1" applyBorder="1" applyAlignment="1">
      <alignment horizontal="center"/>
    </xf>
    <xf numFmtId="0" fontId="38" fillId="0" borderId="14" xfId="0" applyFont="1" applyBorder="1" applyAlignment="1">
      <alignment horizontal="center"/>
    </xf>
    <xf numFmtId="0" fontId="38" fillId="0" borderId="15" xfId="0" applyFont="1" applyBorder="1" applyAlignment="1">
      <alignment horizontal="center"/>
    </xf>
    <xf numFmtId="0" fontId="29" fillId="0" borderId="13" xfId="0" applyFont="1" applyBorder="1" applyAlignment="1">
      <alignment horizontal="center"/>
    </xf>
    <xf numFmtId="0" fontId="29" fillId="0" borderId="14" xfId="0" applyFont="1" applyBorder="1" applyAlignment="1">
      <alignment horizontal="center"/>
    </xf>
    <xf numFmtId="0" fontId="29" fillId="0" borderId="15" xfId="0" applyFont="1" applyBorder="1" applyAlignment="1">
      <alignment horizontal="center"/>
    </xf>
    <xf numFmtId="0" fontId="38" fillId="0" borderId="12" xfId="0" applyFont="1" applyBorder="1" applyAlignment="1">
      <alignment horizontal="center"/>
    </xf>
    <xf numFmtId="0" fontId="29" fillId="0" borderId="12" xfId="0" applyFont="1" applyBorder="1" applyAlignment="1">
      <alignment horizontal="center"/>
    </xf>
    <xf numFmtId="0" fontId="29" fillId="3" borderId="2" xfId="0" applyFont="1" applyFill="1" applyBorder="1" applyAlignment="1">
      <alignment horizontal="center" wrapText="1"/>
    </xf>
    <xf numFmtId="0" fontId="29" fillId="3" borderId="0" xfId="0" applyFont="1" applyFill="1" applyAlignment="1">
      <alignment horizontal="center" wrapText="1"/>
    </xf>
    <xf numFmtId="0" fontId="29" fillId="3" borderId="1" xfId="0" applyFont="1" applyFill="1" applyBorder="1" applyAlignment="1">
      <alignment horizontal="center" wrapText="1"/>
    </xf>
    <xf numFmtId="0" fontId="29" fillId="3" borderId="0" xfId="0" applyFont="1" applyFill="1" applyAlignment="1">
      <alignment horizontal="center"/>
    </xf>
    <xf numFmtId="0" fontId="29" fillId="3" borderId="1" xfId="0" applyFont="1" applyFill="1" applyBorder="1" applyAlignment="1">
      <alignment horizontal="center"/>
    </xf>
    <xf numFmtId="0" fontId="29" fillId="3" borderId="2" xfId="0" applyFont="1" applyFill="1" applyBorder="1" applyAlignment="1">
      <alignment horizontal="center"/>
    </xf>
    <xf numFmtId="0" fontId="29" fillId="0" borderId="0" xfId="0" applyFont="1" applyAlignment="1">
      <alignment horizontal="center"/>
    </xf>
    <xf numFmtId="0" fontId="29" fillId="0" borderId="0" xfId="0" applyFont="1" applyAlignment="1">
      <alignment horizontal="center" wrapText="1"/>
    </xf>
    <xf numFmtId="0" fontId="29" fillId="0" borderId="12" xfId="0" applyFont="1" applyBorder="1" applyAlignment="1">
      <alignment horizontal="left" vertical="center"/>
    </xf>
    <xf numFmtId="3" fontId="29" fillId="0" borderId="12" xfId="0" applyNumberFormat="1" applyFont="1" applyBorder="1" applyAlignment="1">
      <alignment horizontal="center" vertical="center"/>
    </xf>
    <xf numFmtId="3" fontId="38" fillId="0" borderId="12" xfId="0" applyNumberFormat="1" applyFont="1" applyBorder="1" applyAlignment="1">
      <alignment horizontal="center" vertical="center"/>
    </xf>
    <xf numFmtId="3" fontId="29" fillId="0" borderId="12" xfId="0" applyNumberFormat="1" applyFont="1" applyBorder="1" applyAlignment="1">
      <alignment horizontal="center"/>
    </xf>
    <xf numFmtId="0" fontId="38" fillId="0" borderId="12" xfId="0" applyFont="1" applyBorder="1" applyAlignment="1">
      <alignment horizontal="left" vertical="center" wrapText="1"/>
    </xf>
    <xf numFmtId="0" fontId="29" fillId="0" borderId="12" xfId="0" applyFont="1" applyBorder="1" applyAlignment="1">
      <alignment horizontal="center" vertical="center"/>
    </xf>
    <xf numFmtId="165" fontId="38" fillId="0" borderId="12" xfId="0" applyNumberFormat="1" applyFont="1" applyBorder="1" applyAlignment="1">
      <alignment horizontal="center"/>
    </xf>
    <xf numFmtId="165" fontId="38" fillId="0" borderId="12" xfId="0" applyNumberFormat="1" applyFont="1" applyBorder="1" applyAlignment="1">
      <alignment horizontal="center" vertical="center"/>
    </xf>
    <xf numFmtId="0" fontId="38" fillId="0" borderId="12" xfId="0" applyFont="1" applyBorder="1" applyAlignment="1">
      <alignment horizontal="left" vertical="center"/>
    </xf>
    <xf numFmtId="165" fontId="35" fillId="36" borderId="12" xfId="0" applyNumberFormat="1" applyFont="1" applyFill="1" applyBorder="1" applyAlignment="1">
      <alignment horizontal="center" vertical="center"/>
    </xf>
  </cellXfs>
  <cellStyles count="85">
    <cellStyle name="20% - Accent1" xfId="18" builtinId="30" customBuiltin="1"/>
    <cellStyle name="20% - Accent1 2" xfId="52" xr:uid="{F81CEC0A-AAB6-47A1-991A-A3A8F12FA555}"/>
    <cellStyle name="20% - Accent1 3" xfId="71" xr:uid="{A241DF0D-6C20-40D3-84E0-825C22271729}"/>
    <cellStyle name="20% - Accent2" xfId="21" builtinId="34" customBuiltin="1"/>
    <cellStyle name="20% - Accent2 2" xfId="54" xr:uid="{C2FDB4FE-F5E3-4ACF-8668-B3339202D22C}"/>
    <cellStyle name="20% - Accent2 3" xfId="73" xr:uid="{172B9ADB-CBEE-486F-9422-AA16839817AB}"/>
    <cellStyle name="20% - Accent3" xfId="24" builtinId="38" customBuiltin="1"/>
    <cellStyle name="20% - Accent3 2" xfId="56" xr:uid="{6FAD0DA2-8BDD-4981-9BC9-11E1AA205896}"/>
    <cellStyle name="20% - Accent3 3" xfId="75" xr:uid="{9073901B-31C5-4211-9492-A46C67BD85CA}"/>
    <cellStyle name="20% - Accent4" xfId="27" builtinId="42" customBuiltin="1"/>
    <cellStyle name="20% - Accent4 2" xfId="58" xr:uid="{1A5471A8-9EA0-45C6-B9E1-C45598585DB6}"/>
    <cellStyle name="20% - Accent4 3" xfId="77" xr:uid="{5A2962FA-360E-453A-B7E8-40007EACD82D}"/>
    <cellStyle name="20% - Accent5" xfId="30" builtinId="46" customBuiltin="1"/>
    <cellStyle name="20% - Accent5 2" xfId="60" xr:uid="{7DE060D8-3F69-4BF3-9F7A-CFBCC3F70C48}"/>
    <cellStyle name="20% - Accent5 3" xfId="79" xr:uid="{A2784281-7210-46A3-BEBD-CD045CFDC109}"/>
    <cellStyle name="20% - Accent6" xfId="33" builtinId="50" customBuiltin="1"/>
    <cellStyle name="20% - Accent6 2" xfId="62" xr:uid="{E8192917-FA6A-4382-9126-A37BBAAD659E}"/>
    <cellStyle name="20% - Accent6 3" xfId="81" xr:uid="{77CBD4B9-2364-482A-85A3-D7E7AFBDCAF2}"/>
    <cellStyle name="40% - Accent1" xfId="19" builtinId="31" customBuiltin="1"/>
    <cellStyle name="40% - Accent1 2" xfId="53" xr:uid="{52AF666D-BAE3-4587-B0F2-91EAF91E36B6}"/>
    <cellStyle name="40% - Accent1 3" xfId="72" xr:uid="{E205B90A-8173-47BB-894B-E28A8F53E376}"/>
    <cellStyle name="40% - Accent2" xfId="22" builtinId="35" customBuiltin="1"/>
    <cellStyle name="40% - Accent2 2" xfId="55" xr:uid="{122047D9-3677-4586-824A-9E4BBA988C88}"/>
    <cellStyle name="40% - Accent2 3" xfId="74" xr:uid="{F9BFDC31-5437-4E1A-8301-8D8CDE22E26B}"/>
    <cellStyle name="40% - Accent3" xfId="25" builtinId="39" customBuiltin="1"/>
    <cellStyle name="40% - Accent3 2" xfId="57" xr:uid="{52AAEC91-C84C-49F5-9B52-BB8077636E06}"/>
    <cellStyle name="40% - Accent3 3" xfId="76" xr:uid="{D98A71BE-DC38-487D-8936-C604B00A2045}"/>
    <cellStyle name="40% - Accent4" xfId="28" builtinId="43" customBuiltin="1"/>
    <cellStyle name="40% - Accent4 2" xfId="59" xr:uid="{4C7C729B-44DE-442D-872E-3C79F60E3672}"/>
    <cellStyle name="40% - Accent4 3" xfId="78" xr:uid="{EA3D910D-762F-42E4-A26E-700EBDE970AA}"/>
    <cellStyle name="40% - Accent5" xfId="31" builtinId="47" customBuiltin="1"/>
    <cellStyle name="40% - Accent5 2" xfId="61" xr:uid="{94DCD75D-25C6-4B6E-9E6C-FE55596BB076}"/>
    <cellStyle name="40% - Accent5 3" xfId="80" xr:uid="{D0AF84B9-1144-4EE2-9F67-75D040B84196}"/>
    <cellStyle name="40% - Accent6" xfId="34" builtinId="51" customBuiltin="1"/>
    <cellStyle name="40% - Accent6 2" xfId="63" xr:uid="{95E2F3F8-513F-400E-8A59-03C598F8A006}"/>
    <cellStyle name="40% - Accent6 3" xfId="82" xr:uid="{1F465967-5A61-44F3-BC0E-0D8703472BC6}"/>
    <cellStyle name="60% - Accent1 2" xfId="39" xr:uid="{F070BE4A-FDBF-447C-A643-218CA43EFD8E}"/>
    <cellStyle name="60% - Accent2 2" xfId="40" xr:uid="{EB95A4B0-2EFE-4A2B-A096-5FD3C6E1C743}"/>
    <cellStyle name="60% - Accent3 2" xfId="41" xr:uid="{C2366E58-AFA9-4FFA-A264-357923AA3044}"/>
    <cellStyle name="60% - Accent4 2" xfId="42" xr:uid="{A6DB965D-C186-4EDA-91FC-7FA7ECF54DFC}"/>
    <cellStyle name="60% - Accent5 2" xfId="43" xr:uid="{A4AA2333-E86E-4268-9C3E-5371D2E7EA33}"/>
    <cellStyle name="60% - Accent6 2" xfId="44" xr:uid="{8BE17A44-2E87-42D3-A4BC-041F82535906}"/>
    <cellStyle name="Accent1" xfId="17" builtinId="29" customBuiltin="1"/>
    <cellStyle name="Accent2" xfId="20" builtinId="33" customBuiltin="1"/>
    <cellStyle name="Accent3" xfId="23" builtinId="37" customBuiltin="1"/>
    <cellStyle name="Accent4" xfId="26" builtinId="41" customBuiltin="1"/>
    <cellStyle name="Accent5" xfId="29" builtinId="45" customBuiltin="1"/>
    <cellStyle name="Accent6" xfId="32" builtinId="49" customBuiltin="1"/>
    <cellStyle name="Bad" xfId="8" builtinId="27" customBuiltin="1"/>
    <cellStyle name="Calculation" xfId="11" builtinId="22" customBuiltin="1"/>
    <cellStyle name="Check Cell" xfId="13" builtinId="23" customBuiltin="1"/>
    <cellStyle name="Comma" xfId="2" builtinId="3"/>
    <cellStyle name="Comma 2" xfId="50" xr:uid="{C976A315-A8EE-429F-ABE5-A4A0DBA5252A}"/>
    <cellStyle name="Comma 2 2" xfId="68" xr:uid="{2BB6DDD0-A549-444E-B2DB-CC1C860D9A82}"/>
    <cellStyle name="Currency 2" xfId="47" xr:uid="{3AA0B513-BF56-4225-9338-22507D6C0D34}"/>
    <cellStyle name="Currency 2 2" xfId="67" xr:uid="{4C069942-1BAD-469C-997D-619FBAC0F812}"/>
    <cellStyle name="Currency 3" xfId="84" xr:uid="{B3ED1880-B69C-488D-BD0D-83902956ACBA}"/>
    <cellStyle name="Explanatory Text" xfId="15"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6" builtinId="8"/>
    <cellStyle name="Input" xfId="9" builtinId="20" customBuiltin="1"/>
    <cellStyle name="Linked Cell" xfId="12" builtinId="24" customBuiltin="1"/>
    <cellStyle name="Neutral 2" xfId="37" xr:uid="{A6EA5F1D-7719-4B36-9EE9-E3DBA7FFFF57}"/>
    <cellStyle name="Normal" xfId="0" builtinId="0"/>
    <cellStyle name="Normal 2" xfId="48" xr:uid="{8B65598A-38DD-40EE-814C-EB3BEED8D2F5}"/>
    <cellStyle name="Normal 3" xfId="49" xr:uid="{1E02B069-9133-4182-85FE-A7F8B59F69E7}"/>
    <cellStyle name="Normal 3 2" xfId="51" xr:uid="{7584ED05-8867-4836-AE49-75FE719CBF7C}"/>
    <cellStyle name="Normal 4" xfId="35" xr:uid="{3BF98254-A306-4671-9D2D-D4650CA44B15}"/>
    <cellStyle name="Normal 4 2" xfId="64" xr:uid="{BD448FEF-E7C3-4C86-BF2B-5E2C251E0917}"/>
    <cellStyle name="Normal 5" xfId="69" xr:uid="{05D4794D-61B4-499A-9185-E0EC6784CF51}"/>
    <cellStyle name="Note 2" xfId="38" xr:uid="{3417BFC6-6848-46A7-BD21-1AB1FADB35BE}"/>
    <cellStyle name="Note 2 2" xfId="65" xr:uid="{228ADD9F-8CBA-4D77-B0E5-AF90C5C3801D}"/>
    <cellStyle name="Note 3" xfId="70" xr:uid="{EE490C43-5CB8-4AFB-8EDE-74AB7D805821}"/>
    <cellStyle name="Output" xfId="10" builtinId="21" customBuiltin="1"/>
    <cellStyle name="Percent" xfId="1" builtinId="5"/>
    <cellStyle name="Percent 2" xfId="45" xr:uid="{85E9AC39-9BF2-4B02-B040-CF37C5DA20A1}"/>
    <cellStyle name="Percent 2 2" xfId="66" xr:uid="{6353C216-CCA2-4452-9FEB-B2F5D9950E24}"/>
    <cellStyle name="Percent 3" xfId="83" xr:uid="{578F4166-773F-4CD9-97A4-0DBAF9EF1127}"/>
    <cellStyle name="Title 2" xfId="36" xr:uid="{6A92D849-5654-4AE8-B675-490558491F8C}"/>
    <cellStyle name="Total" xfId="16"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onnections" Target="connection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594360</xdr:colOff>
      <xdr:row>36</xdr:row>
      <xdr:rowOff>152400</xdr:rowOff>
    </xdr:to>
    <xdr:pic>
      <xdr:nvPicPr>
        <xdr:cNvPr id="3" name="Picture 2">
          <a:extLst>
            <a:ext uri="{FF2B5EF4-FFF2-40B4-BE49-F238E27FC236}">
              <a16:creationId xmlns:a16="http://schemas.microsoft.com/office/drawing/2014/main" id="{47AE7377-BF8E-4BE8-84C4-9EC2AA3FC5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8717280" cy="673608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B5723-8C94-4624-9847-E229CA7B92BC}">
  <dimension ref="A1"/>
  <sheetViews>
    <sheetView tabSelected="1" workbookViewId="0">
      <selection activeCell="P5" sqref="P5"/>
    </sheetView>
  </sheetViews>
  <sheetFormatPr defaultColWidth="9.109375" defaultRowHeight="14.4" x14ac:dyDescent="0.3"/>
  <cols>
    <col min="1" max="16384" width="9.109375" style="19"/>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E17"/>
  <sheetViews>
    <sheetView workbookViewId="0"/>
  </sheetViews>
  <sheetFormatPr defaultColWidth="8.6640625" defaultRowHeight="13.8" x14ac:dyDescent="0.25"/>
  <cols>
    <col min="1" max="1" width="40" style="6" customWidth="1"/>
    <col min="2" max="5" width="15" style="6" customWidth="1"/>
    <col min="6" max="16384" width="8.6640625" style="6"/>
  </cols>
  <sheetData>
    <row r="1" spans="1:5" ht="17.399999999999999" x14ac:dyDescent="0.3">
      <c r="A1" s="1" t="s">
        <v>3</v>
      </c>
    </row>
    <row r="3" spans="1:5" ht="17.399999999999999" x14ac:dyDescent="0.3">
      <c r="A3" s="1" t="s">
        <v>224</v>
      </c>
    </row>
    <row r="4" spans="1:5" ht="17.399999999999999" x14ac:dyDescent="0.3">
      <c r="A4" s="1"/>
    </row>
    <row r="5" spans="1:5" x14ac:dyDescent="0.25">
      <c r="A5" s="14" t="s">
        <v>93</v>
      </c>
      <c r="B5" s="103"/>
      <c r="C5" s="103"/>
      <c r="D5" s="103"/>
      <c r="E5" s="103"/>
    </row>
    <row r="6" spans="1:5" ht="82.8" x14ac:dyDescent="0.25">
      <c r="A6" s="23" t="s">
        <v>5</v>
      </c>
      <c r="B6" s="23" t="s">
        <v>6</v>
      </c>
      <c r="C6" s="23" t="s">
        <v>211</v>
      </c>
      <c r="D6" s="23" t="s">
        <v>22</v>
      </c>
      <c r="E6" s="23" t="s">
        <v>23</v>
      </c>
    </row>
    <row r="7" spans="1:5" s="24" customFormat="1" x14ac:dyDescent="0.25">
      <c r="A7" s="43" t="s">
        <v>24</v>
      </c>
      <c r="B7" s="54">
        <v>884</v>
      </c>
      <c r="C7" s="55">
        <v>9.5736000000000002E-2</v>
      </c>
      <c r="D7" s="55">
        <v>6.6573010000000002E-2</v>
      </c>
      <c r="E7" s="55">
        <v>0.12489836</v>
      </c>
    </row>
    <row r="8" spans="1:5" s="24" customFormat="1" x14ac:dyDescent="0.25">
      <c r="A8" s="43" t="s">
        <v>25</v>
      </c>
      <c r="B8" s="43">
        <v>182</v>
      </c>
      <c r="C8" s="55">
        <v>0.33450200000000002</v>
      </c>
      <c r="D8" s="55">
        <v>0.26011722999999998</v>
      </c>
      <c r="E8" s="55">
        <v>0.40888769000000003</v>
      </c>
    </row>
    <row r="9" spans="1:5" s="24" customFormat="1" x14ac:dyDescent="0.25">
      <c r="A9" s="43" t="s">
        <v>26</v>
      </c>
      <c r="B9" s="54">
        <v>1066</v>
      </c>
      <c r="C9" s="55">
        <v>0.101522</v>
      </c>
      <c r="D9" s="55">
        <v>7.3009169999999998E-2</v>
      </c>
      <c r="E9" s="55">
        <v>0.13003509999999999</v>
      </c>
    </row>
    <row r="11" spans="1:5" x14ac:dyDescent="0.25">
      <c r="A11" s="14" t="s">
        <v>97</v>
      </c>
      <c r="B11" s="104"/>
      <c r="C11" s="104"/>
      <c r="D11" s="104"/>
    </row>
    <row r="12" spans="1:5" ht="82.8" x14ac:dyDescent="0.25">
      <c r="A12" s="23" t="s">
        <v>5</v>
      </c>
      <c r="B12" s="23" t="s">
        <v>211</v>
      </c>
      <c r="C12" s="23" t="s">
        <v>22</v>
      </c>
      <c r="D12" s="23" t="s">
        <v>23</v>
      </c>
    </row>
    <row r="13" spans="1:5" x14ac:dyDescent="0.25">
      <c r="A13" s="49" t="s">
        <v>24</v>
      </c>
      <c r="B13" s="59">
        <v>0.13242499999999999</v>
      </c>
      <c r="C13" s="60" t="s">
        <v>208</v>
      </c>
      <c r="D13" s="60" t="s">
        <v>208</v>
      </c>
    </row>
    <row r="14" spans="1:5" x14ac:dyDescent="0.25">
      <c r="A14" s="49" t="s">
        <v>25</v>
      </c>
      <c r="B14" s="59">
        <v>0.25607400000000002</v>
      </c>
      <c r="C14" s="60" t="s">
        <v>208</v>
      </c>
      <c r="D14" s="60" t="s">
        <v>208</v>
      </c>
    </row>
    <row r="15" spans="1:5" x14ac:dyDescent="0.25">
      <c r="A15" s="49" t="s">
        <v>26</v>
      </c>
      <c r="B15" s="59">
        <v>0.134325</v>
      </c>
      <c r="C15" s="60" t="s">
        <v>208</v>
      </c>
      <c r="D15" s="60" t="s">
        <v>208</v>
      </c>
    </row>
    <row r="17" spans="1:4" ht="117" customHeight="1" x14ac:dyDescent="0.25">
      <c r="A17" s="88" t="s">
        <v>226</v>
      </c>
      <c r="B17" s="88"/>
      <c r="C17" s="88"/>
      <c r="D17" s="88"/>
    </row>
  </sheetData>
  <mergeCells count="3">
    <mergeCell ref="A17:D17"/>
    <mergeCell ref="B5:E5"/>
    <mergeCell ref="B11:D1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A1:M11"/>
  <sheetViews>
    <sheetView zoomScaleNormal="100" workbookViewId="0"/>
  </sheetViews>
  <sheetFormatPr defaultColWidth="8.6640625" defaultRowHeight="13.8" x14ac:dyDescent="0.25"/>
  <cols>
    <col min="1" max="1" width="40" style="6" customWidth="1"/>
    <col min="2" max="17" width="15" style="6" customWidth="1"/>
    <col min="18" max="16384" width="8.6640625" style="6"/>
  </cols>
  <sheetData>
    <row r="1" spans="1:13" ht="17.399999999999999" x14ac:dyDescent="0.3">
      <c r="A1" s="58" t="s">
        <v>3</v>
      </c>
    </row>
    <row r="3" spans="1:13" ht="17.399999999999999" x14ac:dyDescent="0.3">
      <c r="A3" s="1" t="s">
        <v>223</v>
      </c>
    </row>
    <row r="5" spans="1:13" ht="30" customHeight="1" x14ac:dyDescent="0.25">
      <c r="A5" s="14"/>
      <c r="B5" s="97" t="s">
        <v>220</v>
      </c>
      <c r="C5" s="98"/>
      <c r="D5" s="98"/>
      <c r="E5" s="99"/>
      <c r="F5" s="97" t="s">
        <v>221</v>
      </c>
      <c r="G5" s="98"/>
      <c r="H5" s="98"/>
      <c r="I5" s="99"/>
      <c r="J5" s="97" t="s">
        <v>222</v>
      </c>
      <c r="K5" s="98"/>
      <c r="L5" s="98"/>
      <c r="M5" s="99"/>
    </row>
    <row r="6" spans="1:13" ht="27.6" x14ac:dyDescent="0.25">
      <c r="A6" s="23" t="s">
        <v>5</v>
      </c>
      <c r="B6" s="23" t="s">
        <v>6</v>
      </c>
      <c r="C6" s="23" t="s">
        <v>31</v>
      </c>
      <c r="D6" s="23" t="s">
        <v>22</v>
      </c>
      <c r="E6" s="23" t="s">
        <v>23</v>
      </c>
      <c r="F6" s="23" t="s">
        <v>6</v>
      </c>
      <c r="G6" s="23" t="s">
        <v>32</v>
      </c>
      <c r="H6" s="23" t="s">
        <v>22</v>
      </c>
      <c r="I6" s="23" t="s">
        <v>23</v>
      </c>
      <c r="J6" s="23" t="s">
        <v>6</v>
      </c>
      <c r="K6" s="23" t="s">
        <v>33</v>
      </c>
      <c r="L6" s="23" t="s">
        <v>22</v>
      </c>
      <c r="M6" s="23" t="s">
        <v>23</v>
      </c>
    </row>
    <row r="7" spans="1:13" x14ac:dyDescent="0.25">
      <c r="A7" s="43" t="s">
        <v>24</v>
      </c>
      <c r="B7" s="54">
        <v>149</v>
      </c>
      <c r="C7" s="55">
        <v>0.55985394033819003</v>
      </c>
      <c r="D7" s="55">
        <v>0.42923420311989002</v>
      </c>
      <c r="E7" s="55">
        <v>0.69047367755649003</v>
      </c>
      <c r="F7" s="54">
        <v>130</v>
      </c>
      <c r="G7" s="55">
        <v>0.22026222038384</v>
      </c>
      <c r="H7" s="55">
        <v>0.13219245939485</v>
      </c>
      <c r="I7" s="55">
        <v>0.30833198137284001</v>
      </c>
      <c r="J7" s="54">
        <v>149</v>
      </c>
      <c r="K7" s="55">
        <v>0.12066540948236</v>
      </c>
      <c r="L7" s="55">
        <v>6.9424269289669993E-2</v>
      </c>
      <c r="M7" s="55">
        <v>0.17190654967506</v>
      </c>
    </row>
    <row r="8" spans="1:13" x14ac:dyDescent="0.25">
      <c r="A8" s="43" t="s">
        <v>25</v>
      </c>
      <c r="B8" s="54">
        <v>67</v>
      </c>
      <c r="C8" s="55">
        <v>0.41770914650013002</v>
      </c>
      <c r="D8" s="55">
        <v>0.28739105939602</v>
      </c>
      <c r="E8" s="55">
        <v>0.54802723360424999</v>
      </c>
      <c r="F8" s="54">
        <v>58</v>
      </c>
      <c r="G8" s="55">
        <v>0.41235898142067001</v>
      </c>
      <c r="H8" s="55">
        <v>0.26820962245834001</v>
      </c>
      <c r="I8" s="55">
        <v>0.55650834038300001</v>
      </c>
      <c r="J8" s="54">
        <v>67</v>
      </c>
      <c r="K8" s="55">
        <v>0.16890463278583001</v>
      </c>
      <c r="L8" s="55">
        <v>9.5739737121230004E-2</v>
      </c>
      <c r="M8" s="55">
        <v>0.24206952845043</v>
      </c>
    </row>
    <row r="9" spans="1:13" x14ac:dyDescent="0.25">
      <c r="A9" s="43" t="s">
        <v>26</v>
      </c>
      <c r="B9" s="54">
        <v>216</v>
      </c>
      <c r="C9" s="55">
        <v>0.44596244440167998</v>
      </c>
      <c r="D9" s="55">
        <v>0.33811898498317</v>
      </c>
      <c r="E9" s="55">
        <v>0.55380590382019002</v>
      </c>
      <c r="F9" s="54">
        <v>188</v>
      </c>
      <c r="G9" s="55">
        <v>0.36448278932321998</v>
      </c>
      <c r="H9" s="55">
        <v>0.25386526034675</v>
      </c>
      <c r="I9" s="55">
        <v>0.47510031829969002</v>
      </c>
      <c r="J9" s="54">
        <v>216</v>
      </c>
      <c r="K9" s="55">
        <v>0.15931640159048999</v>
      </c>
      <c r="L9" s="55">
        <v>9.9678996508080001E-2</v>
      </c>
      <c r="M9" s="55">
        <v>0.21895380667289999</v>
      </c>
    </row>
    <row r="11" spans="1:13" ht="90" customHeight="1" x14ac:dyDescent="0.25">
      <c r="A11" s="88" t="s">
        <v>225</v>
      </c>
      <c r="B11" s="88"/>
      <c r="C11" s="88"/>
      <c r="D11" s="88"/>
      <c r="E11" s="88"/>
    </row>
  </sheetData>
  <mergeCells count="4">
    <mergeCell ref="B5:E5"/>
    <mergeCell ref="F5:I5"/>
    <mergeCell ref="J5:M5"/>
    <mergeCell ref="A11:E1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DD06F-66B9-49B7-97CC-A3347D586618}">
  <sheetPr>
    <tabColor theme="4"/>
  </sheetPr>
  <dimension ref="A1:F19"/>
  <sheetViews>
    <sheetView workbookViewId="0"/>
  </sheetViews>
  <sheetFormatPr defaultColWidth="15" defaultRowHeight="14.4" x14ac:dyDescent="0.3"/>
  <cols>
    <col min="1" max="1" width="38.33203125" customWidth="1"/>
  </cols>
  <sheetData>
    <row r="1" spans="1:6" ht="17.399999999999999" x14ac:dyDescent="0.3">
      <c r="A1" s="1" t="s">
        <v>3</v>
      </c>
      <c r="B1" s="6"/>
      <c r="C1" s="6"/>
      <c r="D1" s="6"/>
      <c r="E1" s="6"/>
      <c r="F1" s="6"/>
    </row>
    <row r="2" spans="1:6" x14ac:dyDescent="0.3">
      <c r="A2" s="6"/>
      <c r="B2" s="6"/>
      <c r="C2" s="6"/>
      <c r="D2" s="6"/>
      <c r="E2" s="6"/>
      <c r="F2" s="6"/>
    </row>
    <row r="3" spans="1:6" ht="17.399999999999999" x14ac:dyDescent="0.3">
      <c r="A3" s="1" t="s">
        <v>55</v>
      </c>
      <c r="B3" s="6"/>
      <c r="C3" s="6"/>
      <c r="D3" s="6"/>
      <c r="E3" s="6"/>
      <c r="F3" s="6"/>
    </row>
    <row r="4" spans="1:6" x14ac:dyDescent="0.3">
      <c r="A4" s="6"/>
      <c r="B4" s="6"/>
      <c r="C4" s="6"/>
      <c r="D4" s="6"/>
      <c r="E4" s="6"/>
      <c r="F4" s="6"/>
    </row>
    <row r="5" spans="1:6" ht="55.8" x14ac:dyDescent="0.3">
      <c r="A5" s="23" t="s">
        <v>5</v>
      </c>
      <c r="B5" s="23" t="s">
        <v>234</v>
      </c>
      <c r="C5" s="23" t="s">
        <v>6</v>
      </c>
      <c r="D5" s="23" t="s">
        <v>57</v>
      </c>
      <c r="E5" s="23" t="s">
        <v>22</v>
      </c>
      <c r="F5" s="23" t="s">
        <v>23</v>
      </c>
    </row>
    <row r="6" spans="1:6" x14ac:dyDescent="0.3">
      <c r="A6" s="105" t="s">
        <v>34</v>
      </c>
      <c r="B6" s="49" t="s">
        <v>58</v>
      </c>
      <c r="C6" s="106">
        <v>765</v>
      </c>
      <c r="D6" s="52">
        <v>0.73372271995094995</v>
      </c>
      <c r="E6" s="52">
        <v>0.67511089097994004</v>
      </c>
      <c r="F6" s="52">
        <v>0.79233454892196997</v>
      </c>
    </row>
    <row r="7" spans="1:6" x14ac:dyDescent="0.3">
      <c r="A7" s="105"/>
      <c r="B7" s="49" t="s">
        <v>59</v>
      </c>
      <c r="C7" s="106"/>
      <c r="D7" s="52">
        <v>0.40624752309772</v>
      </c>
      <c r="E7" s="52">
        <v>0.34749846861897998</v>
      </c>
      <c r="F7" s="52">
        <v>0.46499657757646001</v>
      </c>
    </row>
    <row r="8" spans="1:6" x14ac:dyDescent="0.3">
      <c r="A8" s="105"/>
      <c r="B8" s="49" t="s">
        <v>60</v>
      </c>
      <c r="C8" s="106"/>
      <c r="D8" s="52">
        <v>4.1895829460389999E-2</v>
      </c>
      <c r="E8" s="52">
        <v>2.425126076886E-2</v>
      </c>
      <c r="F8" s="52">
        <v>5.954039815191E-2</v>
      </c>
    </row>
    <row r="9" spans="1:6" x14ac:dyDescent="0.3">
      <c r="A9" s="105"/>
      <c r="B9" s="49" t="s">
        <v>61</v>
      </c>
      <c r="C9" s="106"/>
      <c r="D9" s="52">
        <v>2.9162040655949999E-2</v>
      </c>
      <c r="E9" s="52">
        <v>0</v>
      </c>
      <c r="F9" s="52">
        <v>5.863008756476E-2</v>
      </c>
    </row>
    <row r="10" spans="1:6" x14ac:dyDescent="0.3">
      <c r="A10" s="105" t="s">
        <v>25</v>
      </c>
      <c r="B10" s="49" t="s">
        <v>58</v>
      </c>
      <c r="C10" s="106">
        <v>174</v>
      </c>
      <c r="D10" s="52">
        <v>0.63299268806190001</v>
      </c>
      <c r="E10" s="52">
        <v>0.54954501089420005</v>
      </c>
      <c r="F10" s="52">
        <v>0.71644036522959997</v>
      </c>
    </row>
    <row r="11" spans="1:6" x14ac:dyDescent="0.3">
      <c r="A11" s="105"/>
      <c r="B11" s="49" t="s">
        <v>59</v>
      </c>
      <c r="C11" s="106"/>
      <c r="D11" s="52">
        <v>0.74545029229633997</v>
      </c>
      <c r="E11" s="52">
        <v>0.68161437910504996</v>
      </c>
      <c r="F11" s="52">
        <v>0.80928620548762997</v>
      </c>
    </row>
    <row r="12" spans="1:6" x14ac:dyDescent="0.3">
      <c r="A12" s="105"/>
      <c r="B12" s="49" t="s">
        <v>60</v>
      </c>
      <c r="C12" s="106"/>
      <c r="D12" s="52">
        <v>4.5382403863560003E-2</v>
      </c>
      <c r="E12" s="52">
        <v>1.194928132337E-2</v>
      </c>
      <c r="F12" s="52">
        <v>7.8815526403759995E-2</v>
      </c>
    </row>
    <row r="13" spans="1:6" x14ac:dyDescent="0.3">
      <c r="A13" s="105"/>
      <c r="B13" s="49" t="s">
        <v>61</v>
      </c>
      <c r="C13" s="106"/>
      <c r="D13" s="52">
        <v>2.2499696173570002E-2</v>
      </c>
      <c r="E13" s="52">
        <v>2.2602789011999999E-4</v>
      </c>
      <c r="F13" s="52">
        <v>4.4773364457020001E-2</v>
      </c>
    </row>
    <row r="14" spans="1:6" x14ac:dyDescent="0.3">
      <c r="A14" s="105" t="s">
        <v>26</v>
      </c>
      <c r="B14" s="49" t="s">
        <v>58</v>
      </c>
      <c r="C14" s="106">
        <v>939</v>
      </c>
      <c r="D14" s="52">
        <v>0.73028344980363002</v>
      </c>
      <c r="E14" s="52">
        <v>0.67360117649437001</v>
      </c>
      <c r="F14" s="52">
        <v>0.78696572311288004</v>
      </c>
    </row>
    <row r="15" spans="1:6" x14ac:dyDescent="0.3">
      <c r="A15" s="105"/>
      <c r="B15" s="49" t="s">
        <v>59</v>
      </c>
      <c r="C15" s="106"/>
      <c r="D15" s="52">
        <v>0.41782907366527999</v>
      </c>
      <c r="E15" s="52">
        <v>0.36104406943674</v>
      </c>
      <c r="F15" s="52">
        <v>0.47461407789381999</v>
      </c>
    </row>
    <row r="16" spans="1:6" x14ac:dyDescent="0.3">
      <c r="A16" s="105"/>
      <c r="B16" s="49" t="s">
        <v>60</v>
      </c>
      <c r="C16" s="106"/>
      <c r="D16" s="52">
        <v>4.201487311635E-2</v>
      </c>
      <c r="E16" s="52">
        <v>2.4934562616030002E-2</v>
      </c>
      <c r="F16" s="52">
        <v>5.9095183616660003E-2</v>
      </c>
    </row>
    <row r="17" spans="1:6" x14ac:dyDescent="0.3">
      <c r="A17" s="105"/>
      <c r="B17" s="49" t="s">
        <v>61</v>
      </c>
      <c r="C17" s="106"/>
      <c r="D17" s="52">
        <v>2.893456527389E-2</v>
      </c>
      <c r="E17" s="52">
        <v>4.6250052674E-4</v>
      </c>
      <c r="F17" s="52">
        <v>5.7406630021029997E-2</v>
      </c>
    </row>
    <row r="18" spans="1:6" x14ac:dyDescent="0.3">
      <c r="A18" s="6"/>
      <c r="B18" s="6"/>
      <c r="C18" s="6"/>
      <c r="D18" s="6"/>
      <c r="E18" s="6"/>
      <c r="F18" s="6"/>
    </row>
    <row r="19" spans="1:6" ht="89.25" customHeight="1" x14ac:dyDescent="0.3">
      <c r="A19" s="88" t="s">
        <v>62</v>
      </c>
      <c r="B19" s="88"/>
      <c r="C19" s="88"/>
      <c r="D19" s="88"/>
      <c r="E19" s="88"/>
      <c r="F19" s="88"/>
    </row>
  </sheetData>
  <mergeCells count="7">
    <mergeCell ref="A6:A9"/>
    <mergeCell ref="A10:A13"/>
    <mergeCell ref="A14:A17"/>
    <mergeCell ref="A19:F19"/>
    <mergeCell ref="C14:C17"/>
    <mergeCell ref="C10:C13"/>
    <mergeCell ref="C6:C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F25"/>
  <sheetViews>
    <sheetView workbookViewId="0"/>
  </sheetViews>
  <sheetFormatPr defaultColWidth="8.6640625" defaultRowHeight="13.8" x14ac:dyDescent="0.25"/>
  <cols>
    <col min="1" max="1" width="40" style="6" customWidth="1"/>
    <col min="2" max="6" width="15" style="6" customWidth="1"/>
    <col min="7" max="16384" width="8.6640625" style="6"/>
  </cols>
  <sheetData>
    <row r="1" spans="1:6" ht="17.399999999999999" x14ac:dyDescent="0.3">
      <c r="A1" s="58" t="s">
        <v>3</v>
      </c>
    </row>
    <row r="3" spans="1:6" ht="17.399999999999999" x14ac:dyDescent="0.3">
      <c r="A3" s="1" t="s">
        <v>47</v>
      </c>
    </row>
    <row r="5" spans="1:6" ht="27.6" x14ac:dyDescent="0.25">
      <c r="A5" s="23" t="s">
        <v>5</v>
      </c>
      <c r="B5" s="23" t="s">
        <v>48</v>
      </c>
      <c r="C5" s="23" t="s">
        <v>6</v>
      </c>
      <c r="D5" s="23" t="s">
        <v>8</v>
      </c>
      <c r="E5" s="23" t="s">
        <v>22</v>
      </c>
      <c r="F5" s="23" t="s">
        <v>23</v>
      </c>
    </row>
    <row r="6" spans="1:6" x14ac:dyDescent="0.25">
      <c r="A6" s="105" t="s">
        <v>34</v>
      </c>
      <c r="B6" s="49" t="s">
        <v>50</v>
      </c>
      <c r="C6" s="107">
        <v>765</v>
      </c>
      <c r="D6" s="55">
        <v>0.59547336445809995</v>
      </c>
      <c r="E6" s="55">
        <v>0.53128466943656005</v>
      </c>
      <c r="F6" s="55">
        <v>0.65966205947963996</v>
      </c>
    </row>
    <row r="7" spans="1:6" x14ac:dyDescent="0.25">
      <c r="A7" s="105"/>
      <c r="B7" s="49" t="s">
        <v>51</v>
      </c>
      <c r="C7" s="107"/>
      <c r="D7" s="55">
        <v>0.22635773557276001</v>
      </c>
      <c r="E7" s="55">
        <v>0.17970842075203999</v>
      </c>
      <c r="F7" s="55">
        <v>0.27300705039347001</v>
      </c>
    </row>
    <row r="8" spans="1:6" x14ac:dyDescent="0.25">
      <c r="A8" s="105"/>
      <c r="B8" s="49" t="s">
        <v>52</v>
      </c>
      <c r="C8" s="107"/>
      <c r="D8" s="55">
        <v>7.3101239708350002E-2</v>
      </c>
      <c r="E8" s="55">
        <v>4.9429304255850001E-2</v>
      </c>
      <c r="F8" s="55">
        <v>9.6773175160859995E-2</v>
      </c>
    </row>
    <row r="9" spans="1:6" x14ac:dyDescent="0.25">
      <c r="A9" s="105"/>
      <c r="B9" s="49" t="s">
        <v>53</v>
      </c>
      <c r="C9" s="107"/>
      <c r="D9" s="55">
        <v>0.10506766026078999</v>
      </c>
      <c r="E9" s="55">
        <v>5.6532759505429998E-2</v>
      </c>
      <c r="F9" s="55">
        <v>0.15360256101614</v>
      </c>
    </row>
    <row r="10" spans="1:6" x14ac:dyDescent="0.25">
      <c r="A10" s="105" t="s">
        <v>25</v>
      </c>
      <c r="B10" s="49" t="s">
        <v>50</v>
      </c>
      <c r="C10" s="107">
        <v>174</v>
      </c>
      <c r="D10" s="55">
        <v>0.17215921484317001</v>
      </c>
      <c r="E10" s="55">
        <v>0.11344745993265</v>
      </c>
      <c r="F10" s="55">
        <v>0.2308709697537</v>
      </c>
    </row>
    <row r="11" spans="1:6" x14ac:dyDescent="0.25">
      <c r="A11" s="105"/>
      <c r="B11" s="49" t="s">
        <v>51</v>
      </c>
      <c r="C11" s="107"/>
      <c r="D11" s="55">
        <v>0.29258483877167002</v>
      </c>
      <c r="E11" s="55">
        <v>0.21922781593943999</v>
      </c>
      <c r="F11" s="55">
        <v>0.36594186160390002</v>
      </c>
    </row>
    <row r="12" spans="1:6" x14ac:dyDescent="0.25">
      <c r="A12" s="105"/>
      <c r="B12" s="49" t="s">
        <v>52</v>
      </c>
      <c r="C12" s="107"/>
      <c r="D12" s="55">
        <v>0.34195164762083002</v>
      </c>
      <c r="E12" s="55">
        <v>0.26353741017893001</v>
      </c>
      <c r="F12" s="55">
        <v>0.42036588506273997</v>
      </c>
    </row>
    <row r="13" spans="1:6" x14ac:dyDescent="0.25">
      <c r="A13" s="105"/>
      <c r="B13" s="49" t="s">
        <v>53</v>
      </c>
      <c r="C13" s="107"/>
      <c r="D13" s="55">
        <v>0.19330429876432001</v>
      </c>
      <c r="E13" s="55">
        <v>0.12700778300372001</v>
      </c>
      <c r="F13" s="55">
        <v>0.25960081452493</v>
      </c>
    </row>
    <row r="14" spans="1:6" x14ac:dyDescent="0.25">
      <c r="A14" s="105" t="s">
        <v>26</v>
      </c>
      <c r="B14" s="49" t="s">
        <v>50</v>
      </c>
      <c r="C14" s="107">
        <v>939</v>
      </c>
      <c r="D14" s="55">
        <v>0.58101996172995996</v>
      </c>
      <c r="E14" s="55">
        <v>0.51899048940586001</v>
      </c>
      <c r="F14" s="55">
        <v>0.64304943405406001</v>
      </c>
    </row>
    <row r="15" spans="1:6" x14ac:dyDescent="0.25">
      <c r="A15" s="105"/>
      <c r="B15" s="49" t="s">
        <v>51</v>
      </c>
      <c r="C15" s="107"/>
      <c r="D15" s="55">
        <v>0.22861895692556</v>
      </c>
      <c r="E15" s="55">
        <v>0.18349284787448999</v>
      </c>
      <c r="F15" s="55">
        <v>0.27374506597663001</v>
      </c>
    </row>
    <row r="16" spans="1:6" x14ac:dyDescent="0.25">
      <c r="A16" s="105"/>
      <c r="B16" s="49" t="s">
        <v>52</v>
      </c>
      <c r="C16" s="107"/>
      <c r="D16" s="55">
        <v>8.2280718406900002E-2</v>
      </c>
      <c r="E16" s="55">
        <v>5.9260800655409999E-2</v>
      </c>
      <c r="F16" s="55">
        <v>0.10530063615839</v>
      </c>
    </row>
    <row r="17" spans="1:6" x14ac:dyDescent="0.25">
      <c r="A17" s="105"/>
      <c r="B17" s="49" t="s">
        <v>53</v>
      </c>
      <c r="C17" s="107"/>
      <c r="D17" s="55">
        <v>0.10808036293758</v>
      </c>
      <c r="E17" s="55">
        <v>6.1147991495220003E-2</v>
      </c>
      <c r="F17" s="55">
        <v>0.15501273437994001</v>
      </c>
    </row>
    <row r="19" spans="1:6" ht="89.25" customHeight="1" x14ac:dyDescent="0.25">
      <c r="A19" s="88" t="s">
        <v>54</v>
      </c>
      <c r="B19" s="88"/>
      <c r="C19" s="88"/>
      <c r="D19" s="88"/>
      <c r="E19" s="88"/>
      <c r="F19" s="88"/>
    </row>
    <row r="25" spans="1:6" x14ac:dyDescent="0.25">
      <c r="D25" s="13"/>
    </row>
  </sheetData>
  <mergeCells count="7">
    <mergeCell ref="A19:F19"/>
    <mergeCell ref="A6:A9"/>
    <mergeCell ref="A10:A13"/>
    <mergeCell ref="A14:A17"/>
    <mergeCell ref="C14:C17"/>
    <mergeCell ref="C10:C13"/>
    <mergeCell ref="C6:C9"/>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F19"/>
  <sheetViews>
    <sheetView workbookViewId="0"/>
  </sheetViews>
  <sheetFormatPr defaultColWidth="8.6640625" defaultRowHeight="13.8" x14ac:dyDescent="0.25"/>
  <cols>
    <col min="1" max="1" width="40" style="6" customWidth="1"/>
    <col min="2" max="6" width="15" style="6" customWidth="1"/>
    <col min="7" max="16384" width="8.6640625" style="6"/>
  </cols>
  <sheetData>
    <row r="1" spans="1:6" ht="17.399999999999999" x14ac:dyDescent="0.3">
      <c r="A1" s="58" t="s">
        <v>3</v>
      </c>
    </row>
    <row r="3" spans="1:6" ht="17.399999999999999" x14ac:dyDescent="0.3">
      <c r="A3" s="1" t="s">
        <v>63</v>
      </c>
    </row>
    <row r="5" spans="1:6" ht="55.2" x14ac:dyDescent="0.25">
      <c r="A5" s="23" t="s">
        <v>5</v>
      </c>
      <c r="B5" s="23" t="s">
        <v>234</v>
      </c>
      <c r="C5" s="23" t="s">
        <v>6</v>
      </c>
      <c r="D5" s="23" t="s">
        <v>64</v>
      </c>
      <c r="E5" s="23" t="s">
        <v>22</v>
      </c>
      <c r="F5" s="23" t="s">
        <v>23</v>
      </c>
    </row>
    <row r="6" spans="1:6" x14ac:dyDescent="0.25">
      <c r="A6" s="105" t="s">
        <v>34</v>
      </c>
      <c r="B6" s="43" t="s">
        <v>58</v>
      </c>
      <c r="C6" s="107">
        <v>759</v>
      </c>
      <c r="D6" s="55">
        <v>0.59989138034099998</v>
      </c>
      <c r="E6" s="55">
        <v>0.56185724125087999</v>
      </c>
      <c r="F6" s="55">
        <v>0.63792551943111997</v>
      </c>
    </row>
    <row r="7" spans="1:6" x14ac:dyDescent="0.25">
      <c r="A7" s="105"/>
      <c r="B7" s="43" t="s">
        <v>59</v>
      </c>
      <c r="C7" s="107"/>
      <c r="D7" s="55">
        <v>0.35936189810209002</v>
      </c>
      <c r="E7" s="55">
        <v>0.32227621833433001</v>
      </c>
      <c r="F7" s="55">
        <v>0.39644757786986001</v>
      </c>
    </row>
    <row r="8" spans="1:6" x14ac:dyDescent="0.25">
      <c r="A8" s="105"/>
      <c r="B8" s="43" t="s">
        <v>60</v>
      </c>
      <c r="C8" s="107"/>
      <c r="D8" s="55">
        <v>3.3159785622709999E-2</v>
      </c>
      <c r="E8" s="55">
        <v>2.068087768248E-2</v>
      </c>
      <c r="F8" s="55">
        <v>4.5638693562930002E-2</v>
      </c>
    </row>
    <row r="9" spans="1:6" x14ac:dyDescent="0.25">
      <c r="A9" s="105"/>
      <c r="B9" s="43" t="s">
        <v>65</v>
      </c>
      <c r="C9" s="107"/>
      <c r="D9" s="55">
        <v>7.5869359341999999E-3</v>
      </c>
      <c r="E9" s="55">
        <v>1.94162001836E-3</v>
      </c>
      <c r="F9" s="55">
        <v>1.3232251850040001E-2</v>
      </c>
    </row>
    <row r="10" spans="1:6" x14ac:dyDescent="0.25">
      <c r="A10" s="105" t="s">
        <v>25</v>
      </c>
      <c r="B10" s="43" t="s">
        <v>58</v>
      </c>
      <c r="C10" s="107">
        <v>174</v>
      </c>
      <c r="D10" s="55">
        <v>0.36943421870699</v>
      </c>
      <c r="E10" s="55">
        <v>0.23205271445447001</v>
      </c>
      <c r="F10" s="55">
        <v>0.50681572295951005</v>
      </c>
    </row>
    <row r="11" spans="1:6" x14ac:dyDescent="0.25">
      <c r="A11" s="105"/>
      <c r="B11" s="43" t="s">
        <v>59</v>
      </c>
      <c r="C11" s="107"/>
      <c r="D11" s="55">
        <v>0.58730674519974002</v>
      </c>
      <c r="E11" s="55">
        <v>0.44949582681575001</v>
      </c>
      <c r="F11" s="55">
        <v>0.72511766358372998</v>
      </c>
    </row>
    <row r="12" spans="1:6" x14ac:dyDescent="0.25">
      <c r="A12" s="105"/>
      <c r="B12" s="43" t="s">
        <v>60</v>
      </c>
      <c r="C12" s="107"/>
      <c r="D12" s="55">
        <v>2.206227984096E-2</v>
      </c>
      <c r="E12" s="55">
        <v>0</v>
      </c>
      <c r="F12" s="55">
        <v>4.6049237966559999E-2</v>
      </c>
    </row>
    <row r="13" spans="1:6" x14ac:dyDescent="0.25">
      <c r="A13" s="105"/>
      <c r="B13" s="43" t="s">
        <v>65</v>
      </c>
      <c r="C13" s="107"/>
      <c r="D13" s="55">
        <v>2.1196756252319999E-2</v>
      </c>
      <c r="E13" s="55">
        <v>0</v>
      </c>
      <c r="F13" s="55">
        <v>4.634301893659E-2</v>
      </c>
    </row>
    <row r="14" spans="1:6" x14ac:dyDescent="0.25">
      <c r="A14" s="105" t="s">
        <v>26</v>
      </c>
      <c r="B14" s="43" t="s">
        <v>58</v>
      </c>
      <c r="C14" s="107">
        <v>933</v>
      </c>
      <c r="D14" s="55">
        <v>0.44858248000415002</v>
      </c>
      <c r="E14" s="55">
        <v>0.35314206442807</v>
      </c>
      <c r="F14" s="55">
        <v>0.54402289558023997</v>
      </c>
    </row>
    <row r="15" spans="1:6" x14ac:dyDescent="0.25">
      <c r="A15" s="105"/>
      <c r="B15" s="43" t="s">
        <v>59</v>
      </c>
      <c r="C15" s="107"/>
      <c r="D15" s="55">
        <v>0.50902131379241</v>
      </c>
      <c r="E15" s="55">
        <v>0.41258704848421002</v>
      </c>
      <c r="F15" s="55">
        <v>0.60545557910060999</v>
      </c>
    </row>
    <row r="16" spans="1:6" x14ac:dyDescent="0.25">
      <c r="A16" s="105"/>
      <c r="B16" s="43" t="s">
        <v>60</v>
      </c>
      <c r="C16" s="107"/>
      <c r="D16" s="55">
        <v>2.5873609812790001E-2</v>
      </c>
      <c r="E16" s="55">
        <v>9.4140070220700006E-3</v>
      </c>
      <c r="F16" s="55">
        <v>4.233321260352E-2</v>
      </c>
    </row>
    <row r="17" spans="1:6" x14ac:dyDescent="0.25">
      <c r="A17" s="105"/>
      <c r="B17" s="43" t="s">
        <v>65</v>
      </c>
      <c r="C17" s="107"/>
      <c r="D17" s="55">
        <v>1.652259639064E-2</v>
      </c>
      <c r="E17" s="55">
        <v>1.4426871630000001E-5</v>
      </c>
      <c r="F17" s="55">
        <v>3.3030765909659997E-2</v>
      </c>
    </row>
    <row r="18" spans="1:6" x14ac:dyDescent="0.25">
      <c r="A18" s="15"/>
      <c r="C18" s="16"/>
      <c r="D18" s="13"/>
      <c r="E18" s="13"/>
      <c r="F18" s="13"/>
    </row>
    <row r="19" spans="1:6" ht="91.5" customHeight="1" x14ac:dyDescent="0.25">
      <c r="A19" s="88" t="s">
        <v>66</v>
      </c>
      <c r="B19" s="88"/>
      <c r="C19" s="88"/>
      <c r="D19" s="88"/>
      <c r="E19" s="88"/>
      <c r="F19" s="88"/>
    </row>
  </sheetData>
  <mergeCells count="7">
    <mergeCell ref="C6:C9"/>
    <mergeCell ref="C10:C13"/>
    <mergeCell ref="C14:C17"/>
    <mergeCell ref="A19:F19"/>
    <mergeCell ref="A6:A9"/>
    <mergeCell ref="A10:A13"/>
    <mergeCell ref="A14:A1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F29"/>
  <sheetViews>
    <sheetView workbookViewId="0"/>
  </sheetViews>
  <sheetFormatPr defaultColWidth="8.6640625" defaultRowHeight="13.8" x14ac:dyDescent="0.25"/>
  <cols>
    <col min="1" max="1" width="40" style="6" customWidth="1"/>
    <col min="2" max="2" width="29" style="6" customWidth="1"/>
    <col min="3" max="6" width="15" style="6" customWidth="1"/>
    <col min="7" max="16384" width="8.6640625" style="6"/>
  </cols>
  <sheetData>
    <row r="1" spans="1:6" ht="17.399999999999999" x14ac:dyDescent="0.3">
      <c r="A1" s="58" t="s">
        <v>3</v>
      </c>
    </row>
    <row r="3" spans="1:6" ht="17.399999999999999" x14ac:dyDescent="0.3">
      <c r="A3" s="1" t="s">
        <v>67</v>
      </c>
    </row>
    <row r="4" spans="1:6" ht="17.399999999999999" x14ac:dyDescent="0.3">
      <c r="A4" s="1"/>
    </row>
    <row r="5" spans="1:6" x14ac:dyDescent="0.25">
      <c r="A5" s="14" t="s">
        <v>68</v>
      </c>
    </row>
    <row r="6" spans="1:6" ht="27.6" x14ac:dyDescent="0.25">
      <c r="A6" s="23" t="s">
        <v>5</v>
      </c>
      <c r="B6" s="23" t="s">
        <v>233</v>
      </c>
      <c r="C6" s="23" t="s">
        <v>6</v>
      </c>
      <c r="D6" s="23" t="s">
        <v>8</v>
      </c>
      <c r="E6" s="23" t="s">
        <v>22</v>
      </c>
      <c r="F6" s="23" t="s">
        <v>23</v>
      </c>
    </row>
    <row r="7" spans="1:6" x14ac:dyDescent="0.25">
      <c r="A7" s="105" t="s">
        <v>34</v>
      </c>
      <c r="B7" s="49" t="s">
        <v>69</v>
      </c>
      <c r="C7" s="107">
        <v>765</v>
      </c>
      <c r="D7" s="55">
        <v>0.29035860685472997</v>
      </c>
      <c r="E7" s="55">
        <v>0.23555653053167999</v>
      </c>
      <c r="F7" s="55">
        <v>0.34516068317777998</v>
      </c>
    </row>
    <row r="8" spans="1:6" x14ac:dyDescent="0.25">
      <c r="A8" s="105"/>
      <c r="B8" s="49" t="s">
        <v>70</v>
      </c>
      <c r="C8" s="107"/>
      <c r="D8" s="55">
        <v>0.14502613762477001</v>
      </c>
      <c r="E8" s="55">
        <v>0.10403829482134</v>
      </c>
      <c r="F8" s="55">
        <v>0.1860139804282</v>
      </c>
    </row>
    <row r="9" spans="1:6" x14ac:dyDescent="0.25">
      <c r="A9" s="105"/>
      <c r="B9" s="49" t="s">
        <v>71</v>
      </c>
      <c r="C9" s="107"/>
      <c r="D9" s="55">
        <v>0.56461525552049996</v>
      </c>
      <c r="E9" s="55">
        <v>0.50875756059208999</v>
      </c>
      <c r="F9" s="55">
        <v>0.62047295044891004</v>
      </c>
    </row>
    <row r="10" spans="1:6" x14ac:dyDescent="0.25">
      <c r="A10" s="105" t="s">
        <v>25</v>
      </c>
      <c r="B10" s="49" t="s">
        <v>69</v>
      </c>
      <c r="C10" s="107">
        <v>174</v>
      </c>
      <c r="D10" s="55">
        <v>0.22902502853564999</v>
      </c>
      <c r="E10" s="55">
        <v>0.15970032208596999</v>
      </c>
      <c r="F10" s="55">
        <v>0.29834973498533002</v>
      </c>
    </row>
    <row r="11" spans="1:6" x14ac:dyDescent="0.25">
      <c r="A11" s="105"/>
      <c r="B11" s="49" t="s">
        <v>70</v>
      </c>
      <c r="C11" s="107"/>
      <c r="D11" s="55">
        <v>0.45848823378761</v>
      </c>
      <c r="E11" s="55">
        <v>0.38330206276752998</v>
      </c>
      <c r="F11" s="55">
        <v>0.53367440480769002</v>
      </c>
    </row>
    <row r="12" spans="1:6" x14ac:dyDescent="0.25">
      <c r="A12" s="105"/>
      <c r="B12" s="49" t="s">
        <v>71</v>
      </c>
      <c r="C12" s="107"/>
      <c r="D12" s="55">
        <v>0.31248673767674001</v>
      </c>
      <c r="E12" s="55">
        <v>0.24154073063767001</v>
      </c>
      <c r="F12" s="55">
        <v>0.38343274471581001</v>
      </c>
    </row>
    <row r="13" spans="1:6" x14ac:dyDescent="0.25">
      <c r="A13" s="105" t="s">
        <v>26</v>
      </c>
      <c r="B13" s="49" t="s">
        <v>69</v>
      </c>
      <c r="C13" s="107">
        <v>939</v>
      </c>
      <c r="D13" s="55">
        <v>0.28826446729193</v>
      </c>
      <c r="E13" s="55">
        <v>0.23528062518785001</v>
      </c>
      <c r="F13" s="55">
        <v>0.34124830939599998</v>
      </c>
    </row>
    <row r="14" spans="1:6" x14ac:dyDescent="0.25">
      <c r="A14" s="105"/>
      <c r="B14" s="49" t="s">
        <v>70</v>
      </c>
      <c r="C14" s="107"/>
      <c r="D14" s="55">
        <v>0.15572881297821001</v>
      </c>
      <c r="E14" s="55">
        <v>0.11605729109076</v>
      </c>
      <c r="F14" s="55">
        <v>0.19540033486566</v>
      </c>
    </row>
    <row r="15" spans="1:6" x14ac:dyDescent="0.25">
      <c r="A15" s="105"/>
      <c r="B15" s="49" t="s">
        <v>71</v>
      </c>
      <c r="C15" s="107"/>
      <c r="D15" s="55">
        <v>0.55600671972986004</v>
      </c>
      <c r="E15" s="55">
        <v>0.50200184551378002</v>
      </c>
      <c r="F15" s="55">
        <v>0.61001159394594995</v>
      </c>
    </row>
    <row r="16" spans="1:6" x14ac:dyDescent="0.25">
      <c r="A16" s="15"/>
      <c r="C16" s="16"/>
      <c r="D16" s="12"/>
      <c r="E16" s="12"/>
      <c r="F16" s="12"/>
    </row>
    <row r="17" spans="1:6" x14ac:dyDescent="0.25">
      <c r="A17" s="14" t="s">
        <v>72</v>
      </c>
    </row>
    <row r="18" spans="1:6" ht="27.6" x14ac:dyDescent="0.25">
      <c r="A18" s="23" t="s">
        <v>5</v>
      </c>
      <c r="B18" s="23" t="s">
        <v>227</v>
      </c>
      <c r="C18" s="23" t="s">
        <v>6</v>
      </c>
      <c r="D18" s="23" t="s">
        <v>8</v>
      </c>
      <c r="E18" s="23" t="s">
        <v>22</v>
      </c>
      <c r="F18" s="23" t="s">
        <v>23</v>
      </c>
    </row>
    <row r="19" spans="1:6" x14ac:dyDescent="0.25">
      <c r="A19" s="105" t="s">
        <v>34</v>
      </c>
      <c r="B19" s="43" t="s">
        <v>228</v>
      </c>
      <c r="C19" s="106">
        <v>765</v>
      </c>
      <c r="D19" s="55">
        <v>0.70964139314526997</v>
      </c>
      <c r="E19" s="55">
        <v>0.65483931682221996</v>
      </c>
      <c r="F19" s="55">
        <v>0.76444346946831998</v>
      </c>
    </row>
    <row r="20" spans="1:6" x14ac:dyDescent="0.25">
      <c r="A20" s="105"/>
      <c r="B20" s="43" t="s">
        <v>74</v>
      </c>
      <c r="C20" s="106"/>
      <c r="D20" s="55">
        <v>0.33228088376100001</v>
      </c>
      <c r="E20" s="55">
        <v>0.28228162249045002</v>
      </c>
      <c r="F20" s="55">
        <v>0.38228014503155</v>
      </c>
    </row>
    <row r="21" spans="1:6" x14ac:dyDescent="0.25">
      <c r="A21" s="105"/>
      <c r="B21" s="43" t="s">
        <v>75</v>
      </c>
      <c r="C21" s="106"/>
      <c r="D21" s="55">
        <v>0.37736050938427002</v>
      </c>
      <c r="E21" s="55">
        <v>0.31298265358461003</v>
      </c>
      <c r="F21" s="55">
        <v>0.44173836518393</v>
      </c>
    </row>
    <row r="22" spans="1:6" x14ac:dyDescent="0.25">
      <c r="A22" s="105" t="s">
        <v>25</v>
      </c>
      <c r="B22" s="43" t="s">
        <v>228</v>
      </c>
      <c r="C22" s="106">
        <v>174</v>
      </c>
      <c r="D22" s="55">
        <v>0.77097497146435001</v>
      </c>
      <c r="E22" s="55">
        <v>0.70165026501466998</v>
      </c>
      <c r="F22" s="55">
        <v>0.84029967791403004</v>
      </c>
    </row>
    <row r="23" spans="1:6" x14ac:dyDescent="0.25">
      <c r="A23" s="105"/>
      <c r="B23" s="43" t="s">
        <v>74</v>
      </c>
      <c r="C23" s="106"/>
      <c r="D23" s="55">
        <v>0.55362204093560996</v>
      </c>
      <c r="E23" s="55">
        <v>0.47364274880321</v>
      </c>
      <c r="F23" s="55">
        <v>0.63360133306802002</v>
      </c>
    </row>
    <row r="24" spans="1:6" x14ac:dyDescent="0.25">
      <c r="A24" s="105"/>
      <c r="B24" s="43" t="s">
        <v>75</v>
      </c>
      <c r="C24" s="106"/>
      <c r="D24" s="55">
        <v>0.21735293052874</v>
      </c>
      <c r="E24" s="55">
        <v>0.15236497824466999</v>
      </c>
      <c r="F24" s="55">
        <v>0.28234088281280001</v>
      </c>
    </row>
    <row r="25" spans="1:6" x14ac:dyDescent="0.25">
      <c r="A25" s="105" t="s">
        <v>26</v>
      </c>
      <c r="B25" s="43" t="s">
        <v>228</v>
      </c>
      <c r="C25" s="106">
        <v>939</v>
      </c>
      <c r="D25" s="55">
        <v>0.71173553270807</v>
      </c>
      <c r="E25" s="55">
        <v>0.65875169060399996</v>
      </c>
      <c r="F25" s="55">
        <v>0.76471937481215002</v>
      </c>
    </row>
    <row r="26" spans="1:6" x14ac:dyDescent="0.25">
      <c r="A26" s="105"/>
      <c r="B26" s="43" t="s">
        <v>74</v>
      </c>
      <c r="C26" s="106"/>
      <c r="D26" s="55">
        <v>0.33983823304372002</v>
      </c>
      <c r="E26" s="55">
        <v>0.29146897212475997</v>
      </c>
      <c r="F26" s="55">
        <v>0.38820749396267001</v>
      </c>
    </row>
    <row r="27" spans="1:6" x14ac:dyDescent="0.25">
      <c r="A27" s="105"/>
      <c r="B27" s="43" t="s">
        <v>75</v>
      </c>
      <c r="C27" s="106"/>
      <c r="D27" s="55">
        <v>0.37189729966436003</v>
      </c>
      <c r="E27" s="55">
        <v>0.30967794670817</v>
      </c>
      <c r="F27" s="55">
        <v>0.43411665262054</v>
      </c>
    </row>
    <row r="29" spans="1:6" ht="140.25" customHeight="1" x14ac:dyDescent="0.25">
      <c r="A29" s="88" t="s">
        <v>76</v>
      </c>
      <c r="B29" s="88"/>
      <c r="C29" s="88"/>
      <c r="D29" s="88"/>
      <c r="E29" s="88"/>
      <c r="F29" s="88"/>
    </row>
  </sheetData>
  <mergeCells count="13">
    <mergeCell ref="A7:A9"/>
    <mergeCell ref="A10:A12"/>
    <mergeCell ref="A13:A15"/>
    <mergeCell ref="C7:C9"/>
    <mergeCell ref="C10:C12"/>
    <mergeCell ref="C13:C15"/>
    <mergeCell ref="C19:C21"/>
    <mergeCell ref="A29:F29"/>
    <mergeCell ref="A19:A21"/>
    <mergeCell ref="A22:A24"/>
    <mergeCell ref="A25:A27"/>
    <mergeCell ref="C22:C24"/>
    <mergeCell ref="C25:C27"/>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F16"/>
  <sheetViews>
    <sheetView workbookViewId="0"/>
  </sheetViews>
  <sheetFormatPr defaultColWidth="8.6640625" defaultRowHeight="13.8" x14ac:dyDescent="0.25"/>
  <cols>
    <col min="1" max="1" width="40" style="6" customWidth="1"/>
    <col min="2" max="2" width="22.5546875" style="6" bestFit="1" customWidth="1"/>
    <col min="3" max="6" width="15" style="6" customWidth="1"/>
    <col min="7" max="16384" width="8.6640625" style="6"/>
  </cols>
  <sheetData>
    <row r="1" spans="1:6" ht="17.399999999999999" x14ac:dyDescent="0.3">
      <c r="A1" s="1" t="s">
        <v>3</v>
      </c>
    </row>
    <row r="3" spans="1:6" ht="17.399999999999999" x14ac:dyDescent="0.3">
      <c r="A3" s="1" t="s">
        <v>77</v>
      </c>
    </row>
    <row r="5" spans="1:6" ht="55.2" x14ac:dyDescent="0.25">
      <c r="A5" s="23" t="s">
        <v>5</v>
      </c>
      <c r="B5" s="23" t="s">
        <v>232</v>
      </c>
      <c r="C5" s="23" t="s">
        <v>49</v>
      </c>
      <c r="D5" s="23" t="s">
        <v>64</v>
      </c>
      <c r="E5" s="23" t="s">
        <v>22</v>
      </c>
      <c r="F5" s="23" t="s">
        <v>23</v>
      </c>
    </row>
    <row r="6" spans="1:6" x14ac:dyDescent="0.25">
      <c r="A6" s="105" t="s">
        <v>34</v>
      </c>
      <c r="B6" s="64" t="s">
        <v>73</v>
      </c>
      <c r="C6" s="107">
        <v>759</v>
      </c>
      <c r="D6" s="65">
        <v>0.58662887780438</v>
      </c>
      <c r="E6" s="65">
        <v>0.54487528138662</v>
      </c>
      <c r="F6" s="65">
        <v>0.62838247422214999</v>
      </c>
    </row>
    <row r="7" spans="1:6" x14ac:dyDescent="0.25">
      <c r="A7" s="105"/>
      <c r="B7" s="64" t="s">
        <v>74</v>
      </c>
      <c r="C7" s="107"/>
      <c r="D7" s="65">
        <v>0.35892085410962998</v>
      </c>
      <c r="E7" s="65">
        <v>0.31915553126165003</v>
      </c>
      <c r="F7" s="65">
        <v>0.39868617695760999</v>
      </c>
    </row>
    <row r="8" spans="1:6" ht="27.6" x14ac:dyDescent="0.25">
      <c r="A8" s="105"/>
      <c r="B8" s="64" t="s">
        <v>75</v>
      </c>
      <c r="C8" s="107"/>
      <c r="D8" s="65">
        <v>0.22770802369474999</v>
      </c>
      <c r="E8" s="65">
        <v>0.19531301766028</v>
      </c>
      <c r="F8" s="65">
        <v>0.26010302972923</v>
      </c>
    </row>
    <row r="9" spans="1:6" x14ac:dyDescent="0.25">
      <c r="A9" s="105" t="s">
        <v>25</v>
      </c>
      <c r="B9" s="64" t="s">
        <v>73</v>
      </c>
      <c r="C9" s="107">
        <v>174</v>
      </c>
      <c r="D9" s="65">
        <v>0.30958908698833998</v>
      </c>
      <c r="E9" s="65">
        <v>0.21146459186561001</v>
      </c>
      <c r="F9" s="65">
        <v>0.40771358211107001</v>
      </c>
    </row>
    <row r="10" spans="1:6" x14ac:dyDescent="0.25">
      <c r="A10" s="105"/>
      <c r="B10" s="64" t="s">
        <v>74</v>
      </c>
      <c r="C10" s="107"/>
      <c r="D10" s="65">
        <v>0.25243906751419998</v>
      </c>
      <c r="E10" s="65">
        <v>0.16437571650532001</v>
      </c>
      <c r="F10" s="65">
        <v>0.34050241852307001</v>
      </c>
    </row>
    <row r="11" spans="1:6" ht="27.6" x14ac:dyDescent="0.25">
      <c r="A11" s="105"/>
      <c r="B11" s="64" t="s">
        <v>75</v>
      </c>
      <c r="C11" s="107"/>
      <c r="D11" s="65">
        <v>5.7150019474140001E-2</v>
      </c>
      <c r="E11" s="65">
        <v>1.0865221261949999E-2</v>
      </c>
      <c r="F11" s="65">
        <v>0.10343481768634</v>
      </c>
    </row>
    <row r="12" spans="1:6" x14ac:dyDescent="0.25">
      <c r="A12" s="105" t="s">
        <v>26</v>
      </c>
      <c r="B12" s="64" t="s">
        <v>73</v>
      </c>
      <c r="C12" s="107">
        <v>933</v>
      </c>
      <c r="D12" s="65">
        <v>0.40473569730737002</v>
      </c>
      <c r="E12" s="65">
        <v>0.33248800482468999</v>
      </c>
      <c r="F12" s="65">
        <v>0.47698338979005001</v>
      </c>
    </row>
    <row r="13" spans="1:6" x14ac:dyDescent="0.25">
      <c r="A13" s="105"/>
      <c r="B13" s="64" t="s">
        <v>74</v>
      </c>
      <c r="C13" s="107"/>
      <c r="D13" s="65">
        <v>0.28900919711697998</v>
      </c>
      <c r="E13" s="65">
        <v>0.22789923275316001</v>
      </c>
      <c r="F13" s="65">
        <v>0.35011916148078998</v>
      </c>
    </row>
    <row r="14" spans="1:6" ht="27.6" x14ac:dyDescent="0.25">
      <c r="A14" s="105"/>
      <c r="B14" s="64" t="s">
        <v>75</v>
      </c>
      <c r="C14" s="107"/>
      <c r="D14" s="65">
        <v>0.11572650019039001</v>
      </c>
      <c r="E14" s="65">
        <v>8.0361002614649998E-2</v>
      </c>
      <c r="F14" s="65">
        <v>0.15109199776613999</v>
      </c>
    </row>
    <row r="16" spans="1:6" ht="140.25" customHeight="1" x14ac:dyDescent="0.25">
      <c r="A16" s="88" t="s">
        <v>78</v>
      </c>
      <c r="B16" s="88"/>
      <c r="C16" s="88"/>
      <c r="D16" s="88"/>
      <c r="E16" s="88"/>
      <c r="F16" s="88"/>
    </row>
  </sheetData>
  <mergeCells count="7">
    <mergeCell ref="A16:F16"/>
    <mergeCell ref="A12:A14"/>
    <mergeCell ref="C12:C14"/>
    <mergeCell ref="A6:A8"/>
    <mergeCell ref="C6:C8"/>
    <mergeCell ref="A9:A11"/>
    <mergeCell ref="C9:C1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3A461-8BB5-4A5D-A8C4-ADC614F44DC2}">
  <sheetPr>
    <tabColor theme="4"/>
  </sheetPr>
  <dimension ref="A1:F25"/>
  <sheetViews>
    <sheetView workbookViewId="0"/>
  </sheetViews>
  <sheetFormatPr defaultColWidth="15" defaultRowHeight="14.4" x14ac:dyDescent="0.3"/>
  <cols>
    <col min="1" max="1" width="37.6640625" customWidth="1"/>
    <col min="2" max="2" width="51.109375" customWidth="1"/>
  </cols>
  <sheetData>
    <row r="1" spans="1:6" ht="17.399999999999999" x14ac:dyDescent="0.3">
      <c r="A1" s="1" t="s">
        <v>3</v>
      </c>
      <c r="B1" s="6"/>
      <c r="C1" s="6"/>
      <c r="D1" s="6"/>
      <c r="E1" s="6"/>
      <c r="F1" s="6"/>
    </row>
    <row r="2" spans="1:6" x14ac:dyDescent="0.3">
      <c r="A2" s="6"/>
      <c r="B2" s="6"/>
      <c r="C2" s="6"/>
      <c r="D2" s="6"/>
      <c r="E2" s="6"/>
      <c r="F2" s="6"/>
    </row>
    <row r="3" spans="1:6" ht="17.399999999999999" x14ac:dyDescent="0.3">
      <c r="A3" s="1" t="s">
        <v>79</v>
      </c>
      <c r="B3" s="6"/>
      <c r="C3" s="6"/>
      <c r="D3" s="6"/>
      <c r="E3" s="6"/>
      <c r="F3" s="6"/>
    </row>
    <row r="4" spans="1:6" x14ac:dyDescent="0.3">
      <c r="A4" s="6"/>
      <c r="B4" s="6"/>
      <c r="C4" s="6"/>
      <c r="D4" s="6"/>
      <c r="E4" s="6"/>
      <c r="F4" s="6"/>
    </row>
    <row r="5" spans="1:6" ht="55.8" x14ac:dyDescent="0.3">
      <c r="A5" s="23" t="s">
        <v>5</v>
      </c>
      <c r="B5" s="23" t="s">
        <v>56</v>
      </c>
      <c r="C5" s="23" t="s">
        <v>6</v>
      </c>
      <c r="D5" s="23" t="s">
        <v>57</v>
      </c>
      <c r="E5" s="23" t="s">
        <v>22</v>
      </c>
      <c r="F5" s="23" t="s">
        <v>23</v>
      </c>
    </row>
    <row r="6" spans="1:6" ht="42" x14ac:dyDescent="0.3">
      <c r="A6" s="105" t="s">
        <v>34</v>
      </c>
      <c r="B6" s="61" t="s">
        <v>80</v>
      </c>
      <c r="C6" s="108">
        <v>765</v>
      </c>
      <c r="D6" s="52">
        <v>6.9992309473929995E-2</v>
      </c>
      <c r="E6" s="52">
        <v>3.36090225068423E-2</v>
      </c>
      <c r="F6" s="52">
        <v>0.10637559644101101</v>
      </c>
    </row>
    <row r="7" spans="1:6" x14ac:dyDescent="0.3">
      <c r="A7" s="105"/>
      <c r="B7" s="61" t="s">
        <v>81</v>
      </c>
      <c r="C7" s="108"/>
      <c r="D7" s="52">
        <v>0.48592433119292</v>
      </c>
      <c r="E7" s="52">
        <v>0.41987740658380296</v>
      </c>
      <c r="F7" s="52">
        <v>0.55197125580203898</v>
      </c>
    </row>
    <row r="8" spans="1:6" ht="28.2" x14ac:dyDescent="0.3">
      <c r="A8" s="105"/>
      <c r="B8" s="61" t="s">
        <v>82</v>
      </c>
      <c r="C8" s="108"/>
      <c r="D8" s="52">
        <v>5.1645402296270002E-2</v>
      </c>
      <c r="E8" s="52">
        <v>2.2447395339384002E-2</v>
      </c>
      <c r="F8" s="52">
        <v>8.08434092531604E-2</v>
      </c>
    </row>
    <row r="9" spans="1:6" x14ac:dyDescent="0.3">
      <c r="A9" s="105"/>
      <c r="B9" s="62" t="s">
        <v>83</v>
      </c>
      <c r="C9" s="108"/>
      <c r="D9" s="52">
        <v>5.7423626845099999E-3</v>
      </c>
      <c r="E9" s="52">
        <v>1.0736419233854E-3</v>
      </c>
      <c r="F9" s="52">
        <v>1.0411083445639999E-2</v>
      </c>
    </row>
    <row r="10" spans="1:6" x14ac:dyDescent="0.3">
      <c r="A10" s="105"/>
      <c r="B10" s="61" t="s">
        <v>84</v>
      </c>
      <c r="C10" s="108"/>
      <c r="D10" s="52">
        <v>8.3029709661080003E-2</v>
      </c>
      <c r="E10" s="52">
        <v>4.2667177151881903E-2</v>
      </c>
      <c r="F10" s="52">
        <v>0.12339224217028001</v>
      </c>
    </row>
    <row r="11" spans="1:6" x14ac:dyDescent="0.3">
      <c r="A11" s="105"/>
      <c r="B11" s="63" t="s">
        <v>85</v>
      </c>
      <c r="C11" s="108"/>
      <c r="D11" s="52">
        <v>0.30366588469129002</v>
      </c>
      <c r="E11" s="52">
        <v>0.24928264663427099</v>
      </c>
      <c r="F11" s="52">
        <v>0.35804912274830003</v>
      </c>
    </row>
    <row r="12" spans="1:6" ht="42" x14ac:dyDescent="0.3">
      <c r="A12" s="105" t="s">
        <v>25</v>
      </c>
      <c r="B12" s="61" t="s">
        <v>80</v>
      </c>
      <c r="C12" s="108">
        <v>174</v>
      </c>
      <c r="D12" s="52">
        <v>0.15422113814187999</v>
      </c>
      <c r="E12" s="52">
        <v>9.4125201934092004E-2</v>
      </c>
      <c r="F12" s="52">
        <v>0.21431707434966601</v>
      </c>
    </row>
    <row r="13" spans="1:6" x14ac:dyDescent="0.3">
      <c r="A13" s="105"/>
      <c r="B13" s="61" t="s">
        <v>81</v>
      </c>
      <c r="C13" s="108"/>
      <c r="D13" s="52">
        <v>0.48494054449135998</v>
      </c>
      <c r="E13" s="52">
        <v>0.40498863086886205</v>
      </c>
      <c r="F13" s="52">
        <v>0.56489245811384903</v>
      </c>
    </row>
    <row r="14" spans="1:6" ht="28.2" x14ac:dyDescent="0.3">
      <c r="A14" s="105"/>
      <c r="B14" s="61" t="s">
        <v>82</v>
      </c>
      <c r="C14" s="108"/>
      <c r="D14" s="52">
        <v>0.19665714824059</v>
      </c>
      <c r="E14" s="52">
        <v>0.130581091086484</v>
      </c>
      <c r="F14" s="52">
        <v>0.26273320539470402</v>
      </c>
    </row>
    <row r="15" spans="1:6" x14ac:dyDescent="0.3">
      <c r="A15" s="105"/>
      <c r="B15" s="62" t="s">
        <v>83</v>
      </c>
      <c r="C15" s="108"/>
      <c r="D15" s="52">
        <v>3.3171685555199999E-3</v>
      </c>
      <c r="E15" s="52">
        <v>0</v>
      </c>
      <c r="F15" s="52">
        <v>9.8275931363809993E-3</v>
      </c>
    </row>
    <row r="16" spans="1:6" x14ac:dyDescent="0.3">
      <c r="A16" s="105"/>
      <c r="B16" s="61" t="s">
        <v>84</v>
      </c>
      <c r="C16" s="108"/>
      <c r="D16" s="52">
        <v>3.052742972631E-2</v>
      </c>
      <c r="E16" s="52">
        <v>0</v>
      </c>
      <c r="F16" s="52">
        <v>6.5803694204607008E-2</v>
      </c>
    </row>
    <row r="17" spans="1:6" x14ac:dyDescent="0.3">
      <c r="A17" s="105"/>
      <c r="B17" s="63" t="s">
        <v>85</v>
      </c>
      <c r="C17" s="108"/>
      <c r="D17" s="52">
        <v>0.13033657084434999</v>
      </c>
      <c r="E17" s="52">
        <v>8.0226636927126713E-2</v>
      </c>
      <c r="F17" s="52">
        <v>0.18044650476157201</v>
      </c>
    </row>
    <row r="18" spans="1:6" ht="42" x14ac:dyDescent="0.3">
      <c r="A18" s="105" t="s">
        <v>26</v>
      </c>
      <c r="B18" s="61" t="s">
        <v>80</v>
      </c>
      <c r="C18" s="108">
        <v>939</v>
      </c>
      <c r="D18" s="52">
        <v>7.2868171722250005E-2</v>
      </c>
      <c r="E18" s="52">
        <v>3.7667281812852199E-2</v>
      </c>
      <c r="F18" s="52">
        <v>0.10806906163164101</v>
      </c>
    </row>
    <row r="19" spans="1:6" x14ac:dyDescent="0.3">
      <c r="A19" s="105"/>
      <c r="B19" s="61" t="s">
        <v>81</v>
      </c>
      <c r="C19" s="108"/>
      <c r="D19" s="52">
        <v>0.48589074132731003</v>
      </c>
      <c r="E19" s="52">
        <v>0.422040504223402</v>
      </c>
      <c r="F19" s="52">
        <v>0.54974097843122305</v>
      </c>
    </row>
    <row r="20" spans="1:6" ht="28.2" x14ac:dyDescent="0.3">
      <c r="A20" s="105"/>
      <c r="B20" s="61" t="s">
        <v>82</v>
      </c>
      <c r="C20" s="108"/>
      <c r="D20" s="52">
        <v>5.659660264323E-2</v>
      </c>
      <c r="E20" s="52">
        <v>2.8305418456211501E-2</v>
      </c>
      <c r="F20" s="52">
        <v>8.4887786830238787E-2</v>
      </c>
    </row>
    <row r="21" spans="1:6" x14ac:dyDescent="0.3">
      <c r="A21" s="105"/>
      <c r="B21" s="62" t="s">
        <v>83</v>
      </c>
      <c r="C21" s="108"/>
      <c r="D21" s="52">
        <v>5.6595582059200001E-3</v>
      </c>
      <c r="E21" s="52">
        <v>1.1447680805739999E-3</v>
      </c>
      <c r="F21" s="52">
        <v>1.0174348331263601E-2</v>
      </c>
    </row>
    <row r="22" spans="1:6" x14ac:dyDescent="0.3">
      <c r="A22" s="105"/>
      <c r="B22" s="61" t="s">
        <v>84</v>
      </c>
      <c r="C22" s="108"/>
      <c r="D22" s="52">
        <v>8.1237101035230005E-2</v>
      </c>
      <c r="E22" s="52">
        <v>4.2234082563224903E-2</v>
      </c>
      <c r="F22" s="52">
        <v>0.120240119507244</v>
      </c>
    </row>
    <row r="23" spans="1:6" x14ac:dyDescent="0.3">
      <c r="A23" s="105"/>
      <c r="B23" s="63" t="s">
        <v>85</v>
      </c>
      <c r="C23" s="108"/>
      <c r="D23" s="52">
        <v>0.29774782506606001</v>
      </c>
      <c r="E23" s="52">
        <v>0.245193560694138</v>
      </c>
      <c r="F23" s="52">
        <v>0.35030208943798796</v>
      </c>
    </row>
    <row r="24" spans="1:6" x14ac:dyDescent="0.3">
      <c r="A24" s="6"/>
      <c r="B24" s="6"/>
      <c r="C24" s="6"/>
      <c r="D24" s="6"/>
      <c r="E24" s="6"/>
      <c r="F24" s="6"/>
    </row>
    <row r="25" spans="1:6" ht="62.25" customHeight="1" x14ac:dyDescent="0.3">
      <c r="A25" s="88" t="s">
        <v>86</v>
      </c>
      <c r="B25" s="88"/>
      <c r="C25" s="88"/>
      <c r="D25" s="42"/>
      <c r="E25" s="42"/>
      <c r="F25" s="42"/>
    </row>
  </sheetData>
  <mergeCells count="7">
    <mergeCell ref="A25:C25"/>
    <mergeCell ref="A6:A11"/>
    <mergeCell ref="C6:C11"/>
    <mergeCell ref="A12:A17"/>
    <mergeCell ref="C12:C17"/>
    <mergeCell ref="A18:A23"/>
    <mergeCell ref="C18:C2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763BE-3200-47C2-BAD2-EA22A00BC767}">
  <sheetPr>
    <tabColor theme="4"/>
  </sheetPr>
  <dimension ref="A1:F25"/>
  <sheetViews>
    <sheetView workbookViewId="0"/>
  </sheetViews>
  <sheetFormatPr defaultColWidth="15" defaultRowHeight="14.4" x14ac:dyDescent="0.3"/>
  <cols>
    <col min="1" max="1" width="37.6640625" customWidth="1"/>
    <col min="2" max="2" width="51.109375" customWidth="1"/>
  </cols>
  <sheetData>
    <row r="1" spans="1:6" ht="17.399999999999999" x14ac:dyDescent="0.3">
      <c r="A1" s="58" t="s">
        <v>3</v>
      </c>
      <c r="B1" s="6"/>
      <c r="C1" s="6"/>
      <c r="D1" s="6"/>
      <c r="E1" s="6"/>
      <c r="F1" s="6"/>
    </row>
    <row r="2" spans="1:6" x14ac:dyDescent="0.3">
      <c r="A2" s="6"/>
      <c r="B2" s="6"/>
      <c r="C2" s="6"/>
      <c r="D2" s="6"/>
      <c r="E2" s="6"/>
      <c r="F2" s="6"/>
    </row>
    <row r="3" spans="1:6" ht="17.399999999999999" x14ac:dyDescent="0.3">
      <c r="A3" s="1" t="s">
        <v>87</v>
      </c>
      <c r="B3" s="6"/>
      <c r="C3" s="6"/>
      <c r="D3" s="6"/>
      <c r="E3" s="6"/>
      <c r="F3" s="6"/>
    </row>
    <row r="4" spans="1:6" x14ac:dyDescent="0.3">
      <c r="A4" s="6"/>
      <c r="B4" s="6"/>
      <c r="C4" s="6"/>
      <c r="D4" s="6"/>
      <c r="E4" s="6"/>
      <c r="F4" s="6"/>
    </row>
    <row r="5" spans="1:6" s="30" customFormat="1" ht="55.8" x14ac:dyDescent="0.3">
      <c r="A5" s="23" t="s">
        <v>88</v>
      </c>
      <c r="B5" s="23" t="s">
        <v>56</v>
      </c>
      <c r="C5" s="23" t="s">
        <v>6</v>
      </c>
      <c r="D5" s="23" t="s">
        <v>57</v>
      </c>
      <c r="E5" s="23" t="s">
        <v>22</v>
      </c>
      <c r="F5" s="23" t="s">
        <v>23</v>
      </c>
    </row>
    <row r="6" spans="1:6" ht="42" x14ac:dyDescent="0.3">
      <c r="A6" s="105" t="s">
        <v>89</v>
      </c>
      <c r="B6" s="61" t="s">
        <v>80</v>
      </c>
      <c r="C6" s="108">
        <v>572</v>
      </c>
      <c r="D6" s="52">
        <v>2.361554965722E-2</v>
      </c>
      <c r="E6" s="52">
        <v>1.15586896515249E-2</v>
      </c>
      <c r="F6" s="52">
        <v>3.5672409662907099E-2</v>
      </c>
    </row>
    <row r="7" spans="1:6" x14ac:dyDescent="0.3">
      <c r="A7" s="105"/>
      <c r="B7" s="61" t="s">
        <v>81</v>
      </c>
      <c r="C7" s="108"/>
      <c r="D7" s="52">
        <v>0.53025072877075996</v>
      </c>
      <c r="E7" s="52">
        <v>0.45187913812304203</v>
      </c>
      <c r="F7" s="52">
        <v>0.608622319418476</v>
      </c>
    </row>
    <row r="8" spans="1:6" ht="28.2" x14ac:dyDescent="0.3">
      <c r="A8" s="105"/>
      <c r="B8" s="61" t="s">
        <v>82</v>
      </c>
      <c r="C8" s="108"/>
      <c r="D8" s="52">
        <v>4.3740347262140003E-2</v>
      </c>
      <c r="E8" s="52">
        <v>5.0188735985490993E-3</v>
      </c>
      <c r="F8" s="52">
        <v>8.2461820925736798E-2</v>
      </c>
    </row>
    <row r="9" spans="1:6" x14ac:dyDescent="0.3">
      <c r="A9" s="105"/>
      <c r="B9" s="62" t="s">
        <v>83</v>
      </c>
      <c r="C9" s="108"/>
      <c r="D9" s="52">
        <v>5.4090903695400002E-3</v>
      </c>
      <c r="E9" s="52">
        <v>2.2590636207630002E-4</v>
      </c>
      <c r="F9" s="52">
        <v>1.0592274377001901E-2</v>
      </c>
    </row>
    <row r="10" spans="1:6" x14ac:dyDescent="0.3">
      <c r="A10" s="105"/>
      <c r="B10" s="61" t="s">
        <v>84</v>
      </c>
      <c r="C10" s="108"/>
      <c r="D10" s="52">
        <v>9.9676741337259997E-2</v>
      </c>
      <c r="E10" s="52">
        <v>4.5640891845097897E-2</v>
      </c>
      <c r="F10" s="52">
        <v>0.15371259082942099</v>
      </c>
    </row>
    <row r="11" spans="1:6" x14ac:dyDescent="0.3">
      <c r="A11" s="105"/>
      <c r="B11" s="63" t="s">
        <v>85</v>
      </c>
      <c r="C11" s="108"/>
      <c r="D11" s="52">
        <v>0.29730754260308001</v>
      </c>
      <c r="E11" s="52">
        <v>0.23187495027450702</v>
      </c>
      <c r="F11" s="52">
        <v>0.36274013493166102</v>
      </c>
    </row>
    <row r="12" spans="1:6" ht="42" x14ac:dyDescent="0.3">
      <c r="A12" s="105" t="s">
        <v>90</v>
      </c>
      <c r="B12" s="61" t="s">
        <v>80</v>
      </c>
      <c r="C12" s="108">
        <v>367</v>
      </c>
      <c r="D12" s="52">
        <v>0.18485248255719999</v>
      </c>
      <c r="E12" s="52">
        <v>8.712252704149151E-2</v>
      </c>
      <c r="F12" s="52">
        <v>0.28258243807291</v>
      </c>
    </row>
    <row r="13" spans="1:6" x14ac:dyDescent="0.3">
      <c r="A13" s="105"/>
      <c r="B13" s="61" t="s">
        <v>81</v>
      </c>
      <c r="C13" s="108"/>
      <c r="D13" s="52">
        <v>0.38503067714752998</v>
      </c>
      <c r="E13" s="52">
        <v>0.28907899378077401</v>
      </c>
      <c r="F13" s="52">
        <v>0.480982360514282</v>
      </c>
    </row>
    <row r="14" spans="1:6" ht="28.2" x14ac:dyDescent="0.3">
      <c r="A14" s="105"/>
      <c r="B14" s="61" t="s">
        <v>82</v>
      </c>
      <c r="C14" s="108"/>
      <c r="D14" s="52">
        <v>8.5827511342210006E-2</v>
      </c>
      <c r="E14" s="52">
        <v>5.2878477843829798E-2</v>
      </c>
      <c r="F14" s="52">
        <v>0.11877654484059701</v>
      </c>
    </row>
    <row r="15" spans="1:6" x14ac:dyDescent="0.3">
      <c r="A15" s="105"/>
      <c r="B15" s="62" t="s">
        <v>83</v>
      </c>
      <c r="C15" s="108"/>
      <c r="D15" s="52">
        <v>6.2290399282599997E-3</v>
      </c>
      <c r="E15" s="52">
        <v>0</v>
      </c>
      <c r="F15" s="52">
        <v>1.51994399666525E-2</v>
      </c>
    </row>
    <row r="16" spans="1:6" x14ac:dyDescent="0.3">
      <c r="A16" s="105"/>
      <c r="B16" s="61" t="s">
        <v>84</v>
      </c>
      <c r="C16" s="108"/>
      <c r="D16" s="52">
        <v>3.9311406022690003E-2</v>
      </c>
      <c r="E16" s="52">
        <v>4.7306497247833002E-3</v>
      </c>
      <c r="F16" s="52">
        <v>7.3892162320590607E-2</v>
      </c>
    </row>
    <row r="17" spans="1:6" x14ac:dyDescent="0.3">
      <c r="A17" s="105"/>
      <c r="B17" s="63" t="s">
        <v>85</v>
      </c>
      <c r="C17" s="108"/>
      <c r="D17" s="52">
        <v>0.29874888300211</v>
      </c>
      <c r="E17" s="52">
        <v>0.20167600625729601</v>
      </c>
      <c r="F17" s="52">
        <v>0.39582175974693001</v>
      </c>
    </row>
    <row r="18" spans="1:6" ht="42" x14ac:dyDescent="0.3">
      <c r="A18" s="105" t="s">
        <v>26</v>
      </c>
      <c r="B18" s="61" t="s">
        <v>80</v>
      </c>
      <c r="C18" s="108">
        <v>939</v>
      </c>
      <c r="D18" s="52">
        <v>7.2868171722250005E-2</v>
      </c>
      <c r="E18" s="52">
        <v>3.7667281812852199E-2</v>
      </c>
      <c r="F18" s="52">
        <v>0.10806906163164101</v>
      </c>
    </row>
    <row r="19" spans="1:6" x14ac:dyDescent="0.3">
      <c r="A19" s="105"/>
      <c r="B19" s="61" t="s">
        <v>81</v>
      </c>
      <c r="C19" s="108"/>
      <c r="D19" s="52">
        <v>0.48589074132731003</v>
      </c>
      <c r="E19" s="52">
        <v>0.422040504223402</v>
      </c>
      <c r="F19" s="52">
        <v>0.54974097843122305</v>
      </c>
    </row>
    <row r="20" spans="1:6" ht="28.2" x14ac:dyDescent="0.3">
      <c r="A20" s="105"/>
      <c r="B20" s="61" t="s">
        <v>82</v>
      </c>
      <c r="C20" s="108"/>
      <c r="D20" s="52">
        <v>5.659660264323E-2</v>
      </c>
      <c r="E20" s="52">
        <v>2.8305418456211599E-2</v>
      </c>
      <c r="F20" s="52">
        <v>8.4887786830238898E-2</v>
      </c>
    </row>
    <row r="21" spans="1:6" x14ac:dyDescent="0.3">
      <c r="A21" s="105"/>
      <c r="B21" s="62" t="s">
        <v>83</v>
      </c>
      <c r="C21" s="108"/>
      <c r="D21" s="52">
        <v>5.6595582059200001E-3</v>
      </c>
      <c r="E21" s="52">
        <v>1.1447680805739999E-3</v>
      </c>
      <c r="F21" s="52">
        <v>1.0174348331263601E-2</v>
      </c>
    </row>
    <row r="22" spans="1:6" x14ac:dyDescent="0.3">
      <c r="A22" s="105"/>
      <c r="B22" s="61" t="s">
        <v>84</v>
      </c>
      <c r="C22" s="108"/>
      <c r="D22" s="52">
        <v>8.1237101035230005E-2</v>
      </c>
      <c r="E22" s="52">
        <v>4.2234082563224903E-2</v>
      </c>
      <c r="F22" s="52">
        <v>0.120240119507244</v>
      </c>
    </row>
    <row r="23" spans="1:6" x14ac:dyDescent="0.3">
      <c r="A23" s="105"/>
      <c r="B23" s="63" t="s">
        <v>85</v>
      </c>
      <c r="C23" s="108"/>
      <c r="D23" s="52">
        <v>0.29774782506606001</v>
      </c>
      <c r="E23" s="52">
        <v>0.245193560694138</v>
      </c>
      <c r="F23" s="52">
        <v>0.35030208943798796</v>
      </c>
    </row>
    <row r="24" spans="1:6" x14ac:dyDescent="0.3">
      <c r="A24" s="6"/>
      <c r="B24" s="6"/>
      <c r="C24" s="6"/>
      <c r="D24" s="6"/>
      <c r="E24" s="6"/>
      <c r="F24" s="6"/>
    </row>
    <row r="25" spans="1:6" ht="65.25" customHeight="1" x14ac:dyDescent="0.3">
      <c r="A25" s="88" t="s">
        <v>91</v>
      </c>
      <c r="B25" s="88"/>
      <c r="C25" s="88"/>
      <c r="D25" s="88"/>
      <c r="E25" s="88"/>
      <c r="F25" s="88"/>
    </row>
  </sheetData>
  <mergeCells count="7">
    <mergeCell ref="A25:F25"/>
    <mergeCell ref="A6:A11"/>
    <mergeCell ref="C6:C11"/>
    <mergeCell ref="A12:A17"/>
    <mergeCell ref="C12:C17"/>
    <mergeCell ref="A18:A23"/>
    <mergeCell ref="C18:C2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O24"/>
  <sheetViews>
    <sheetView workbookViewId="0"/>
  </sheetViews>
  <sheetFormatPr defaultColWidth="15" defaultRowHeight="13.8" x14ac:dyDescent="0.25"/>
  <cols>
    <col min="1" max="1" width="37.88671875" style="6" customWidth="1"/>
    <col min="2" max="16384" width="15" style="6"/>
  </cols>
  <sheetData>
    <row r="1" spans="1:15" ht="17.399999999999999" x14ac:dyDescent="0.3">
      <c r="A1" s="1" t="s">
        <v>3</v>
      </c>
    </row>
    <row r="3" spans="1:15" ht="17.399999999999999" x14ac:dyDescent="0.3">
      <c r="A3" s="1" t="s">
        <v>92</v>
      </c>
    </row>
    <row r="4" spans="1:15" ht="17.399999999999999" x14ac:dyDescent="0.3">
      <c r="A4" s="1"/>
    </row>
    <row r="5" spans="1:15" ht="15" customHeight="1" x14ac:dyDescent="0.25">
      <c r="A5" s="14" t="s">
        <v>93</v>
      </c>
      <c r="B5" s="97" t="s">
        <v>94</v>
      </c>
      <c r="C5" s="98"/>
      <c r="D5" s="98"/>
      <c r="E5" s="98"/>
      <c r="F5" s="99"/>
      <c r="G5" s="97" t="s">
        <v>95</v>
      </c>
      <c r="H5" s="98"/>
      <c r="I5" s="98"/>
      <c r="J5" s="98"/>
      <c r="K5" s="99"/>
      <c r="L5" s="102" t="s">
        <v>96</v>
      </c>
      <c r="M5" s="100"/>
      <c r="N5" s="100"/>
      <c r="O5" s="101"/>
    </row>
    <row r="6" spans="1:15" ht="27.6" x14ac:dyDescent="0.25">
      <c r="A6" s="23" t="s">
        <v>5</v>
      </c>
      <c r="B6" s="23" t="s">
        <v>6</v>
      </c>
      <c r="C6" s="23" t="s">
        <v>212</v>
      </c>
      <c r="D6" s="23" t="s">
        <v>22</v>
      </c>
      <c r="E6" s="23" t="s">
        <v>23</v>
      </c>
      <c r="F6" s="23" t="s">
        <v>213</v>
      </c>
      <c r="G6" s="23" t="s">
        <v>6</v>
      </c>
      <c r="H6" s="23" t="s">
        <v>212</v>
      </c>
      <c r="I6" s="23" t="s">
        <v>22</v>
      </c>
      <c r="J6" s="23" t="s">
        <v>23</v>
      </c>
      <c r="K6" s="23" t="s">
        <v>213</v>
      </c>
      <c r="L6" s="23" t="s">
        <v>6</v>
      </c>
      <c r="M6" s="23" t="s">
        <v>212</v>
      </c>
      <c r="N6" s="23" t="s">
        <v>22</v>
      </c>
      <c r="O6" s="23" t="s">
        <v>23</v>
      </c>
    </row>
    <row r="7" spans="1:15" x14ac:dyDescent="0.25">
      <c r="A7" s="66" t="s">
        <v>34</v>
      </c>
      <c r="B7" s="50">
        <v>720</v>
      </c>
      <c r="C7" s="67">
        <v>184.276037410329</v>
      </c>
      <c r="D7" s="68">
        <v>172.555915</v>
      </c>
      <c r="E7" s="68">
        <v>195.99616</v>
      </c>
      <c r="F7" s="65">
        <v>0.23788177478090999</v>
      </c>
      <c r="G7" s="69">
        <v>720</v>
      </c>
      <c r="H7" s="67">
        <v>590.37783247965899</v>
      </c>
      <c r="I7" s="68">
        <v>566.77202299999999</v>
      </c>
      <c r="J7" s="68">
        <v>613.98364200000003</v>
      </c>
      <c r="K7" s="65">
        <v>0.76211822521909001</v>
      </c>
      <c r="L7" s="69">
        <v>720</v>
      </c>
      <c r="M7" s="67">
        <v>774.65386988998796</v>
      </c>
      <c r="N7" s="67">
        <v>749.98749228225302</v>
      </c>
      <c r="O7" s="67">
        <v>799.32024749772302</v>
      </c>
    </row>
    <row r="8" spans="1:15" x14ac:dyDescent="0.25">
      <c r="A8" s="66" t="s">
        <v>25</v>
      </c>
      <c r="B8" s="50">
        <v>165</v>
      </c>
      <c r="C8" s="67">
        <v>189.91273421294099</v>
      </c>
      <c r="D8" s="68">
        <v>170.90778800000001</v>
      </c>
      <c r="E8" s="68">
        <v>208.91768099999999</v>
      </c>
      <c r="F8" s="65">
        <v>0.23798337061798999</v>
      </c>
      <c r="G8" s="69">
        <v>165</v>
      </c>
      <c r="H8" s="67">
        <v>608.09568847553203</v>
      </c>
      <c r="I8" s="68">
        <v>580.84560299999998</v>
      </c>
      <c r="J8" s="68">
        <v>635.34577400000001</v>
      </c>
      <c r="K8" s="65">
        <v>0.76201662938203996</v>
      </c>
      <c r="L8" s="69">
        <v>165</v>
      </c>
      <c r="M8" s="67">
        <v>798.00842268845599</v>
      </c>
      <c r="N8" s="67">
        <v>757.52206488852005</v>
      </c>
      <c r="O8" s="67">
        <v>838.49478048839205</v>
      </c>
    </row>
    <row r="9" spans="1:15" x14ac:dyDescent="0.25">
      <c r="A9" s="66" t="s">
        <v>26</v>
      </c>
      <c r="B9" s="50">
        <v>885</v>
      </c>
      <c r="C9" s="67">
        <v>187.76233098372001</v>
      </c>
      <c r="D9" s="68">
        <v>175.01144400000001</v>
      </c>
      <c r="E9" s="68">
        <v>200.51321799999999</v>
      </c>
      <c r="F9" s="65">
        <v>0.23794532124206999</v>
      </c>
      <c r="G9" s="69">
        <v>885</v>
      </c>
      <c r="H9" s="67">
        <v>601.33631572893705</v>
      </c>
      <c r="I9" s="68">
        <v>581.64701500000001</v>
      </c>
      <c r="J9" s="68">
        <v>621.02561600000001</v>
      </c>
      <c r="K9" s="65">
        <v>0.76205467875794997</v>
      </c>
      <c r="L9" s="69">
        <v>885</v>
      </c>
      <c r="M9" s="67">
        <v>789.09864671264597</v>
      </c>
      <c r="N9" s="67">
        <v>761.46554956285604</v>
      </c>
      <c r="O9" s="67">
        <v>816.73174386243704</v>
      </c>
    </row>
    <row r="11" spans="1:15" x14ac:dyDescent="0.25">
      <c r="A11" s="12"/>
      <c r="B11" s="18"/>
      <c r="C11" s="12"/>
      <c r="D11" s="17"/>
      <c r="E11" s="17"/>
      <c r="F11" s="17"/>
    </row>
    <row r="12" spans="1:15" ht="15" customHeight="1" x14ac:dyDescent="0.25">
      <c r="A12" s="14" t="s">
        <v>97</v>
      </c>
      <c r="B12" s="97" t="s">
        <v>94</v>
      </c>
      <c r="C12" s="98"/>
      <c r="D12" s="98"/>
      <c r="E12" s="98"/>
      <c r="F12" s="97" t="s">
        <v>95</v>
      </c>
      <c r="G12" s="98"/>
      <c r="H12" s="98"/>
      <c r="I12" s="98"/>
      <c r="J12" s="97" t="s">
        <v>96</v>
      </c>
      <c r="K12" s="98"/>
      <c r="L12" s="99"/>
    </row>
    <row r="13" spans="1:15" ht="27.6" x14ac:dyDescent="0.25">
      <c r="A13" s="23" t="s">
        <v>5</v>
      </c>
      <c r="B13" s="23" t="s">
        <v>212</v>
      </c>
      <c r="C13" s="23" t="s">
        <v>22</v>
      </c>
      <c r="D13" s="23" t="s">
        <v>23</v>
      </c>
      <c r="E13" s="23" t="s">
        <v>213</v>
      </c>
      <c r="F13" s="23" t="s">
        <v>212</v>
      </c>
      <c r="G13" s="23" t="s">
        <v>22</v>
      </c>
      <c r="H13" s="23" t="s">
        <v>23</v>
      </c>
      <c r="I13" s="23" t="s">
        <v>213</v>
      </c>
      <c r="J13" s="23" t="s">
        <v>212</v>
      </c>
      <c r="K13" s="23" t="s">
        <v>22</v>
      </c>
      <c r="L13" s="23" t="s">
        <v>23</v>
      </c>
    </row>
    <row r="14" spans="1:15" x14ac:dyDescent="0.25">
      <c r="A14" s="66" t="s">
        <v>34</v>
      </c>
      <c r="B14" s="67">
        <v>100.34416666666668</v>
      </c>
      <c r="C14" s="67">
        <v>89.332233333333349</v>
      </c>
      <c r="D14" s="67">
        <v>111.35610000000001</v>
      </c>
      <c r="E14" s="65">
        <v>0.13185354570783001</v>
      </c>
      <c r="F14" s="67">
        <v>660.54333333333329</v>
      </c>
      <c r="G14" s="67">
        <v>645.08383333333325</v>
      </c>
      <c r="H14" s="67">
        <v>676.00283333333334</v>
      </c>
      <c r="I14" s="65">
        <v>0.86813331230615998</v>
      </c>
      <c r="J14" s="67">
        <v>760.88749999999993</v>
      </c>
      <c r="K14" s="67">
        <v>734.41606666666655</v>
      </c>
      <c r="L14" s="67">
        <v>787.35893333333331</v>
      </c>
    </row>
    <row r="15" spans="1:15" x14ac:dyDescent="0.25">
      <c r="A15" s="66" t="s">
        <v>25</v>
      </c>
      <c r="B15" s="67">
        <v>119.10333333333334</v>
      </c>
      <c r="C15" s="67">
        <v>110.11183333333334</v>
      </c>
      <c r="D15" s="67">
        <v>128.09483333333333</v>
      </c>
      <c r="E15" s="65">
        <v>0.16084718976672999</v>
      </c>
      <c r="F15" s="67">
        <v>621.21916666666675</v>
      </c>
      <c r="G15" s="67">
        <v>612.68336666666676</v>
      </c>
      <c r="H15" s="67">
        <v>629.75496666666675</v>
      </c>
      <c r="I15" s="65">
        <v>0.83915281023327004</v>
      </c>
      <c r="J15" s="67">
        <v>740.3225000000001</v>
      </c>
      <c r="K15" s="67">
        <v>722.79520000000014</v>
      </c>
      <c r="L15" s="67">
        <v>757.84980000000007</v>
      </c>
    </row>
    <row r="16" spans="1:15" x14ac:dyDescent="0.25">
      <c r="A16" s="66" t="s">
        <v>26</v>
      </c>
      <c r="B16" s="67">
        <v>113.97500000000001</v>
      </c>
      <c r="C16" s="67">
        <v>106.78996666666667</v>
      </c>
      <c r="D16" s="67">
        <v>121.16003333333335</v>
      </c>
      <c r="E16" s="65">
        <v>0.15283140283140001</v>
      </c>
      <c r="F16" s="67">
        <v>631.96916666666664</v>
      </c>
      <c r="G16" s="67">
        <v>624.42316666666659</v>
      </c>
      <c r="H16" s="67">
        <v>639.51516666666669</v>
      </c>
      <c r="I16" s="65">
        <v>0.84727584727585004</v>
      </c>
      <c r="J16" s="67">
        <v>745.94416666666666</v>
      </c>
      <c r="K16" s="67">
        <v>731.2131333333333</v>
      </c>
      <c r="L16" s="67">
        <v>760.67520000000002</v>
      </c>
      <c r="O16" s="12"/>
    </row>
    <row r="17" spans="1:10" x14ac:dyDescent="0.25">
      <c r="A17" s="12"/>
      <c r="B17" s="18"/>
      <c r="C17" s="12"/>
      <c r="D17" s="17"/>
      <c r="E17" s="17"/>
    </row>
    <row r="18" spans="1:10" ht="65.25" customHeight="1" x14ac:dyDescent="0.25">
      <c r="A18" s="88" t="s">
        <v>98</v>
      </c>
      <c r="B18" s="88"/>
      <c r="C18" s="88"/>
      <c r="D18" s="88"/>
      <c r="E18" s="88"/>
    </row>
    <row r="22" spans="1:10" x14ac:dyDescent="0.25">
      <c r="H22" s="17"/>
      <c r="I22" s="17"/>
      <c r="J22" s="17"/>
    </row>
    <row r="23" spans="1:10" x14ac:dyDescent="0.25">
      <c r="H23" s="17"/>
      <c r="I23" s="17"/>
      <c r="J23" s="17"/>
    </row>
    <row r="24" spans="1:10" x14ac:dyDescent="0.25">
      <c r="H24" s="17"/>
      <c r="I24" s="17"/>
      <c r="J24" s="17"/>
    </row>
  </sheetData>
  <mergeCells count="7">
    <mergeCell ref="L5:O5"/>
    <mergeCell ref="G5:K5"/>
    <mergeCell ref="B5:F5"/>
    <mergeCell ref="A18:E18"/>
    <mergeCell ref="J12:L12"/>
    <mergeCell ref="B12:E12"/>
    <mergeCell ref="F12:I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FBD22-7BE5-4E2C-90C8-D3354EED0F5B}">
  <dimension ref="A1:L40"/>
  <sheetViews>
    <sheetView workbookViewId="0">
      <selection activeCell="A23" sqref="A23"/>
    </sheetView>
  </sheetViews>
  <sheetFormatPr defaultColWidth="8.6640625" defaultRowHeight="13.8" x14ac:dyDescent="0.25"/>
  <cols>
    <col min="1" max="16384" width="8.6640625" style="4"/>
  </cols>
  <sheetData>
    <row r="1" spans="1:12" ht="25.2" x14ac:dyDescent="0.45">
      <c r="A1" s="7" t="s">
        <v>0</v>
      </c>
      <c r="B1" s="5"/>
      <c r="C1" s="5"/>
      <c r="D1" s="5"/>
      <c r="E1" s="5"/>
      <c r="F1" s="5"/>
      <c r="G1" s="5"/>
      <c r="H1" s="5"/>
      <c r="I1" s="5"/>
      <c r="J1" s="5"/>
      <c r="K1" s="5"/>
      <c r="L1" s="10"/>
    </row>
    <row r="2" spans="1:12" ht="25.2" x14ac:dyDescent="0.45">
      <c r="A2" s="7" t="s">
        <v>1</v>
      </c>
      <c r="B2" s="5"/>
      <c r="C2" s="5"/>
      <c r="D2" s="5"/>
      <c r="E2" s="5"/>
      <c r="F2" s="5"/>
      <c r="G2" s="5"/>
      <c r="H2" s="5"/>
      <c r="I2" s="5"/>
      <c r="J2" s="5"/>
      <c r="K2" s="5"/>
      <c r="L2" s="10"/>
    </row>
    <row r="4" spans="1:12" ht="18" x14ac:dyDescent="0.35">
      <c r="A4" s="9" t="s">
        <v>2</v>
      </c>
      <c r="B4" s="11"/>
      <c r="C4" s="11"/>
      <c r="D4" s="11"/>
      <c r="E4" s="11"/>
      <c r="G4" s="11"/>
      <c r="H4" s="11"/>
      <c r="I4" s="11"/>
      <c r="J4" s="11"/>
      <c r="K4" s="11"/>
      <c r="L4" s="11"/>
    </row>
    <row r="5" spans="1:12" x14ac:dyDescent="0.25">
      <c r="A5" s="11"/>
      <c r="C5" s="5"/>
      <c r="D5" s="5"/>
      <c r="E5" s="5"/>
      <c r="F5" s="5"/>
      <c r="G5" s="5"/>
      <c r="H5" s="5"/>
      <c r="I5" s="5"/>
      <c r="J5" s="5"/>
      <c r="K5" s="5"/>
      <c r="L5" s="5"/>
    </row>
    <row r="6" spans="1:12" ht="15.6" x14ac:dyDescent="0.25">
      <c r="A6" s="3" t="str">
        <f>"1. "&amp;'1'!$A$3</f>
        <v>1. Massachusetts Distribution of Firms, Number of Employees, and Covered Employees by Massachusetts-based Firm Size, 2024</v>
      </c>
      <c r="B6" s="8"/>
      <c r="C6" s="8"/>
      <c r="D6" s="8"/>
      <c r="E6" s="8"/>
      <c r="F6" s="8"/>
      <c r="G6" s="8"/>
      <c r="H6" s="8"/>
      <c r="I6" s="8"/>
      <c r="J6" s="8"/>
      <c r="K6" s="8"/>
      <c r="L6" s="8"/>
    </row>
    <row r="7" spans="1:12" ht="15.6" x14ac:dyDescent="0.25">
      <c r="A7" s="3" t="str">
        <f>"2. "&amp;'2'!$A$3</f>
        <v>2. Massachusetts Employer Offer Rates by Firm Size, 2016-2024</v>
      </c>
      <c r="B7" s="8"/>
      <c r="C7" s="8"/>
      <c r="D7" s="8"/>
      <c r="E7" s="8"/>
      <c r="F7" s="8"/>
      <c r="G7" s="8"/>
      <c r="H7" s="8"/>
      <c r="I7" s="8"/>
      <c r="J7" s="8"/>
      <c r="K7" s="8"/>
      <c r="L7" s="8"/>
    </row>
    <row r="8" spans="1:12" ht="15.6" x14ac:dyDescent="0.25">
      <c r="A8" s="3" t="str">
        <f>"3. "&amp;'3'!$A$3</f>
        <v>3. United States Employer Offer Rates by Firm Size, 2016-2024</v>
      </c>
      <c r="B8" s="8"/>
      <c r="C8" s="8"/>
      <c r="D8" s="8"/>
      <c r="E8" s="8"/>
      <c r="F8" s="8"/>
      <c r="G8" s="8"/>
      <c r="H8" s="8"/>
      <c r="I8" s="8"/>
      <c r="J8" s="8"/>
      <c r="K8" s="8"/>
      <c r="L8" s="8"/>
    </row>
    <row r="9" spans="1:12" ht="15.6" x14ac:dyDescent="0.25">
      <c r="A9" s="3" t="str">
        <f>"4. "&amp;'4'!$A$3</f>
        <v>4. Massachusetts Employee Eligibility, Take-Up, and Coverage Rates by Firm Size, 2016-2024</v>
      </c>
      <c r="B9" s="8"/>
      <c r="C9" s="8"/>
      <c r="D9" s="8"/>
      <c r="E9" s="8"/>
      <c r="F9" s="8"/>
      <c r="G9" s="8"/>
      <c r="H9" s="8"/>
      <c r="I9" s="8"/>
      <c r="J9" s="8"/>
      <c r="K9" s="8"/>
      <c r="L9" s="8"/>
    </row>
    <row r="10" spans="1:12" ht="15.6" x14ac:dyDescent="0.25">
      <c r="A10" s="3" t="str">
        <f>"5. "&amp;'5'!$A$3</f>
        <v>5. United States Employee Eligibility, Take-Up, and Coverage Rates by Firm Size, 2016-2024</v>
      </c>
      <c r="B10" s="8"/>
      <c r="C10" s="8"/>
      <c r="D10" s="8"/>
      <c r="E10" s="8"/>
      <c r="F10" s="8"/>
      <c r="G10" s="8"/>
      <c r="H10" s="8"/>
      <c r="I10" s="8"/>
      <c r="J10" s="8"/>
      <c r="K10" s="8"/>
      <c r="L10" s="8"/>
    </row>
    <row r="11" spans="1:12" ht="15.6" x14ac:dyDescent="0.25">
      <c r="A11" s="3" t="str">
        <f>"6. "&amp;'6'!$A$3</f>
        <v>6. Massachusetts Distribution of Firms by Lower-Wage Status of Firm, 2024</v>
      </c>
      <c r="B11" s="8"/>
      <c r="C11" s="8"/>
      <c r="D11" s="8"/>
      <c r="E11" s="8"/>
      <c r="F11" s="8"/>
      <c r="G11" s="8"/>
      <c r="H11" s="8"/>
      <c r="I11" s="8"/>
      <c r="J11" s="8"/>
      <c r="K11" s="8"/>
      <c r="L11" s="8"/>
    </row>
    <row r="12" spans="1:12" x14ac:dyDescent="0.25">
      <c r="A12" s="3" t="str">
        <f>"7. "&amp;'7'!$A$3</f>
        <v>7. Massachusetts Offer, Eligibility,Take-Up, and Coverage Rates at Lower-Wage Firms by Firm Size, 2024</v>
      </c>
      <c r="B12" s="5"/>
      <c r="C12" s="5"/>
      <c r="D12" s="5"/>
      <c r="E12" s="5"/>
      <c r="F12" s="5"/>
      <c r="G12" s="5"/>
      <c r="H12" s="5"/>
      <c r="I12" s="5"/>
      <c r="J12" s="5"/>
      <c r="K12" s="5"/>
      <c r="L12" s="5"/>
    </row>
    <row r="13" spans="1:12" x14ac:dyDescent="0.25">
      <c r="A13" s="3" t="str">
        <f>"8. "&amp;'8'!$A$3</f>
        <v>8. Offer Rate to Part-Time Employees by Firm Size: Massachusetts vs. United States, 2024</v>
      </c>
      <c r="B13" s="5"/>
      <c r="C13" s="5"/>
      <c r="D13" s="5"/>
      <c r="E13" s="5"/>
      <c r="F13" s="5"/>
      <c r="G13" s="5"/>
      <c r="H13" s="5"/>
      <c r="I13" s="5"/>
      <c r="J13" s="5"/>
      <c r="K13" s="5"/>
      <c r="L13" s="5"/>
    </row>
    <row r="14" spans="1:12" x14ac:dyDescent="0.25">
      <c r="A14" s="3" t="str">
        <f>"9. "&amp;'9'!$A$3</f>
        <v>9. Massachusetts Eligibility, Take-up, and Coverage Rates among Part-Time Employees by Firm Size, 2024</v>
      </c>
      <c r="B14" s="5"/>
      <c r="C14" s="5"/>
      <c r="D14" s="5"/>
      <c r="E14" s="5"/>
      <c r="F14" s="5"/>
      <c r="G14" s="5"/>
      <c r="H14" s="5"/>
      <c r="I14" s="5"/>
      <c r="J14" s="5"/>
      <c r="K14" s="5"/>
      <c r="L14" s="5"/>
    </row>
    <row r="15" spans="1:12" x14ac:dyDescent="0.25">
      <c r="A15" s="3" t="str">
        <f>"10. "&amp;'10'!$A$3</f>
        <v>10. Number of Health Plans Offered by Massachusetts Employers by Firm Size, 2024</v>
      </c>
    </row>
    <row r="16" spans="1:12" x14ac:dyDescent="0.25">
      <c r="A16" s="3" t="str">
        <f>"11. "&amp;'11'!$A$3</f>
        <v>11. Massachusetts Employer Plan Offerings by Type, by Firm Size, 2024</v>
      </c>
    </row>
    <row r="17" spans="1:12" ht="15.6" x14ac:dyDescent="0.25">
      <c r="A17" s="3" t="str">
        <f>"12. "&amp;'12'!$A$3</f>
        <v>12. Massachusetts Enrollment by Health Plan Type by Firm Size, 2024</v>
      </c>
      <c r="B17" s="8"/>
      <c r="C17" s="8"/>
      <c r="D17" s="8"/>
      <c r="E17" s="8"/>
      <c r="F17" s="8"/>
      <c r="G17" s="8"/>
      <c r="H17" s="8"/>
      <c r="I17" s="8"/>
      <c r="J17" s="8"/>
      <c r="K17" s="8"/>
      <c r="L17" s="8"/>
    </row>
    <row r="18" spans="1:12" ht="15.6" x14ac:dyDescent="0.25">
      <c r="A18" s="3" t="str">
        <f>"13. "&amp;'13'!$A$3</f>
        <v>13. Massachusetts High Deductible Health Plan (HDHP) Employer Offerings by Firm Size, 2024</v>
      </c>
      <c r="B18" s="8"/>
      <c r="C18" s="8"/>
      <c r="D18" s="8"/>
      <c r="E18" s="8"/>
      <c r="F18" s="8"/>
      <c r="G18" s="8"/>
      <c r="H18" s="8"/>
      <c r="I18" s="8"/>
      <c r="J18" s="8"/>
      <c r="K18" s="8"/>
      <c r="L18" s="8"/>
    </row>
    <row r="19" spans="1:12" x14ac:dyDescent="0.25">
      <c r="A19" s="3" t="str">
        <f>"14. "&amp;'14'!$A$3</f>
        <v>14. Massachusetts High Deductible Health Plan (HDHP) Employee Enrollment by Firm Size, 2024</v>
      </c>
      <c r="B19" s="5"/>
      <c r="C19" s="5"/>
      <c r="D19" s="5"/>
      <c r="E19" s="5"/>
      <c r="F19" s="5"/>
      <c r="G19" s="5"/>
      <c r="H19" s="5"/>
      <c r="I19" s="5"/>
      <c r="J19" s="5"/>
      <c r="K19" s="5"/>
      <c r="L19" s="5"/>
    </row>
    <row r="20" spans="1:12" x14ac:dyDescent="0.25">
      <c r="A20" s="3" t="str">
        <f>"15. "&amp;'15'!$A$3</f>
        <v>15. Telemedicine Coverage and Modality Among Firms Offering Health Insurance in Massachusetts by Firm Size, 2024</v>
      </c>
      <c r="B20" s="5"/>
      <c r="C20" s="5"/>
      <c r="D20" s="5"/>
      <c r="E20" s="5"/>
      <c r="F20" s="5"/>
      <c r="G20" s="5"/>
      <c r="H20" s="5"/>
      <c r="I20" s="5"/>
      <c r="J20" s="5"/>
      <c r="K20" s="5"/>
      <c r="L20" s="5"/>
    </row>
    <row r="21" spans="1:12" x14ac:dyDescent="0.25">
      <c r="A21" s="3" t="str">
        <f>"16. "&amp;'16'!$A$3</f>
        <v>16. Telemedicine Coverage and Modality Among Firms Offering Health Insurance in Massachusetts by Self-Funded Status of Firm's Insurance Plans, 2024</v>
      </c>
      <c r="B21" s="5"/>
      <c r="C21" s="5"/>
      <c r="D21" s="5"/>
      <c r="E21" s="5"/>
      <c r="F21" s="5"/>
      <c r="G21" s="5"/>
      <c r="H21" s="5"/>
      <c r="I21" s="5"/>
      <c r="J21" s="5"/>
      <c r="K21" s="5"/>
      <c r="L21" s="5"/>
    </row>
    <row r="22" spans="1:12" x14ac:dyDescent="0.25">
      <c r="A22" s="3" t="str">
        <f>"17. "&amp;'17'!$A$3</f>
        <v>17. Employee Health Insurance Premiums and Employer/Employee Contributions for Single Coverage by Firm Size: Massachusetts vs. United States, 2024</v>
      </c>
    </row>
    <row r="23" spans="1:12" x14ac:dyDescent="0.25">
      <c r="A23" s="3" t="str">
        <f>"18. "&amp;'18'!$A$3</f>
        <v>18. Massachusetts Employee Health Insurance Premiums and Employer/Employee Contributions for Family Coverage by Firm Size, 2024</v>
      </c>
    </row>
    <row r="24" spans="1:12" x14ac:dyDescent="0.25">
      <c r="A24" s="3" t="str">
        <f>"19. "&amp;'19'!$A$3</f>
        <v>19. Massachusetts Employee Health Insurance Premiums for Single Coverage by Plan Type, by Firm Size, 2024</v>
      </c>
    </row>
    <row r="25" spans="1:12" x14ac:dyDescent="0.25">
      <c r="A25" s="3" t="str">
        <f>"20. "&amp;'20'!$A$3</f>
        <v>20. Massachusetts Employee Health Insurance Premiums for Family Coverage by Plan Type, by Firm Size, 2024</v>
      </c>
    </row>
    <row r="26" spans="1:12" x14ac:dyDescent="0.25">
      <c r="A26" s="2" t="str">
        <f>"21. "&amp;'21'!$A$3</f>
        <v>21. Massachusetts Savings Options Contributions to High Deductible Health Plans (HDHPs) by Firm Size, 2024</v>
      </c>
    </row>
    <row r="27" spans="1:12" x14ac:dyDescent="0.25">
      <c r="A27" s="3" t="str">
        <f>"22. "&amp;'22'!$A$3</f>
        <v>22. Average Annual Health Insurance Deductibles for Single Coverage by Firm Size: Massachusetts vs. United States, 2024</v>
      </c>
    </row>
    <row r="28" spans="1:12" x14ac:dyDescent="0.25">
      <c r="A28" s="3" t="str">
        <f>"23. "&amp;'23'!$A$3</f>
        <v>23. Average Annual Health Insurance Out-of-Pocket Limits for Single Coverage by Firm Size: Massachusetts vs. United States, 2024</v>
      </c>
    </row>
    <row r="29" spans="1:12" x14ac:dyDescent="0.25">
      <c r="A29" s="3" t="str">
        <f>"24. "&amp;'24'!$A$3</f>
        <v>24. Massachusetts Health Insurance Copayments by Firm Size, 2024</v>
      </c>
    </row>
    <row r="30" spans="1:12" x14ac:dyDescent="0.25">
      <c r="A30" s="2" t="str">
        <f>"25. "&amp;'25'!$A$3</f>
        <v>25. Massachusetts Employer Reasons for Not Offering Insurance by Firm Size, 2024</v>
      </c>
    </row>
    <row r="31" spans="1:12" x14ac:dyDescent="0.25">
      <c r="A31" s="3" t="str">
        <f>"26. "&amp;'26'!$A$3</f>
        <v>26. Massachusetts Employer Reasons for Offering Insurance by Firm Size, 2024</v>
      </c>
    </row>
    <row r="32" spans="1:12" x14ac:dyDescent="0.25">
      <c r="A32" s="3" t="str">
        <f>"27. "&amp;'27'!$A$3</f>
        <v>27. Massachusetts Employer Reasons for Selecting a Health Insurance Carrier or Plan by Firm Size, 2024</v>
      </c>
    </row>
    <row r="33" spans="1:1" x14ac:dyDescent="0.25">
      <c r="A33" s="3" t="str">
        <f>"28. "&amp;'28'!$A$3</f>
        <v>28. Massachusetts Employer Primary Ways to Purchase Health Insurance by Firm Size, 2024</v>
      </c>
    </row>
    <row r="34" spans="1:1" x14ac:dyDescent="0.25">
      <c r="A34" s="3" t="str">
        <f>"29. "&amp;'29'!$A$3</f>
        <v>29. Massachusetts Employer Use of Brokers in Insurance and Benefits Decisions by Firm Size, 2024</v>
      </c>
    </row>
    <row r="35" spans="1:1" x14ac:dyDescent="0.25">
      <c r="A35" s="3" t="str">
        <f>"30. "&amp;'30'!$A$3</f>
        <v>30. Massachusetts Employer Cost Control Strategies Enacted in Past 12 Months by Firm Size, 2024</v>
      </c>
    </row>
    <row r="36" spans="1:1" x14ac:dyDescent="0.25">
      <c r="A36" s="3" t="str">
        <f>"31. "&amp;'31'!$A$3</f>
        <v>31. Firms with Fewer than 50 Employees: Employer Offer Rates: Massachusetts vs. United States, 2024</v>
      </c>
    </row>
    <row r="37" spans="1:1" x14ac:dyDescent="0.25">
      <c r="A37" s="3" t="str">
        <f>"32. "&amp;'32'!$A$3</f>
        <v>32. Massachusetts Firms with Fewer than 50 Employees: Employee Eligibility, Take-up, and Coverage Rates, 2024</v>
      </c>
    </row>
    <row r="38" spans="1:1" x14ac:dyDescent="0.25">
      <c r="A38" s="3" t="str">
        <f>"33. "&amp;'33'!$A$3</f>
        <v>33. Massachusetts Firms with Fewer than 50 Employees: Employer Reasons for Not Offering Insurance, 2024</v>
      </c>
    </row>
    <row r="39" spans="1:1" x14ac:dyDescent="0.25">
      <c r="A39" s="3" t="str">
        <f>"34. "&amp;'34'!$A$3</f>
        <v>34. Massachusetts Firms with Fewer than 50 Employees: Employer Primary Ways to Purchase Health Insurance, 2024</v>
      </c>
    </row>
    <row r="40" spans="1:1" x14ac:dyDescent="0.25">
      <c r="A40" s="3" t="str">
        <f>"35. "&amp;'35'!$A$3</f>
        <v>35. Massachusetts Firms with Fewer than 50 Employees: Awareness of Health Connector Opportunities for Small Employers, 2024</v>
      </c>
    </row>
  </sheetData>
  <hyperlinks>
    <hyperlink ref="A30" location="'25'!A1" display="25. Massachusetts Employers that Implemented Changes in Benefits Since January 2020, 2021" xr:uid="{AB6B661F-2DC1-493D-8E4A-AE17144B890E}"/>
    <hyperlink ref="A29" location="'24'!A1" display="24. Massachusetts Employers Newly Offering Benefits Since the Start of the Pandemic, 2021" xr:uid="{1145D66A-114C-409A-88D8-7F9FFD257AE9}"/>
    <hyperlink ref="A28" location="'23'!A1" display="23. Massachusetts Groups of Employees Who Left Voluntarily During the Pandemic, 2021" xr:uid="{9361DA53-ED22-45F6-B628-44F165D8AF57}"/>
    <hyperlink ref="A27" location="'22'!A1" display="22. Massachusetts Employers with Any Employees who Left During the Pandemic by Firm Size, 2021" xr:uid="{35E92240-6578-4BFE-9765-8A1046C18085}"/>
    <hyperlink ref="A21" location="'16'!A1" display="16. Massachusetts and U.S. Average Annual Health Insurance Out-of-Pocket Limits for Single Coverage, 2021" xr:uid="{4D74C77E-85BD-415F-B665-86F25A3608BC}"/>
    <hyperlink ref="A19" location="'14'!A1" display="14. Massachusetts Employee Health Insurance Premiums and Employer/Employee Contributions for Employee, Spouse, and Dependent Coverage by Firm Size, 2021" xr:uid="{F7FF5F5E-CA23-4522-B9F6-85780ED92C98}"/>
    <hyperlink ref="A18" location="'13'!A1" display="13. Massachusetts Employee Health Insurance Premiums and Employer/Employee Contributions for Employee and Spouse Coverage by Firm Size, 2021" xr:uid="{E94867F9-D025-465D-AE78-D1F904036FCF}"/>
    <hyperlink ref="A17" location="'12'!A1" display="12. Massachusetts Employee Health Insurance Premiums and Employer/Employee Contributions for Employee and Dependent Coverage by Firm Size, 2021" xr:uid="{AD3DDBA5-85DD-4A6A-A939-390DAE955E99}"/>
    <hyperlink ref="A15" location="'10'!A1" display="10. Massachusetts High Deductible Health Plan (HDHP) Employee Enrollment, 2021" xr:uid="{47CDB776-82EA-45D8-8679-841E0127FC19}"/>
    <hyperlink ref="A14" location="'9'!A1" display="9. Massachusetts High Deductible Health Plan (HDHP) Employer Offering, 2021" xr:uid="{77B38F97-013D-4AA8-A099-849534C33C37}"/>
    <hyperlink ref="A13" location="'8'!A1" display="8. Massachusetts Enrollment by Plan Type, 2021" xr:uid="{EDF58AB9-25B7-43CF-90F6-4E419109E1D3}"/>
    <hyperlink ref="A12" location="'7'!A1" display="7. Massachusetts Number of Health Plan Options Offered by Employer, 2021" xr:uid="{AFA7B2A6-99B7-4683-85E3-CB55C234927A}"/>
    <hyperlink ref="A8" location="'3'!A1" display="3. Massachusetts Offer, Take-Up, and Coverage Rates by Firm Size, 2018" xr:uid="{8EC07000-0EC8-4155-A0FD-E212C9C36C60}"/>
    <hyperlink ref="A26" location="'21'!A1" display="21. Massachusetts Employer Cost Control Strategies Enacted, 2021" xr:uid="{00000000-0004-0000-0100-000013000000}"/>
    <hyperlink ref="A25" location="'20'!A1" display="20. Massachusetts Employer Reasons for Selecting Carriers/Plans, 2021" xr:uid="{00000000-0004-0000-0100-000011000000}"/>
    <hyperlink ref="A24" location="'19'!A1" display="19. Massachusetts Employer Reasons for Offering Insurance, 2021" xr:uid="{00000000-0004-0000-0100-000010000000}"/>
    <hyperlink ref="A23" location="'18'!A1" display="18. Massachusetts Employer Reasons for Not Offering Insurance, 2021" xr:uid="{00000000-0004-0000-0100-00000F000000}"/>
    <hyperlink ref="A22" location="'17'!A1" display="17. Massachusetts Health Insurance Copayments, 2021" xr:uid="{00000000-0004-0000-0100-00000B000000}"/>
    <hyperlink ref="A20" location="'15'!A1" display="15. Massachusetts and U.S. Average Annual Health Insurance Deductibles for Single Coverage, 2021" xr:uid="{00000000-0004-0000-0100-000009000000}"/>
    <hyperlink ref="A16" location="'11'!A1" display="11. Massachusetts and U.S. Employee Health Insurance Premiums and Employer/Employee Contributions for Single Coverage by Firm Size, 2021" xr:uid="{00000000-0004-0000-0100-000007000000}"/>
    <hyperlink ref="A11" location="'6'!A1" display="6. U.S. Offer Rates among Firms with Part-Time Employees, 2021 " xr:uid="{00000000-0004-0000-0100-000006000000}"/>
    <hyperlink ref="A10" location="'5'!A1" display="5. Massachusetts Offer, Eligibility,Take-up, and Coverage Rates among Part-Time Employees, 2021" xr:uid="{00000000-0004-0000-0100-000005000000}"/>
    <hyperlink ref="A9" location="'4'!A1" display="4. U.S. Offer, Take-up and Coverage Rates, 2021" xr:uid="{00000000-0004-0000-0100-000002000000}"/>
    <hyperlink ref="A7" location="'2'!A1" display="2. Massachusetts Offer, Take-Up, and Coverage Rates by Firm Size, 2018" xr:uid="{00000000-0004-0000-0100-000001000000}"/>
    <hyperlink ref="A6" location="'1'!A1" display="1. Massachusetts Distribution of Firms, Number of Employees, and Covered Employees by Massachusetts-based Firm Size, 2021" xr:uid="{00000000-0004-0000-0100-000000000000}"/>
    <hyperlink ref="A36" location="'31'!A1" display="'31'!A1" xr:uid="{31E64155-C3A7-4146-9660-F5BA5C4EC9C6}"/>
    <hyperlink ref="A34" location="'29'!A1" display="'29'!A1" xr:uid="{10B86C9C-8C5B-48FD-B51F-8C21BE4163C5}"/>
    <hyperlink ref="A33" location="'28'!A1" display="'28'!A1" xr:uid="{FB36BA40-D981-41D2-B696-1CE274ACAF6D}"/>
    <hyperlink ref="A32" location="'27'!A1" display="'27'!A1" xr:uid="{F9E7C026-9493-4419-A26B-B47029136619}"/>
    <hyperlink ref="A40" location="'35'!A1" display="'35'!A1" xr:uid="{9FB9D25B-942D-4046-815B-76937C217392}"/>
    <hyperlink ref="A39" location="'34'!A1" display="'34'!A1" xr:uid="{040F44D6-9BD4-45DE-B69F-310221CD301D}"/>
    <hyperlink ref="A38" location="'33'!A1" display="'33'!A1" xr:uid="{C7D25D9D-6692-4E80-A46C-3E9FCEFB03B9}"/>
    <hyperlink ref="A37" location="'32'!A1" display="'32'!A1" xr:uid="{3AB0B7B3-DA45-4BAB-9F97-9C71F9E425DD}"/>
    <hyperlink ref="A35" location="'30'!A1" display="'30'!A1" xr:uid="{9857FF7D-23EE-4D7A-8073-8F851BC19BF2}"/>
    <hyperlink ref="A31" location="'26'!A1" display="'26'!A1" xr:uid="{C97EF44B-F6DB-40D8-8864-0CEB9EF56831}"/>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O23"/>
  <sheetViews>
    <sheetView workbookViewId="0"/>
  </sheetViews>
  <sheetFormatPr defaultColWidth="15" defaultRowHeight="13.8" x14ac:dyDescent="0.25"/>
  <cols>
    <col min="1" max="1" width="47.33203125" style="6" customWidth="1"/>
    <col min="2" max="16384" width="15" style="6"/>
  </cols>
  <sheetData>
    <row r="1" spans="1:15" ht="17.399999999999999" x14ac:dyDescent="0.3">
      <c r="A1" s="1" t="s">
        <v>3</v>
      </c>
    </row>
    <row r="2" spans="1:15" ht="17.399999999999999" x14ac:dyDescent="0.3">
      <c r="A2" s="1"/>
    </row>
    <row r="3" spans="1:15" ht="17.399999999999999" x14ac:dyDescent="0.3">
      <c r="A3" s="1" t="s">
        <v>99</v>
      </c>
    </row>
    <row r="5" spans="1:15" ht="15" customHeight="1" x14ac:dyDescent="0.25">
      <c r="A5" s="14" t="s">
        <v>100</v>
      </c>
      <c r="B5" s="97" t="s">
        <v>94</v>
      </c>
      <c r="C5" s="98"/>
      <c r="D5" s="98"/>
      <c r="E5" s="98"/>
      <c r="F5" s="98"/>
      <c r="G5" s="97" t="s">
        <v>95</v>
      </c>
      <c r="H5" s="98"/>
      <c r="I5" s="98"/>
      <c r="J5" s="98"/>
      <c r="K5" s="98"/>
      <c r="L5" s="102" t="s">
        <v>96</v>
      </c>
      <c r="M5" s="100"/>
      <c r="N5" s="100"/>
      <c r="O5" s="101"/>
    </row>
    <row r="6" spans="1:15" ht="27.6" x14ac:dyDescent="0.25">
      <c r="A6" s="23" t="s">
        <v>5</v>
      </c>
      <c r="B6" s="23" t="s">
        <v>6</v>
      </c>
      <c r="C6" s="23" t="s">
        <v>212</v>
      </c>
      <c r="D6" s="23" t="s">
        <v>22</v>
      </c>
      <c r="E6" s="23" t="s">
        <v>23</v>
      </c>
      <c r="F6" s="23" t="s">
        <v>213</v>
      </c>
      <c r="G6" s="23" t="s">
        <v>6</v>
      </c>
      <c r="H6" s="23" t="s">
        <v>212</v>
      </c>
      <c r="I6" s="23" t="s">
        <v>22</v>
      </c>
      <c r="J6" s="23" t="s">
        <v>23</v>
      </c>
      <c r="K6" s="23" t="s">
        <v>213</v>
      </c>
      <c r="L6" s="23" t="s">
        <v>6</v>
      </c>
      <c r="M6" s="23" t="s">
        <v>212</v>
      </c>
      <c r="N6" s="23" t="s">
        <v>22</v>
      </c>
      <c r="O6" s="23" t="s">
        <v>23</v>
      </c>
    </row>
    <row r="7" spans="1:15" x14ac:dyDescent="0.25">
      <c r="A7" s="66" t="s">
        <v>34</v>
      </c>
      <c r="B7" s="50">
        <v>628</v>
      </c>
      <c r="C7" s="67">
        <v>463.89646618685498</v>
      </c>
      <c r="D7" s="68">
        <v>432.59606000000002</v>
      </c>
      <c r="E7" s="68">
        <v>495.19686999999999</v>
      </c>
      <c r="F7" s="65">
        <v>0.29227598417000999</v>
      </c>
      <c r="G7" s="50">
        <v>628</v>
      </c>
      <c r="H7" s="67">
        <v>1123.2899306161801</v>
      </c>
      <c r="I7" s="68">
        <v>1072.2693200000001</v>
      </c>
      <c r="J7" s="68">
        <v>1174.3105399999999</v>
      </c>
      <c r="K7" s="65">
        <v>0.70772401582999001</v>
      </c>
      <c r="L7" s="50">
        <v>628</v>
      </c>
      <c r="M7" s="67">
        <v>1587.18639680303</v>
      </c>
      <c r="N7" s="67">
        <v>1530.2746400000001</v>
      </c>
      <c r="O7" s="67">
        <v>1644.09815</v>
      </c>
    </row>
    <row r="8" spans="1:15" x14ac:dyDescent="0.25">
      <c r="A8" s="66" t="s">
        <v>25</v>
      </c>
      <c r="B8" s="50">
        <v>145</v>
      </c>
      <c r="C8" s="67">
        <v>438.33263217929402</v>
      </c>
      <c r="D8" s="68">
        <v>393.35088000000002</v>
      </c>
      <c r="E8" s="68">
        <v>483.31439</v>
      </c>
      <c r="F8" s="65">
        <v>0.26110406339077002</v>
      </c>
      <c r="G8" s="50">
        <v>145</v>
      </c>
      <c r="H8" s="67">
        <v>1240.4333988313999</v>
      </c>
      <c r="I8" s="68">
        <v>1182.05609</v>
      </c>
      <c r="J8" s="68">
        <v>1298.81071</v>
      </c>
      <c r="K8" s="65">
        <v>0.73889593660922004</v>
      </c>
      <c r="L8" s="50">
        <v>145</v>
      </c>
      <c r="M8" s="67">
        <v>1678.7660310107001</v>
      </c>
      <c r="N8" s="67">
        <v>1592.46667</v>
      </c>
      <c r="O8" s="67">
        <v>1765.06539</v>
      </c>
    </row>
    <row r="9" spans="1:15" x14ac:dyDescent="0.25">
      <c r="A9" s="66" t="s">
        <v>26</v>
      </c>
      <c r="B9" s="50">
        <v>773</v>
      </c>
      <c r="C9" s="67">
        <v>447.69997209317398</v>
      </c>
      <c r="D9" s="68">
        <v>418.01853999999997</v>
      </c>
      <c r="E9" s="68">
        <v>477.38139999999999</v>
      </c>
      <c r="F9" s="65">
        <v>0.27212353642201997</v>
      </c>
      <c r="G9" s="50">
        <v>773</v>
      </c>
      <c r="H9" s="67">
        <v>1197.50859009034</v>
      </c>
      <c r="I9" s="68">
        <v>1153.34088</v>
      </c>
      <c r="J9" s="68">
        <v>1241.6763000000001</v>
      </c>
      <c r="K9" s="65">
        <v>0.72787646357796998</v>
      </c>
      <c r="L9" s="50">
        <v>773</v>
      </c>
      <c r="M9" s="67">
        <v>1645.2085621835199</v>
      </c>
      <c r="N9" s="67">
        <v>1583.30844</v>
      </c>
      <c r="O9" s="67">
        <v>1707.10869</v>
      </c>
    </row>
    <row r="11" spans="1:15" ht="15" customHeight="1" x14ac:dyDescent="0.25">
      <c r="A11" s="14" t="s">
        <v>101</v>
      </c>
      <c r="B11" s="97" t="s">
        <v>94</v>
      </c>
      <c r="C11" s="98"/>
      <c r="D11" s="98"/>
      <c r="E11" s="98"/>
      <c r="F11" s="98"/>
      <c r="G11" s="97" t="s">
        <v>95</v>
      </c>
      <c r="H11" s="98"/>
      <c r="I11" s="98"/>
      <c r="J11" s="98"/>
      <c r="K11" s="98"/>
      <c r="L11" s="102" t="s">
        <v>96</v>
      </c>
      <c r="M11" s="100"/>
      <c r="N11" s="100"/>
      <c r="O11" s="101"/>
    </row>
    <row r="12" spans="1:15" ht="27.6" x14ac:dyDescent="0.25">
      <c r="A12" s="23" t="s">
        <v>5</v>
      </c>
      <c r="B12" s="23" t="s">
        <v>6</v>
      </c>
      <c r="C12" s="23" t="s">
        <v>212</v>
      </c>
      <c r="D12" s="23" t="s">
        <v>22</v>
      </c>
      <c r="E12" s="23" t="s">
        <v>23</v>
      </c>
      <c r="F12" s="23" t="s">
        <v>213</v>
      </c>
      <c r="G12" s="23" t="s">
        <v>6</v>
      </c>
      <c r="H12" s="23" t="s">
        <v>212</v>
      </c>
      <c r="I12" s="23" t="s">
        <v>22</v>
      </c>
      <c r="J12" s="23" t="s">
        <v>23</v>
      </c>
      <c r="K12" s="23" t="s">
        <v>213</v>
      </c>
      <c r="L12" s="23" t="s">
        <v>6</v>
      </c>
      <c r="M12" s="23" t="s">
        <v>212</v>
      </c>
      <c r="N12" s="23" t="s">
        <v>22</v>
      </c>
      <c r="O12" s="23" t="s">
        <v>23</v>
      </c>
    </row>
    <row r="13" spans="1:15" x14ac:dyDescent="0.25">
      <c r="A13" s="66" t="s">
        <v>34</v>
      </c>
      <c r="B13" s="50">
        <v>586</v>
      </c>
      <c r="C13" s="67">
        <v>458.99356617229699</v>
      </c>
      <c r="D13" s="68">
        <v>422.87097</v>
      </c>
      <c r="E13" s="68">
        <v>495.11615999999998</v>
      </c>
      <c r="F13" s="65">
        <v>0.30042871396395998</v>
      </c>
      <c r="G13" s="50">
        <v>586</v>
      </c>
      <c r="H13" s="67">
        <v>1068.8016971904401</v>
      </c>
      <c r="I13" s="68">
        <v>1011.35216</v>
      </c>
      <c r="J13" s="68">
        <v>1126.2512300000001</v>
      </c>
      <c r="K13" s="65">
        <v>0.69957128603604002</v>
      </c>
      <c r="L13" s="50">
        <v>586</v>
      </c>
      <c r="M13" s="67">
        <v>1527.7952633627399</v>
      </c>
      <c r="N13" s="67">
        <v>1458.3505399999999</v>
      </c>
      <c r="O13" s="67">
        <v>1597.2399800000001</v>
      </c>
    </row>
    <row r="14" spans="1:15" x14ac:dyDescent="0.25">
      <c r="A14" s="66" t="s">
        <v>25</v>
      </c>
      <c r="B14" s="50">
        <v>138</v>
      </c>
      <c r="C14" s="67">
        <v>447.88467143635103</v>
      </c>
      <c r="D14" s="68">
        <v>414.54505999999998</v>
      </c>
      <c r="E14" s="68">
        <v>481.22428000000002</v>
      </c>
      <c r="F14" s="65">
        <v>0.25702622784582002</v>
      </c>
      <c r="G14" s="50">
        <v>138</v>
      </c>
      <c r="H14" s="67">
        <v>1294.6794053512799</v>
      </c>
      <c r="I14" s="68">
        <v>1215.52449</v>
      </c>
      <c r="J14" s="68">
        <v>1373.8343199999999</v>
      </c>
      <c r="K14" s="65">
        <v>0.74297377215419003</v>
      </c>
      <c r="L14" s="50">
        <v>138</v>
      </c>
      <c r="M14" s="67">
        <v>1742.56407678762</v>
      </c>
      <c r="N14" s="67">
        <v>1653.31188</v>
      </c>
      <c r="O14" s="67">
        <v>1831.81627</v>
      </c>
    </row>
    <row r="15" spans="1:15" x14ac:dyDescent="0.25">
      <c r="A15" s="66" t="s">
        <v>26</v>
      </c>
      <c r="B15" s="50">
        <v>724</v>
      </c>
      <c r="C15" s="67">
        <v>451.78872655712001</v>
      </c>
      <c r="D15" s="68">
        <v>426.75448</v>
      </c>
      <c r="E15" s="68">
        <v>476.82297</v>
      </c>
      <c r="F15" s="65">
        <v>0.27100492339968002</v>
      </c>
      <c r="G15" s="50">
        <v>724</v>
      </c>
      <c r="H15" s="67">
        <v>1215.29805876605</v>
      </c>
      <c r="I15" s="68">
        <v>1169.7554500000001</v>
      </c>
      <c r="J15" s="68">
        <v>1260.84067</v>
      </c>
      <c r="K15" s="65">
        <v>0.72899507660033003</v>
      </c>
      <c r="L15" s="50">
        <v>724</v>
      </c>
      <c r="M15" s="67">
        <v>1667.08678532317</v>
      </c>
      <c r="N15" s="67">
        <v>1611.73776</v>
      </c>
      <c r="O15" s="67">
        <v>1722.4358099999999</v>
      </c>
    </row>
    <row r="17" spans="1:15" ht="15" customHeight="1" x14ac:dyDescent="0.25">
      <c r="A17" s="14" t="s">
        <v>102</v>
      </c>
      <c r="B17" s="97" t="s">
        <v>94</v>
      </c>
      <c r="C17" s="98"/>
      <c r="D17" s="98"/>
      <c r="E17" s="98"/>
      <c r="F17" s="98"/>
      <c r="G17" s="97" t="s">
        <v>95</v>
      </c>
      <c r="H17" s="98"/>
      <c r="I17" s="98"/>
      <c r="J17" s="98"/>
      <c r="K17" s="98"/>
      <c r="L17" s="102" t="s">
        <v>96</v>
      </c>
      <c r="M17" s="100"/>
      <c r="N17" s="100"/>
      <c r="O17" s="101"/>
    </row>
    <row r="18" spans="1:15" ht="27.6" x14ac:dyDescent="0.25">
      <c r="A18" s="23" t="s">
        <v>5</v>
      </c>
      <c r="B18" s="23" t="s">
        <v>6</v>
      </c>
      <c r="C18" s="23" t="s">
        <v>212</v>
      </c>
      <c r="D18" s="23" t="s">
        <v>22</v>
      </c>
      <c r="E18" s="23" t="s">
        <v>23</v>
      </c>
      <c r="F18" s="23" t="s">
        <v>213</v>
      </c>
      <c r="G18" s="23" t="s">
        <v>6</v>
      </c>
      <c r="H18" s="23" t="s">
        <v>212</v>
      </c>
      <c r="I18" s="23" t="s">
        <v>22</v>
      </c>
      <c r="J18" s="23" t="s">
        <v>23</v>
      </c>
      <c r="K18" s="23" t="s">
        <v>213</v>
      </c>
      <c r="L18" s="23" t="s">
        <v>6</v>
      </c>
      <c r="M18" s="23" t="s">
        <v>212</v>
      </c>
      <c r="N18" s="23" t="s">
        <v>22</v>
      </c>
      <c r="O18" s="23" t="s">
        <v>23</v>
      </c>
    </row>
    <row r="19" spans="1:15" x14ac:dyDescent="0.25">
      <c r="A19" s="66" t="s">
        <v>34</v>
      </c>
      <c r="B19" s="50">
        <v>648</v>
      </c>
      <c r="C19" s="67">
        <v>644.95216489105906</v>
      </c>
      <c r="D19" s="68">
        <v>601.55530999999996</v>
      </c>
      <c r="E19" s="68">
        <v>688.34902</v>
      </c>
      <c r="F19" s="65">
        <v>0.29827613581314999</v>
      </c>
      <c r="G19" s="50">
        <v>648</v>
      </c>
      <c r="H19" s="67">
        <v>1517.31322430211</v>
      </c>
      <c r="I19" s="68">
        <v>1449.8671200000001</v>
      </c>
      <c r="J19" s="68">
        <v>1584.7593300000001</v>
      </c>
      <c r="K19" s="65">
        <v>0.70172386418684995</v>
      </c>
      <c r="L19" s="50">
        <v>648</v>
      </c>
      <c r="M19" s="67">
        <v>2162.26538919316</v>
      </c>
      <c r="N19" s="67">
        <v>2088.3555000000001</v>
      </c>
      <c r="O19" s="67">
        <v>2236.1752799999999</v>
      </c>
    </row>
    <row r="20" spans="1:15" x14ac:dyDescent="0.25">
      <c r="A20" s="66" t="s">
        <v>25</v>
      </c>
      <c r="B20" s="50">
        <v>161</v>
      </c>
      <c r="C20" s="67">
        <v>577.26786146379504</v>
      </c>
      <c r="D20" s="68">
        <v>517.73058000000003</v>
      </c>
      <c r="E20" s="68">
        <v>636.80515000000003</v>
      </c>
      <c r="F20" s="65">
        <v>0.25196642556118998</v>
      </c>
      <c r="G20" s="50">
        <v>161</v>
      </c>
      <c r="H20" s="67">
        <v>1713.7828615763201</v>
      </c>
      <c r="I20" s="68">
        <v>1628.33356</v>
      </c>
      <c r="J20" s="68">
        <v>1799.23216</v>
      </c>
      <c r="K20" s="65">
        <v>0.74803357443881002</v>
      </c>
      <c r="L20" s="50">
        <v>161</v>
      </c>
      <c r="M20" s="67">
        <v>2291.0507230401199</v>
      </c>
      <c r="N20" s="67">
        <v>2165.7742199999998</v>
      </c>
      <c r="O20" s="67">
        <v>2416.3272299999999</v>
      </c>
    </row>
    <row r="21" spans="1:15" x14ac:dyDescent="0.25">
      <c r="A21" s="66" t="s">
        <v>26</v>
      </c>
      <c r="B21" s="50">
        <v>809</v>
      </c>
      <c r="C21" s="67">
        <v>602.05662856579102</v>
      </c>
      <c r="D21" s="68">
        <v>563.88946999999996</v>
      </c>
      <c r="E21" s="68">
        <v>640.22378000000003</v>
      </c>
      <c r="F21" s="65">
        <v>0.26831001985510999</v>
      </c>
      <c r="G21" s="50">
        <v>809</v>
      </c>
      <c r="H21" s="67">
        <v>1641.8276247725901</v>
      </c>
      <c r="I21" s="68">
        <v>1576.71967</v>
      </c>
      <c r="J21" s="68">
        <v>1706.9355800000001</v>
      </c>
      <c r="K21" s="65">
        <v>0.73168998014488995</v>
      </c>
      <c r="L21" s="50">
        <v>809</v>
      </c>
      <c r="M21" s="67">
        <v>2243.88425333839</v>
      </c>
      <c r="N21" s="67">
        <v>2154.9434000000001</v>
      </c>
      <c r="O21" s="67">
        <v>2332.8251</v>
      </c>
    </row>
    <row r="23" spans="1:15" ht="153" customHeight="1" x14ac:dyDescent="0.25">
      <c r="A23" s="88" t="s">
        <v>103</v>
      </c>
      <c r="B23" s="88"/>
      <c r="C23" s="88"/>
      <c r="D23" s="88"/>
      <c r="E23" s="88"/>
      <c r="F23" s="88"/>
    </row>
  </sheetData>
  <mergeCells count="10">
    <mergeCell ref="A23:F23"/>
    <mergeCell ref="L5:O5"/>
    <mergeCell ref="B11:F11"/>
    <mergeCell ref="G11:K11"/>
    <mergeCell ref="L11:O11"/>
    <mergeCell ref="B17:F17"/>
    <mergeCell ref="G17:K17"/>
    <mergeCell ref="L17:O17"/>
    <mergeCell ref="B5:F5"/>
    <mergeCell ref="G5:K5"/>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2EF43-02A4-46D5-B1D8-45C37BE0BB4D}">
  <sheetPr>
    <tabColor theme="9"/>
  </sheetPr>
  <dimension ref="A1:F13"/>
  <sheetViews>
    <sheetView workbookViewId="0"/>
  </sheetViews>
  <sheetFormatPr defaultColWidth="15" defaultRowHeight="13.8" x14ac:dyDescent="0.25"/>
  <cols>
    <col min="1" max="1" width="37.88671875" style="6" customWidth="1"/>
    <col min="2" max="16384" width="15" style="6"/>
  </cols>
  <sheetData>
    <row r="1" spans="1:6" ht="17.399999999999999" x14ac:dyDescent="0.3">
      <c r="A1" s="1" t="s">
        <v>3</v>
      </c>
    </row>
    <row r="3" spans="1:6" ht="17.399999999999999" x14ac:dyDescent="0.3">
      <c r="A3" s="1" t="s">
        <v>104</v>
      </c>
    </row>
    <row r="4" spans="1:6" ht="17.399999999999999" x14ac:dyDescent="0.3">
      <c r="A4" s="1"/>
    </row>
    <row r="5" spans="1:6" ht="41.4" x14ac:dyDescent="0.25">
      <c r="A5" s="23" t="s">
        <v>5</v>
      </c>
      <c r="B5" s="23" t="s">
        <v>56</v>
      </c>
      <c r="C5" s="23" t="s">
        <v>6</v>
      </c>
      <c r="D5" s="23" t="s">
        <v>96</v>
      </c>
      <c r="E5" s="23" t="s">
        <v>22</v>
      </c>
      <c r="F5" s="23" t="s">
        <v>23</v>
      </c>
    </row>
    <row r="6" spans="1:6" x14ac:dyDescent="0.25">
      <c r="A6" s="109" t="s">
        <v>34</v>
      </c>
      <c r="B6" s="70" t="s">
        <v>58</v>
      </c>
      <c r="C6" s="50">
        <v>514</v>
      </c>
      <c r="D6" s="67">
        <v>774.03706056373505</v>
      </c>
      <c r="E6" s="67">
        <v>745.69611255998802</v>
      </c>
      <c r="F6" s="67">
        <v>802.37800856748095</v>
      </c>
    </row>
    <row r="7" spans="1:6" x14ac:dyDescent="0.25">
      <c r="A7" s="109"/>
      <c r="B7" s="71" t="s">
        <v>59</v>
      </c>
      <c r="C7" s="50">
        <v>347</v>
      </c>
      <c r="D7" s="67">
        <v>766.99225916456896</v>
      </c>
      <c r="E7" s="67">
        <v>728.44640859974902</v>
      </c>
      <c r="F7" s="67">
        <v>805.538109729388</v>
      </c>
    </row>
    <row r="8" spans="1:6" x14ac:dyDescent="0.25">
      <c r="A8" s="109" t="s">
        <v>25</v>
      </c>
      <c r="B8" s="70" t="s">
        <v>58</v>
      </c>
      <c r="C8" s="50">
        <v>111</v>
      </c>
      <c r="D8" s="67">
        <v>806.73151525951698</v>
      </c>
      <c r="E8" s="67">
        <v>755.40882842410304</v>
      </c>
      <c r="F8" s="67">
        <v>858.05420209493104</v>
      </c>
    </row>
    <row r="9" spans="1:6" x14ac:dyDescent="0.25">
      <c r="A9" s="109"/>
      <c r="B9" s="71" t="s">
        <v>59</v>
      </c>
      <c r="C9" s="50">
        <v>118</v>
      </c>
      <c r="D9" s="67">
        <v>789.33761163470797</v>
      </c>
      <c r="E9" s="67">
        <v>740.39675493794095</v>
      </c>
      <c r="F9" s="67">
        <v>838.27846833147498</v>
      </c>
    </row>
    <row r="10" spans="1:6" x14ac:dyDescent="0.25">
      <c r="A10" s="109" t="s">
        <v>26</v>
      </c>
      <c r="B10" s="70" t="s">
        <v>58</v>
      </c>
      <c r="C10" s="50">
        <v>625</v>
      </c>
      <c r="D10" s="67">
        <v>790.30032253874901</v>
      </c>
      <c r="E10" s="67">
        <v>761.14817728876301</v>
      </c>
      <c r="F10" s="67">
        <v>819.45246778873604</v>
      </c>
    </row>
    <row r="11" spans="1:6" x14ac:dyDescent="0.25">
      <c r="A11" s="109"/>
      <c r="B11" s="71" t="s">
        <v>59</v>
      </c>
      <c r="C11" s="50">
        <v>465</v>
      </c>
      <c r="D11" s="67">
        <v>784.043784425426</v>
      </c>
      <c r="E11" s="67">
        <v>744.69152278509398</v>
      </c>
      <c r="F11" s="67">
        <v>823.39604606575801</v>
      </c>
    </row>
    <row r="13" spans="1:6" ht="76.5" customHeight="1" x14ac:dyDescent="0.25">
      <c r="A13" s="88" t="s">
        <v>209</v>
      </c>
      <c r="B13" s="88"/>
      <c r="C13" s="88"/>
      <c r="D13" s="88"/>
      <c r="E13" s="88"/>
      <c r="F13" s="40"/>
    </row>
  </sheetData>
  <mergeCells count="4">
    <mergeCell ref="A10:A11"/>
    <mergeCell ref="A8:A9"/>
    <mergeCell ref="A6:A7"/>
    <mergeCell ref="A13:E1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BC7AA-62A6-4805-AAFB-98E6F06421AC}">
  <sheetPr>
    <tabColor theme="9"/>
  </sheetPr>
  <dimension ref="A1:F32"/>
  <sheetViews>
    <sheetView workbookViewId="0"/>
  </sheetViews>
  <sheetFormatPr defaultColWidth="15" defaultRowHeight="13.8" x14ac:dyDescent="0.25"/>
  <cols>
    <col min="1" max="1" width="37.88671875" style="6" customWidth="1"/>
    <col min="2" max="16384" width="15" style="6"/>
  </cols>
  <sheetData>
    <row r="1" spans="1:6" ht="17.399999999999999" x14ac:dyDescent="0.3">
      <c r="A1" s="1" t="s">
        <v>3</v>
      </c>
    </row>
    <row r="3" spans="1:6" ht="17.399999999999999" x14ac:dyDescent="0.3">
      <c r="A3" s="1" t="s">
        <v>105</v>
      </c>
    </row>
    <row r="4" spans="1:6" ht="17.399999999999999" x14ac:dyDescent="0.3">
      <c r="A4" s="1"/>
    </row>
    <row r="5" spans="1:6" x14ac:dyDescent="0.25">
      <c r="A5" s="14" t="s">
        <v>100</v>
      </c>
    </row>
    <row r="6" spans="1:6" ht="41.4" x14ac:dyDescent="0.25">
      <c r="A6" s="23" t="s">
        <v>5</v>
      </c>
      <c r="B6" s="23" t="s">
        <v>56</v>
      </c>
      <c r="C6" s="23" t="s">
        <v>6</v>
      </c>
      <c r="D6" s="23" t="s">
        <v>96</v>
      </c>
      <c r="E6" s="23" t="s">
        <v>22</v>
      </c>
      <c r="F6" s="23" t="s">
        <v>23</v>
      </c>
    </row>
    <row r="7" spans="1:6" x14ac:dyDescent="0.25">
      <c r="A7" s="109" t="s">
        <v>34</v>
      </c>
      <c r="B7" s="70" t="s">
        <v>58</v>
      </c>
      <c r="C7" s="50">
        <v>444</v>
      </c>
      <c r="D7" s="67">
        <v>1573.9376755303699</v>
      </c>
      <c r="E7" s="67">
        <v>1503.0145814745399</v>
      </c>
      <c r="F7" s="67">
        <v>1644.8607695861999</v>
      </c>
    </row>
    <row r="8" spans="1:6" x14ac:dyDescent="0.25">
      <c r="A8" s="109"/>
      <c r="B8" s="71" t="s">
        <v>59</v>
      </c>
      <c r="C8" s="50">
        <v>308</v>
      </c>
      <c r="D8" s="67">
        <v>1562.2986971324301</v>
      </c>
      <c r="E8" s="67">
        <v>1486.9816344598401</v>
      </c>
      <c r="F8" s="67">
        <v>1637.6157598050299</v>
      </c>
    </row>
    <row r="9" spans="1:6" x14ac:dyDescent="0.25">
      <c r="A9" s="109" t="s">
        <v>25</v>
      </c>
      <c r="B9" s="70" t="s">
        <v>58</v>
      </c>
      <c r="C9" s="50">
        <v>96</v>
      </c>
      <c r="D9" s="67">
        <v>1680.64452875699</v>
      </c>
      <c r="E9" s="67">
        <v>1573.7311135580401</v>
      </c>
      <c r="F9" s="67">
        <v>1787.5579439559301</v>
      </c>
    </row>
    <row r="10" spans="1:6" x14ac:dyDescent="0.25">
      <c r="A10" s="109"/>
      <c r="B10" s="71" t="s">
        <v>59</v>
      </c>
      <c r="C10" s="50">
        <v>107</v>
      </c>
      <c r="D10" s="67">
        <v>1673.5882786268901</v>
      </c>
      <c r="E10" s="67">
        <v>1567.9320856561201</v>
      </c>
      <c r="F10" s="67">
        <v>1779.2444715976701</v>
      </c>
    </row>
    <row r="11" spans="1:6" x14ac:dyDescent="0.25">
      <c r="A11" s="109" t="s">
        <v>26</v>
      </c>
      <c r="B11" s="70" t="s">
        <v>58</v>
      </c>
      <c r="C11" s="50">
        <v>540</v>
      </c>
      <c r="D11" s="67">
        <v>1627.79122553501</v>
      </c>
      <c r="E11" s="67">
        <v>1564.85550528977</v>
      </c>
      <c r="F11" s="67">
        <v>1690.7269457802399</v>
      </c>
    </row>
    <row r="12" spans="1:6" x14ac:dyDescent="0.25">
      <c r="A12" s="109"/>
      <c r="B12" s="71" t="s">
        <v>59</v>
      </c>
      <c r="C12" s="50">
        <v>415</v>
      </c>
      <c r="D12" s="67">
        <v>1648.4350036385599</v>
      </c>
      <c r="E12" s="67">
        <v>1560.4370040854501</v>
      </c>
      <c r="F12" s="67">
        <v>1736.43300319167</v>
      </c>
    </row>
    <row r="13" spans="1:6" x14ac:dyDescent="0.25">
      <c r="A13" s="31"/>
      <c r="B13" s="32"/>
      <c r="C13" s="32"/>
      <c r="D13" s="17"/>
      <c r="E13" s="17"/>
      <c r="F13" s="17"/>
    </row>
    <row r="14" spans="1:6" x14ac:dyDescent="0.25">
      <c r="A14" s="14" t="s">
        <v>101</v>
      </c>
    </row>
    <row r="15" spans="1:6" ht="65.25" customHeight="1" x14ac:dyDescent="0.25">
      <c r="A15" s="23" t="s">
        <v>5</v>
      </c>
      <c r="B15" s="23" t="s">
        <v>56</v>
      </c>
      <c r="C15" s="23" t="s">
        <v>6</v>
      </c>
      <c r="D15" s="23" t="s">
        <v>96</v>
      </c>
      <c r="E15" s="23" t="s">
        <v>22</v>
      </c>
      <c r="F15" s="23" t="s">
        <v>23</v>
      </c>
    </row>
    <row r="16" spans="1:6" x14ac:dyDescent="0.25">
      <c r="A16" s="109" t="s">
        <v>34</v>
      </c>
      <c r="B16" s="70" t="s">
        <v>58</v>
      </c>
      <c r="C16" s="50">
        <v>415</v>
      </c>
      <c r="D16" s="67">
        <v>1533.5307106216901</v>
      </c>
      <c r="E16" s="67">
        <v>1446.6107429457099</v>
      </c>
      <c r="F16" s="67">
        <v>1620.45067829768</v>
      </c>
    </row>
    <row r="17" spans="1:6" x14ac:dyDescent="0.25">
      <c r="A17" s="109"/>
      <c r="B17" s="71" t="s">
        <v>59</v>
      </c>
      <c r="C17" s="50">
        <v>286</v>
      </c>
      <c r="D17" s="67">
        <v>1507.28435863862</v>
      </c>
      <c r="E17" s="67">
        <v>1414.2408084681599</v>
      </c>
      <c r="F17" s="67">
        <v>1600.3279088090801</v>
      </c>
    </row>
    <row r="18" spans="1:6" x14ac:dyDescent="0.25">
      <c r="A18" s="109" t="s">
        <v>25</v>
      </c>
      <c r="B18" s="70" t="s">
        <v>58</v>
      </c>
      <c r="C18" s="50">
        <v>89</v>
      </c>
      <c r="D18" s="67">
        <v>1733.1299451841501</v>
      </c>
      <c r="E18" s="67">
        <v>1588.2290675854099</v>
      </c>
      <c r="F18" s="67">
        <v>1878.03082278288</v>
      </c>
    </row>
    <row r="19" spans="1:6" x14ac:dyDescent="0.25">
      <c r="A19" s="109"/>
      <c r="B19" s="71" t="s">
        <v>59</v>
      </c>
      <c r="C19" s="50">
        <v>103</v>
      </c>
      <c r="D19" s="67">
        <v>1725.1464172424201</v>
      </c>
      <c r="E19" s="67">
        <v>1607.54017523178</v>
      </c>
      <c r="F19" s="67">
        <v>1842.7526592530701</v>
      </c>
    </row>
    <row r="20" spans="1:6" x14ac:dyDescent="0.25">
      <c r="A20" s="109" t="s">
        <v>26</v>
      </c>
      <c r="B20" s="70" t="s">
        <v>58</v>
      </c>
      <c r="C20" s="50">
        <v>504</v>
      </c>
      <c r="D20" s="67">
        <v>1637.03781597481</v>
      </c>
      <c r="E20" s="67">
        <v>1557.72285928052</v>
      </c>
      <c r="F20" s="67">
        <v>1716.35277266909</v>
      </c>
    </row>
    <row r="21" spans="1:6" x14ac:dyDescent="0.25">
      <c r="A21" s="109"/>
      <c r="B21" s="71" t="s">
        <v>59</v>
      </c>
      <c r="C21" s="50">
        <v>389</v>
      </c>
      <c r="D21" s="67">
        <v>1678.4824987280999</v>
      </c>
      <c r="E21" s="67">
        <v>1591.84328303544</v>
      </c>
      <c r="F21" s="67">
        <v>1765.1217144207601</v>
      </c>
    </row>
    <row r="22" spans="1:6" x14ac:dyDescent="0.25">
      <c r="A22" s="31"/>
      <c r="B22" s="32"/>
      <c r="C22" s="32"/>
      <c r="D22" s="17"/>
      <c r="E22" s="17"/>
      <c r="F22" s="17"/>
    </row>
    <row r="23" spans="1:6" x14ac:dyDescent="0.25">
      <c r="A23" s="14" t="s">
        <v>102</v>
      </c>
    </row>
    <row r="24" spans="1:6" ht="41.4" x14ac:dyDescent="0.25">
      <c r="A24" s="23" t="s">
        <v>5</v>
      </c>
      <c r="B24" s="23" t="s">
        <v>56</v>
      </c>
      <c r="C24" s="23" t="s">
        <v>6</v>
      </c>
      <c r="D24" s="23" t="s">
        <v>96</v>
      </c>
      <c r="E24" s="23" t="s">
        <v>22</v>
      </c>
      <c r="F24" s="23" t="s">
        <v>23</v>
      </c>
    </row>
    <row r="25" spans="1:6" x14ac:dyDescent="0.25">
      <c r="A25" s="109" t="s">
        <v>34</v>
      </c>
      <c r="B25" s="70" t="s">
        <v>58</v>
      </c>
      <c r="C25" s="50">
        <v>458</v>
      </c>
      <c r="D25" s="67">
        <v>2145.25366358355</v>
      </c>
      <c r="E25" s="67">
        <v>2053.4351359869102</v>
      </c>
      <c r="F25" s="67">
        <v>2237.0721911801902</v>
      </c>
    </row>
    <row r="26" spans="1:6" x14ac:dyDescent="0.25">
      <c r="A26" s="109"/>
      <c r="B26" s="71" t="s">
        <v>59</v>
      </c>
      <c r="C26" s="50">
        <v>323</v>
      </c>
      <c r="D26" s="67">
        <v>2154.2500879598801</v>
      </c>
      <c r="E26" s="67">
        <v>2056.2859292826101</v>
      </c>
      <c r="F26" s="67">
        <v>2252.2142466371401</v>
      </c>
    </row>
    <row r="27" spans="1:6" x14ac:dyDescent="0.25">
      <c r="A27" s="109" t="s">
        <v>25</v>
      </c>
      <c r="B27" s="70" t="s">
        <v>58</v>
      </c>
      <c r="C27" s="50">
        <v>107</v>
      </c>
      <c r="D27" s="67">
        <v>2241.8792128182399</v>
      </c>
      <c r="E27" s="67">
        <v>2072.7604235931699</v>
      </c>
      <c r="F27" s="67">
        <v>2410.99800204332</v>
      </c>
    </row>
    <row r="28" spans="1:6" x14ac:dyDescent="0.25">
      <c r="A28" s="109"/>
      <c r="B28" s="71" t="s">
        <v>59</v>
      </c>
      <c r="C28" s="50">
        <v>117</v>
      </c>
      <c r="D28" s="67">
        <v>2287.9199755561199</v>
      </c>
      <c r="E28" s="67">
        <v>2153.8195256774802</v>
      </c>
      <c r="F28" s="67">
        <v>2422.02042543477</v>
      </c>
    </row>
    <row r="29" spans="1:6" x14ac:dyDescent="0.25">
      <c r="A29" s="109" t="s">
        <v>26</v>
      </c>
      <c r="B29" s="70" t="s">
        <v>58</v>
      </c>
      <c r="C29" s="50">
        <v>565</v>
      </c>
      <c r="D29" s="67">
        <v>2195.0340181716201</v>
      </c>
      <c r="E29" s="67">
        <v>2097.0038335262002</v>
      </c>
      <c r="F29" s="67">
        <v>2293.06420281703</v>
      </c>
    </row>
    <row r="30" spans="1:6" x14ac:dyDescent="0.25">
      <c r="A30" s="109"/>
      <c r="B30" s="71" t="s">
        <v>59</v>
      </c>
      <c r="C30" s="50">
        <v>440</v>
      </c>
      <c r="D30" s="67">
        <v>2257.29756772273</v>
      </c>
      <c r="E30" s="67">
        <v>2145.6707943676001</v>
      </c>
      <c r="F30" s="67">
        <v>2368.9243410778499</v>
      </c>
    </row>
    <row r="32" spans="1:6" ht="65.25" customHeight="1" x14ac:dyDescent="0.25">
      <c r="A32" s="88" t="s">
        <v>209</v>
      </c>
      <c r="B32" s="88"/>
      <c r="C32" s="88"/>
      <c r="D32" s="88"/>
      <c r="E32" s="88"/>
      <c r="F32" s="88"/>
    </row>
  </sheetData>
  <mergeCells count="10">
    <mergeCell ref="A32:F32"/>
    <mergeCell ref="A29:A30"/>
    <mergeCell ref="A27:A28"/>
    <mergeCell ref="A25:A26"/>
    <mergeCell ref="A7:A8"/>
    <mergeCell ref="A9:A10"/>
    <mergeCell ref="A11:A12"/>
    <mergeCell ref="A20:A21"/>
    <mergeCell ref="A18:A19"/>
    <mergeCell ref="A16:A1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6AA15-A535-418F-AF87-B2EE0A4250B8}">
  <sheetPr>
    <tabColor theme="9"/>
  </sheetPr>
  <dimension ref="A1:G26"/>
  <sheetViews>
    <sheetView workbookViewId="0"/>
  </sheetViews>
  <sheetFormatPr defaultColWidth="8.6640625" defaultRowHeight="13.8" x14ac:dyDescent="0.25"/>
  <cols>
    <col min="1" max="1" width="40" style="6" customWidth="1"/>
    <col min="2" max="2" width="15" style="6" customWidth="1"/>
    <col min="3" max="3" width="19.33203125" style="6" customWidth="1"/>
    <col min="4" max="6" width="15" style="6" customWidth="1"/>
    <col min="7" max="10" width="16.44140625" style="6" customWidth="1"/>
    <col min="11" max="16384" width="8.6640625" style="6"/>
  </cols>
  <sheetData>
    <row r="1" spans="1:7" ht="17.399999999999999" x14ac:dyDescent="0.3">
      <c r="A1" s="1" t="s">
        <v>3</v>
      </c>
      <c r="B1" s="1"/>
    </row>
    <row r="3" spans="1:7" ht="17.399999999999999" x14ac:dyDescent="0.3">
      <c r="A3" s="1" t="s">
        <v>106</v>
      </c>
      <c r="B3" s="1"/>
    </row>
    <row r="4" spans="1:7" ht="17.399999999999999" x14ac:dyDescent="0.3">
      <c r="A4" s="1"/>
      <c r="B4" s="1"/>
    </row>
    <row r="5" spans="1:7" ht="55.2" x14ac:dyDescent="0.25">
      <c r="A5" s="23" t="s">
        <v>5</v>
      </c>
      <c r="B5" s="23" t="s">
        <v>56</v>
      </c>
      <c r="C5" s="23" t="s">
        <v>107</v>
      </c>
      <c r="D5" s="23" t="s">
        <v>6</v>
      </c>
      <c r="E5" s="23" t="s">
        <v>108</v>
      </c>
      <c r="F5" s="23" t="s">
        <v>22</v>
      </c>
      <c r="G5" s="23" t="s">
        <v>23</v>
      </c>
    </row>
    <row r="6" spans="1:7" ht="14.25" customHeight="1" x14ac:dyDescent="0.25">
      <c r="A6" s="109" t="s">
        <v>34</v>
      </c>
      <c r="B6" s="109" t="s">
        <v>109</v>
      </c>
      <c r="C6" s="70" t="s">
        <v>110</v>
      </c>
      <c r="D6" s="50">
        <v>158</v>
      </c>
      <c r="E6" s="67">
        <v>1935.7736858862399</v>
      </c>
      <c r="F6" s="67">
        <v>1751.7405901547399</v>
      </c>
      <c r="G6" s="67">
        <v>2119.8067816177299</v>
      </c>
    </row>
    <row r="7" spans="1:7" ht="14.25" customHeight="1" x14ac:dyDescent="0.25">
      <c r="A7" s="109"/>
      <c r="B7" s="109"/>
      <c r="C7" s="70" t="s">
        <v>111</v>
      </c>
      <c r="D7" s="50">
        <v>158</v>
      </c>
      <c r="E7" s="67">
        <v>3691.9935780737001</v>
      </c>
      <c r="F7" s="67">
        <v>3342.0940007986201</v>
      </c>
      <c r="G7" s="67">
        <v>4041.8931553487701</v>
      </c>
    </row>
    <row r="8" spans="1:7" ht="14.25" customHeight="1" x14ac:dyDescent="0.25">
      <c r="A8" s="109"/>
      <c r="B8" s="109" t="s">
        <v>112</v>
      </c>
      <c r="C8" s="70" t="s">
        <v>110</v>
      </c>
      <c r="D8" s="50">
        <v>167</v>
      </c>
      <c r="E8" s="67">
        <v>788.53147462589402</v>
      </c>
      <c r="F8" s="67">
        <v>648.30860541300103</v>
      </c>
      <c r="G8" s="67">
        <v>928.75434383878803</v>
      </c>
    </row>
    <row r="9" spans="1:7" ht="14.25" customHeight="1" x14ac:dyDescent="0.25">
      <c r="A9" s="109"/>
      <c r="B9" s="109"/>
      <c r="C9" s="70" t="s">
        <v>111</v>
      </c>
      <c r="D9" s="50">
        <v>166</v>
      </c>
      <c r="E9" s="67">
        <v>1408.7418789374201</v>
      </c>
      <c r="F9" s="67">
        <v>1090.56609458095</v>
      </c>
      <c r="G9" s="67">
        <v>1726.91766329388</v>
      </c>
    </row>
    <row r="10" spans="1:7" x14ac:dyDescent="0.25">
      <c r="A10" s="109" t="s">
        <v>25</v>
      </c>
      <c r="B10" s="109" t="s">
        <v>109</v>
      </c>
      <c r="C10" s="70" t="s">
        <v>110</v>
      </c>
      <c r="D10" s="50">
        <v>41</v>
      </c>
      <c r="E10" s="67">
        <v>1885.55469048328</v>
      </c>
      <c r="F10" s="67">
        <v>1378.1319533058399</v>
      </c>
      <c r="G10" s="67">
        <v>2392.97742766072</v>
      </c>
    </row>
    <row r="11" spans="1:7" x14ac:dyDescent="0.25">
      <c r="A11" s="109"/>
      <c r="B11" s="109"/>
      <c r="C11" s="70" t="s">
        <v>111</v>
      </c>
      <c r="D11" s="50">
        <v>40</v>
      </c>
      <c r="E11" s="67">
        <v>3139.2804066559202</v>
      </c>
      <c r="F11" s="67">
        <v>2125.80692934013</v>
      </c>
      <c r="G11" s="67">
        <v>4152.7538839717099</v>
      </c>
    </row>
    <row r="12" spans="1:7" x14ac:dyDescent="0.25">
      <c r="A12" s="109"/>
      <c r="B12" s="109" t="s">
        <v>112</v>
      </c>
      <c r="C12" s="70" t="s">
        <v>110</v>
      </c>
      <c r="D12" s="50">
        <v>71</v>
      </c>
      <c r="E12" s="67">
        <v>568.33683522437798</v>
      </c>
      <c r="F12" s="67">
        <v>408.71465379684901</v>
      </c>
      <c r="G12" s="67">
        <v>727.95901665190695</v>
      </c>
    </row>
    <row r="13" spans="1:7" x14ac:dyDescent="0.25">
      <c r="A13" s="109"/>
      <c r="B13" s="109"/>
      <c r="C13" s="70" t="s">
        <v>111</v>
      </c>
      <c r="D13" s="50">
        <v>69</v>
      </c>
      <c r="E13" s="67">
        <v>1194.8965101670401</v>
      </c>
      <c r="F13" s="67">
        <v>645.459610278377</v>
      </c>
      <c r="G13" s="67">
        <v>1744.3334100556999</v>
      </c>
    </row>
    <row r="14" spans="1:7" x14ac:dyDescent="0.25">
      <c r="A14" s="109" t="s">
        <v>26</v>
      </c>
      <c r="B14" s="109" t="s">
        <v>109</v>
      </c>
      <c r="C14" s="70" t="s">
        <v>110</v>
      </c>
      <c r="D14" s="50">
        <v>199</v>
      </c>
      <c r="E14" s="67">
        <v>1916.45513229625</v>
      </c>
      <c r="F14" s="67">
        <v>1691.9196392067499</v>
      </c>
      <c r="G14" s="67">
        <v>2140.9906253857398</v>
      </c>
    </row>
    <row r="15" spans="1:7" x14ac:dyDescent="0.25">
      <c r="A15" s="109"/>
      <c r="B15" s="109"/>
      <c r="C15" s="70" t="s">
        <v>111</v>
      </c>
      <c r="D15" s="50">
        <v>198</v>
      </c>
      <c r="E15" s="67">
        <v>3479.9456727412899</v>
      </c>
      <c r="F15" s="67">
        <v>3049.9633147128002</v>
      </c>
      <c r="G15" s="67">
        <v>3909.92803076978</v>
      </c>
    </row>
    <row r="16" spans="1:7" x14ac:dyDescent="0.25">
      <c r="A16" s="109"/>
      <c r="B16" s="109" t="s">
        <v>112</v>
      </c>
      <c r="C16" s="70" t="s">
        <v>110</v>
      </c>
      <c r="D16" s="50">
        <v>238</v>
      </c>
      <c r="E16" s="67">
        <v>630.267362612493</v>
      </c>
      <c r="F16" s="67">
        <v>508.86878378568099</v>
      </c>
      <c r="G16" s="67">
        <v>751.66594143930399</v>
      </c>
    </row>
    <row r="17" spans="1:7" x14ac:dyDescent="0.25">
      <c r="A17" s="109"/>
      <c r="B17" s="109"/>
      <c r="C17" s="70" t="s">
        <v>111</v>
      </c>
      <c r="D17" s="50">
        <v>235</v>
      </c>
      <c r="E17" s="67">
        <v>1255.0495309374701</v>
      </c>
      <c r="F17" s="67">
        <v>854.639707551274</v>
      </c>
      <c r="G17" s="67">
        <v>1655.4593543236599</v>
      </c>
    </row>
    <row r="18" spans="1:7" x14ac:dyDescent="0.25">
      <c r="A18" s="12"/>
      <c r="B18" s="12"/>
      <c r="D18" s="12"/>
      <c r="E18" s="12"/>
      <c r="F18" s="12"/>
      <c r="G18" s="12"/>
    </row>
    <row r="19" spans="1:7" ht="79.5" customHeight="1" x14ac:dyDescent="0.25">
      <c r="A19" s="88" t="s">
        <v>113</v>
      </c>
      <c r="B19" s="88"/>
      <c r="C19" s="88"/>
      <c r="D19" s="88"/>
      <c r="E19" s="88"/>
      <c r="F19" s="88"/>
    </row>
    <row r="20" spans="1:7" x14ac:dyDescent="0.25">
      <c r="A20" s="12"/>
      <c r="B20" s="12"/>
      <c r="D20" s="12"/>
      <c r="E20" s="12"/>
      <c r="F20" s="12"/>
      <c r="G20" s="12"/>
    </row>
    <row r="21" spans="1:7" x14ac:dyDescent="0.25">
      <c r="A21" s="12"/>
      <c r="B21" s="12"/>
      <c r="D21" s="12"/>
      <c r="E21" s="12"/>
      <c r="F21" s="12"/>
      <c r="G21" s="12"/>
    </row>
    <row r="22" spans="1:7" x14ac:dyDescent="0.25">
      <c r="A22" s="12"/>
      <c r="B22" s="12"/>
      <c r="D22" s="12"/>
      <c r="E22" s="12"/>
      <c r="F22" s="12"/>
      <c r="G22" s="12"/>
    </row>
    <row r="23" spans="1:7" x14ac:dyDescent="0.25">
      <c r="A23" s="12"/>
      <c r="B23" s="12"/>
      <c r="D23" s="12"/>
      <c r="E23" s="12"/>
      <c r="F23" s="12"/>
      <c r="G23" s="12"/>
    </row>
    <row r="24" spans="1:7" x14ac:dyDescent="0.25">
      <c r="A24" s="12"/>
      <c r="B24" s="12"/>
      <c r="D24" s="12"/>
      <c r="E24" s="12"/>
      <c r="F24" s="12"/>
      <c r="G24" s="12"/>
    </row>
    <row r="25" spans="1:7" x14ac:dyDescent="0.25">
      <c r="A25" s="12"/>
      <c r="B25" s="12"/>
      <c r="D25" s="12"/>
      <c r="E25" s="12"/>
      <c r="F25" s="12"/>
      <c r="G25" s="12"/>
    </row>
    <row r="26" spans="1:7" x14ac:dyDescent="0.25">
      <c r="A26" s="12"/>
      <c r="B26" s="12"/>
      <c r="D26" s="12"/>
      <c r="E26" s="12"/>
      <c r="F26" s="12"/>
      <c r="G26" s="12"/>
    </row>
  </sheetData>
  <mergeCells count="10">
    <mergeCell ref="B16:B17"/>
    <mergeCell ref="A19:F19"/>
    <mergeCell ref="A6:A9"/>
    <mergeCell ref="A10:A13"/>
    <mergeCell ref="A14:A17"/>
    <mergeCell ref="B8:B9"/>
    <mergeCell ref="B6:B7"/>
    <mergeCell ref="B10:B11"/>
    <mergeCell ref="B12:B13"/>
    <mergeCell ref="B14:B15"/>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G17"/>
  <sheetViews>
    <sheetView workbookViewId="0">
      <selection activeCell="A11" sqref="A11"/>
    </sheetView>
  </sheetViews>
  <sheetFormatPr defaultColWidth="8.6640625" defaultRowHeight="13.8" x14ac:dyDescent="0.25"/>
  <cols>
    <col min="1" max="1" width="40" style="6" customWidth="1"/>
    <col min="2" max="5" width="15" style="6" customWidth="1"/>
    <col min="6" max="16384" width="8.6640625" style="6"/>
  </cols>
  <sheetData>
    <row r="1" spans="1:7" ht="17.399999999999999" x14ac:dyDescent="0.3">
      <c r="A1" s="1" t="s">
        <v>3</v>
      </c>
    </row>
    <row r="3" spans="1:7" ht="17.399999999999999" x14ac:dyDescent="0.3">
      <c r="A3" s="1" t="s">
        <v>114</v>
      </c>
    </row>
    <row r="4" spans="1:7" ht="17.399999999999999" x14ac:dyDescent="0.3">
      <c r="A4" s="1"/>
    </row>
    <row r="5" spans="1:7" x14ac:dyDescent="0.25">
      <c r="A5" s="14" t="s">
        <v>93</v>
      </c>
    </row>
    <row r="6" spans="1:7" ht="69" x14ac:dyDescent="0.25">
      <c r="A6" s="23" t="s">
        <v>5</v>
      </c>
      <c r="B6" s="23" t="s">
        <v>6</v>
      </c>
      <c r="C6" s="23" t="s">
        <v>229</v>
      </c>
      <c r="D6" s="23" t="s">
        <v>22</v>
      </c>
      <c r="E6" s="23" t="s">
        <v>23</v>
      </c>
    </row>
    <row r="7" spans="1:7" x14ac:dyDescent="0.25">
      <c r="A7" s="54" t="s">
        <v>34</v>
      </c>
      <c r="B7" s="54">
        <v>695</v>
      </c>
      <c r="C7" s="68">
        <v>2129.1882996532499</v>
      </c>
      <c r="D7" s="68">
        <v>2012.48833903236</v>
      </c>
      <c r="E7" s="68">
        <v>2245.8882602741501</v>
      </c>
      <c r="F7" s="24"/>
      <c r="G7" s="24"/>
    </row>
    <row r="8" spans="1:7" x14ac:dyDescent="0.25">
      <c r="A8" s="54" t="s">
        <v>25</v>
      </c>
      <c r="B8" s="54">
        <v>159</v>
      </c>
      <c r="C8" s="68">
        <v>900.17500173821395</v>
      </c>
      <c r="D8" s="68">
        <v>684.83555101160903</v>
      </c>
      <c r="E8" s="68">
        <v>1115.5144524648199</v>
      </c>
      <c r="F8" s="24"/>
      <c r="G8" s="24"/>
    </row>
    <row r="9" spans="1:7" x14ac:dyDescent="0.25">
      <c r="A9" s="54" t="s">
        <v>26</v>
      </c>
      <c r="B9" s="54">
        <v>854</v>
      </c>
      <c r="C9" s="68">
        <v>1353.8594336687299</v>
      </c>
      <c r="D9" s="68">
        <v>1148.2120616342199</v>
      </c>
      <c r="E9" s="68">
        <v>1559.5068057032299</v>
      </c>
      <c r="F9" s="24"/>
      <c r="G9" s="24"/>
    </row>
    <row r="10" spans="1:7" x14ac:dyDescent="0.25">
      <c r="A10" s="25"/>
      <c r="B10" s="24"/>
      <c r="C10" s="25"/>
      <c r="D10" s="25"/>
      <c r="E10" s="25"/>
      <c r="F10" s="24"/>
      <c r="G10" s="24"/>
    </row>
    <row r="11" spans="1:7" x14ac:dyDescent="0.25">
      <c r="A11" s="14" t="s">
        <v>97</v>
      </c>
      <c r="C11" s="12"/>
      <c r="D11" s="12"/>
      <c r="E11" s="12"/>
    </row>
    <row r="12" spans="1:7" ht="69" x14ac:dyDescent="0.25">
      <c r="A12" s="23" t="s">
        <v>5</v>
      </c>
      <c r="B12" s="23" t="s">
        <v>229</v>
      </c>
      <c r="C12" s="23" t="s">
        <v>22</v>
      </c>
      <c r="D12" s="23" t="s">
        <v>23</v>
      </c>
    </row>
    <row r="13" spans="1:7" x14ac:dyDescent="0.25">
      <c r="A13" s="54" t="s">
        <v>34</v>
      </c>
      <c r="B13" s="68">
        <v>2575.33</v>
      </c>
      <c r="C13" s="68">
        <v>2373.88</v>
      </c>
      <c r="D13" s="68">
        <v>2776.78</v>
      </c>
      <c r="E13" s="24"/>
    </row>
    <row r="14" spans="1:7" x14ac:dyDescent="0.25">
      <c r="A14" s="54" t="s">
        <v>25</v>
      </c>
      <c r="B14" s="68">
        <v>1537.88</v>
      </c>
      <c r="C14" s="68">
        <v>1408.44</v>
      </c>
      <c r="D14" s="68">
        <v>1667.32</v>
      </c>
      <c r="E14" s="24"/>
    </row>
    <row r="15" spans="1:7" x14ac:dyDescent="0.25">
      <c r="A15" s="54" t="s">
        <v>26</v>
      </c>
      <c r="B15" s="68">
        <v>1787.07</v>
      </c>
      <c r="C15" s="68">
        <v>1670.59</v>
      </c>
      <c r="D15" s="68">
        <v>1903.55</v>
      </c>
      <c r="E15" s="24"/>
    </row>
    <row r="16" spans="1:7" x14ac:dyDescent="0.25">
      <c r="A16" s="24"/>
      <c r="B16" s="24"/>
      <c r="C16" s="24"/>
      <c r="D16" s="24"/>
      <c r="E16" s="24"/>
    </row>
    <row r="17" spans="1:5" ht="77.25" customHeight="1" x14ac:dyDescent="0.25">
      <c r="A17" s="88" t="s">
        <v>115</v>
      </c>
      <c r="B17" s="88"/>
      <c r="C17" s="88"/>
      <c r="D17" s="88"/>
      <c r="E17" s="88"/>
    </row>
  </sheetData>
  <mergeCells count="1">
    <mergeCell ref="A17:E1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sheetPr>
  <dimension ref="A1:E17"/>
  <sheetViews>
    <sheetView workbookViewId="0">
      <selection activeCell="A11" sqref="A11"/>
    </sheetView>
  </sheetViews>
  <sheetFormatPr defaultColWidth="8.6640625" defaultRowHeight="13.8" x14ac:dyDescent="0.25"/>
  <cols>
    <col min="1" max="1" width="40" style="6" customWidth="1"/>
    <col min="2" max="4" width="15" style="6" customWidth="1"/>
    <col min="5" max="16384" width="8.6640625" style="6"/>
  </cols>
  <sheetData>
    <row r="1" spans="1:5" ht="17.399999999999999" x14ac:dyDescent="0.3">
      <c r="A1" s="1" t="s">
        <v>3</v>
      </c>
    </row>
    <row r="3" spans="1:5" ht="17.399999999999999" x14ac:dyDescent="0.3">
      <c r="A3" s="1" t="s">
        <v>116</v>
      </c>
    </row>
    <row r="4" spans="1:5" ht="17.399999999999999" x14ac:dyDescent="0.3">
      <c r="A4" s="1"/>
    </row>
    <row r="5" spans="1:5" x14ac:dyDescent="0.25">
      <c r="A5" s="14" t="s">
        <v>93</v>
      </c>
    </row>
    <row r="6" spans="1:5" ht="69" x14ac:dyDescent="0.25">
      <c r="A6" s="23" t="s">
        <v>5</v>
      </c>
      <c r="B6" s="23" t="s">
        <v>6</v>
      </c>
      <c r="C6" s="23" t="s">
        <v>230</v>
      </c>
      <c r="D6" s="23" t="s">
        <v>22</v>
      </c>
      <c r="E6" s="23" t="s">
        <v>23</v>
      </c>
    </row>
    <row r="7" spans="1:5" x14ac:dyDescent="0.25">
      <c r="A7" s="50" t="s">
        <v>34</v>
      </c>
      <c r="B7" s="50">
        <v>741</v>
      </c>
      <c r="C7" s="68">
        <v>5527.9099334791999</v>
      </c>
      <c r="D7" s="68">
        <v>5322.2087570183403</v>
      </c>
      <c r="E7" s="68">
        <v>5733.6111099400596</v>
      </c>
    </row>
    <row r="8" spans="1:5" x14ac:dyDescent="0.25">
      <c r="A8" s="50" t="s">
        <v>25</v>
      </c>
      <c r="B8" s="50">
        <v>173</v>
      </c>
      <c r="C8" s="68">
        <v>3091.18480288408</v>
      </c>
      <c r="D8" s="68">
        <v>2684.4969337028201</v>
      </c>
      <c r="E8" s="68">
        <v>3497.8726720653299</v>
      </c>
    </row>
    <row r="9" spans="1:5" x14ac:dyDescent="0.25">
      <c r="A9" s="50" t="s">
        <v>26</v>
      </c>
      <c r="B9" s="50">
        <v>914</v>
      </c>
      <c r="C9" s="68">
        <v>3992.7861635478798</v>
      </c>
      <c r="D9" s="68">
        <v>3620.0859755220599</v>
      </c>
      <c r="E9" s="68">
        <v>4365.4863515736997</v>
      </c>
    </row>
    <row r="10" spans="1:5" x14ac:dyDescent="0.25">
      <c r="A10" s="12"/>
      <c r="B10" s="12"/>
      <c r="C10" s="12"/>
      <c r="D10" s="12"/>
    </row>
    <row r="11" spans="1:5" x14ac:dyDescent="0.25">
      <c r="A11" s="14" t="s">
        <v>97</v>
      </c>
    </row>
    <row r="12" spans="1:5" ht="69" x14ac:dyDescent="0.25">
      <c r="A12" s="23" t="s">
        <v>5</v>
      </c>
      <c r="B12" s="23" t="s">
        <v>230</v>
      </c>
      <c r="C12" s="23" t="s">
        <v>22</v>
      </c>
      <c r="D12" s="23" t="s">
        <v>23</v>
      </c>
    </row>
    <row r="13" spans="1:5" x14ac:dyDescent="0.25">
      <c r="A13" s="50" t="s">
        <v>34</v>
      </c>
      <c r="B13" s="68">
        <v>5104</v>
      </c>
      <c r="C13" s="72" t="s">
        <v>208</v>
      </c>
      <c r="D13" s="72" t="s">
        <v>208</v>
      </c>
    </row>
    <row r="14" spans="1:5" x14ac:dyDescent="0.25">
      <c r="A14" s="50" t="s">
        <v>25</v>
      </c>
      <c r="B14" s="68">
        <v>4148</v>
      </c>
      <c r="C14" s="72" t="s">
        <v>208</v>
      </c>
      <c r="D14" s="72" t="s">
        <v>208</v>
      </c>
    </row>
    <row r="15" spans="1:5" x14ac:dyDescent="0.25">
      <c r="A15" s="50" t="s">
        <v>26</v>
      </c>
      <c r="B15" s="68">
        <v>4409</v>
      </c>
      <c r="C15" s="72" t="s">
        <v>208</v>
      </c>
      <c r="D15" s="72" t="s">
        <v>208</v>
      </c>
    </row>
    <row r="17" spans="1:5" ht="105.75" customHeight="1" x14ac:dyDescent="0.25">
      <c r="A17" s="88" t="s">
        <v>214</v>
      </c>
      <c r="B17" s="88"/>
      <c r="C17" s="88"/>
      <c r="D17" s="88"/>
      <c r="E17" s="88"/>
    </row>
  </sheetData>
  <mergeCells count="1">
    <mergeCell ref="A17:E1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sheetPr>
  <dimension ref="A1:F31"/>
  <sheetViews>
    <sheetView workbookViewId="0"/>
  </sheetViews>
  <sheetFormatPr defaultColWidth="8.6640625" defaultRowHeight="13.8" x14ac:dyDescent="0.25"/>
  <cols>
    <col min="1" max="1" width="40" style="6" customWidth="1"/>
    <col min="2" max="2" width="37.88671875" style="6" customWidth="1"/>
    <col min="3" max="6" width="15" style="6" customWidth="1"/>
    <col min="7" max="16384" width="8.6640625" style="6"/>
  </cols>
  <sheetData>
    <row r="1" spans="1:6" ht="17.399999999999999" x14ac:dyDescent="0.3">
      <c r="A1" s="1" t="s">
        <v>3</v>
      </c>
    </row>
    <row r="3" spans="1:6" ht="17.399999999999999" x14ac:dyDescent="0.3">
      <c r="A3" s="1" t="s">
        <v>117</v>
      </c>
    </row>
    <row r="5" spans="1:6" ht="55.2" x14ac:dyDescent="0.25">
      <c r="A5" s="23" t="s">
        <v>118</v>
      </c>
      <c r="B5" s="23" t="s">
        <v>5</v>
      </c>
      <c r="C5" s="23" t="s">
        <v>6</v>
      </c>
      <c r="D5" s="23" t="s">
        <v>231</v>
      </c>
      <c r="E5" s="23" t="s">
        <v>22</v>
      </c>
      <c r="F5" s="23" t="s">
        <v>23</v>
      </c>
    </row>
    <row r="6" spans="1:6" x14ac:dyDescent="0.25">
      <c r="A6" s="110" t="s">
        <v>119</v>
      </c>
      <c r="B6" s="54" t="s">
        <v>34</v>
      </c>
      <c r="C6" s="54">
        <v>712</v>
      </c>
      <c r="D6" s="68">
        <v>25.661362667641701</v>
      </c>
      <c r="E6" s="68">
        <v>24.483419910796201</v>
      </c>
      <c r="F6" s="68">
        <v>26.8393054244872</v>
      </c>
    </row>
    <row r="7" spans="1:6" x14ac:dyDescent="0.25">
      <c r="A7" s="110"/>
      <c r="B7" s="54" t="s">
        <v>25</v>
      </c>
      <c r="C7" s="54">
        <v>164</v>
      </c>
      <c r="D7" s="68">
        <v>22.564172842493399</v>
      </c>
      <c r="E7" s="68">
        <v>20.458093957708101</v>
      </c>
      <c r="F7" s="68">
        <v>24.670251727278799</v>
      </c>
    </row>
    <row r="8" spans="1:6" x14ac:dyDescent="0.25">
      <c r="A8" s="110"/>
      <c r="B8" s="54" t="s">
        <v>26</v>
      </c>
      <c r="C8" s="54">
        <v>876</v>
      </c>
      <c r="D8" s="68">
        <v>23.611897605474098</v>
      </c>
      <c r="E8" s="68">
        <v>22.1094892002283</v>
      </c>
      <c r="F8" s="68">
        <v>25.114306010719901</v>
      </c>
    </row>
    <row r="9" spans="1:6" x14ac:dyDescent="0.25">
      <c r="A9" s="110" t="s">
        <v>120</v>
      </c>
      <c r="B9" s="54" t="s">
        <v>34</v>
      </c>
      <c r="C9" s="54">
        <v>689</v>
      </c>
      <c r="D9" s="68">
        <v>31.2165700727661</v>
      </c>
      <c r="E9" s="68">
        <v>28.646626858003099</v>
      </c>
      <c r="F9" s="68">
        <v>33.786513287528997</v>
      </c>
    </row>
    <row r="10" spans="1:6" x14ac:dyDescent="0.25">
      <c r="A10" s="110"/>
      <c r="B10" s="54" t="s">
        <v>25</v>
      </c>
      <c r="C10" s="54">
        <v>158</v>
      </c>
      <c r="D10" s="68">
        <v>30.606631677606199</v>
      </c>
      <c r="E10" s="68">
        <v>18.094346418990298</v>
      </c>
      <c r="F10" s="68">
        <v>43.118916936222199</v>
      </c>
    </row>
    <row r="11" spans="1:6" x14ac:dyDescent="0.25">
      <c r="A11" s="110"/>
      <c r="B11" s="54" t="s">
        <v>26</v>
      </c>
      <c r="C11" s="54">
        <v>847</v>
      </c>
      <c r="D11" s="68">
        <v>30.8103924838091</v>
      </c>
      <c r="E11" s="68">
        <v>22.419167445821699</v>
      </c>
      <c r="F11" s="68">
        <v>39.2016175217964</v>
      </c>
    </row>
    <row r="12" spans="1:6" x14ac:dyDescent="0.25">
      <c r="A12" s="110" t="s">
        <v>121</v>
      </c>
      <c r="B12" s="54" t="s">
        <v>34</v>
      </c>
      <c r="C12" s="54">
        <v>703</v>
      </c>
      <c r="D12" s="68">
        <v>282.33642156824902</v>
      </c>
      <c r="E12" s="68">
        <v>261.80114933600402</v>
      </c>
      <c r="F12" s="68">
        <v>302.871693800495</v>
      </c>
    </row>
    <row r="13" spans="1:6" x14ac:dyDescent="0.25">
      <c r="A13" s="110"/>
      <c r="B13" s="54" t="s">
        <v>25</v>
      </c>
      <c r="C13" s="54">
        <v>165</v>
      </c>
      <c r="D13" s="68">
        <v>187.99912294227701</v>
      </c>
      <c r="E13" s="68">
        <v>160.75803139170199</v>
      </c>
      <c r="F13" s="68">
        <v>215.24021449285101</v>
      </c>
    </row>
    <row r="14" spans="1:6" x14ac:dyDescent="0.25">
      <c r="A14" s="110"/>
      <c r="B14" s="54" t="s">
        <v>26</v>
      </c>
      <c r="C14" s="54">
        <v>868</v>
      </c>
      <c r="D14" s="68">
        <v>219.437188036658</v>
      </c>
      <c r="E14" s="68">
        <v>197.502838558527</v>
      </c>
      <c r="F14" s="68">
        <v>241.371537514788</v>
      </c>
    </row>
    <row r="15" spans="1:6" x14ac:dyDescent="0.25">
      <c r="A15" s="110" t="s">
        <v>122</v>
      </c>
      <c r="B15" s="54" t="s">
        <v>34</v>
      </c>
      <c r="C15" s="54">
        <v>562</v>
      </c>
      <c r="D15" s="68">
        <v>472.79145869681099</v>
      </c>
      <c r="E15" s="68">
        <v>417.49940793734697</v>
      </c>
      <c r="F15" s="68">
        <v>528.08350945627603</v>
      </c>
    </row>
    <row r="16" spans="1:6" x14ac:dyDescent="0.25">
      <c r="A16" s="110"/>
      <c r="B16" s="54" t="s">
        <v>25</v>
      </c>
      <c r="C16" s="54">
        <v>105</v>
      </c>
      <c r="D16" s="68">
        <v>262.66415160751302</v>
      </c>
      <c r="E16" s="68">
        <v>201.45144656941699</v>
      </c>
      <c r="F16" s="68">
        <v>323.87685664561002</v>
      </c>
    </row>
    <row r="17" spans="1:6" x14ac:dyDescent="0.25">
      <c r="A17" s="110"/>
      <c r="B17" s="54" t="s">
        <v>26</v>
      </c>
      <c r="C17" s="54">
        <v>667</v>
      </c>
      <c r="D17" s="68">
        <v>330.04720789917701</v>
      </c>
      <c r="E17" s="68">
        <v>275.033182652459</v>
      </c>
      <c r="F17" s="68">
        <v>385.06123314589502</v>
      </c>
    </row>
    <row r="18" spans="1:6" x14ac:dyDescent="0.25">
      <c r="A18" s="110" t="s">
        <v>123</v>
      </c>
      <c r="B18" s="54" t="s">
        <v>34</v>
      </c>
      <c r="C18" s="54">
        <v>702</v>
      </c>
      <c r="D18" s="68">
        <v>12.924923399893499</v>
      </c>
      <c r="E18" s="68">
        <v>12.216228119113699</v>
      </c>
      <c r="F18" s="68">
        <v>13.633618680673299</v>
      </c>
    </row>
    <row r="19" spans="1:6" x14ac:dyDescent="0.25">
      <c r="A19" s="110"/>
      <c r="B19" s="54" t="s">
        <v>25</v>
      </c>
      <c r="C19" s="54">
        <v>164</v>
      </c>
      <c r="D19" s="68">
        <v>11.6007683677866</v>
      </c>
      <c r="E19" s="68">
        <v>10.5442307261251</v>
      </c>
      <c r="F19" s="68">
        <v>12.657306009448099</v>
      </c>
    </row>
    <row r="20" spans="1:6" x14ac:dyDescent="0.25">
      <c r="A20" s="110"/>
      <c r="B20" s="54" t="s">
        <v>26</v>
      </c>
      <c r="C20" s="54">
        <v>866</v>
      </c>
      <c r="D20" s="68">
        <v>12.044797817394</v>
      </c>
      <c r="E20" s="68">
        <v>11.2771557544246</v>
      </c>
      <c r="F20" s="68">
        <v>12.812439880363399</v>
      </c>
    </row>
    <row r="21" spans="1:6" x14ac:dyDescent="0.25">
      <c r="A21" s="110" t="s">
        <v>124</v>
      </c>
      <c r="B21" s="54" t="s">
        <v>34</v>
      </c>
      <c r="C21" s="54">
        <v>684</v>
      </c>
      <c r="D21" s="68">
        <v>77.699974512325397</v>
      </c>
      <c r="E21" s="68">
        <v>72.5914181491367</v>
      </c>
      <c r="F21" s="68">
        <v>82.808530875514094</v>
      </c>
    </row>
    <row r="22" spans="1:6" x14ac:dyDescent="0.25">
      <c r="A22" s="110"/>
      <c r="B22" s="54" t="s">
        <v>25</v>
      </c>
      <c r="C22" s="54">
        <v>163</v>
      </c>
      <c r="D22" s="68">
        <v>56.3817820757058</v>
      </c>
      <c r="E22" s="68">
        <v>51.751883677995799</v>
      </c>
      <c r="F22" s="68">
        <v>61.0116804734159</v>
      </c>
    </row>
    <row r="23" spans="1:6" x14ac:dyDescent="0.25">
      <c r="A23" s="110"/>
      <c r="B23" s="54" t="s">
        <v>26</v>
      </c>
      <c r="C23" s="54">
        <v>847</v>
      </c>
      <c r="D23" s="68">
        <v>63.410769089840599</v>
      </c>
      <c r="E23" s="68">
        <v>59.547561454346997</v>
      </c>
      <c r="F23" s="68">
        <v>67.273976725334094</v>
      </c>
    </row>
    <row r="24" spans="1:6" x14ac:dyDescent="0.25">
      <c r="A24" s="110" t="s">
        <v>125</v>
      </c>
      <c r="B24" s="54" t="s">
        <v>34</v>
      </c>
      <c r="C24" s="49">
        <v>690</v>
      </c>
      <c r="D24" s="68">
        <v>41.8803697392757</v>
      </c>
      <c r="E24" s="68">
        <v>39.1517447092995</v>
      </c>
      <c r="F24" s="68">
        <v>44.608994769252</v>
      </c>
    </row>
    <row r="25" spans="1:6" x14ac:dyDescent="0.25">
      <c r="A25" s="110"/>
      <c r="B25" s="54" t="s">
        <v>25</v>
      </c>
      <c r="C25" s="49">
        <v>163</v>
      </c>
      <c r="D25" s="68">
        <v>32.713760512155801</v>
      </c>
      <c r="E25" s="68">
        <v>30.391684486689499</v>
      </c>
      <c r="F25" s="68">
        <v>35.035836537622203</v>
      </c>
    </row>
    <row r="26" spans="1:6" x14ac:dyDescent="0.25">
      <c r="A26" s="110"/>
      <c r="B26" s="54" t="s">
        <v>26</v>
      </c>
      <c r="C26" s="49">
        <v>853</v>
      </c>
      <c r="D26" s="68">
        <v>35.754925770146201</v>
      </c>
      <c r="E26" s="68">
        <v>33.971703578583302</v>
      </c>
      <c r="F26" s="68">
        <v>37.5381479617091</v>
      </c>
    </row>
    <row r="27" spans="1:6" x14ac:dyDescent="0.25">
      <c r="A27" s="110" t="s">
        <v>126</v>
      </c>
      <c r="B27" s="54" t="s">
        <v>34</v>
      </c>
      <c r="C27" s="54">
        <v>559</v>
      </c>
      <c r="D27" s="68">
        <v>114.008125635683</v>
      </c>
      <c r="E27" s="68">
        <v>105.84697668582</v>
      </c>
      <c r="F27" s="68">
        <v>122.16927458554601</v>
      </c>
    </row>
    <row r="28" spans="1:6" x14ac:dyDescent="0.25">
      <c r="A28" s="110"/>
      <c r="B28" s="54" t="s">
        <v>25</v>
      </c>
      <c r="C28" s="54">
        <v>109</v>
      </c>
      <c r="D28" s="68">
        <v>87.398080156638301</v>
      </c>
      <c r="E28" s="68">
        <v>71.275068590869296</v>
      </c>
      <c r="F28" s="68">
        <v>103.52109172240699</v>
      </c>
    </row>
    <row r="29" spans="1:6" x14ac:dyDescent="0.25">
      <c r="A29" s="110"/>
      <c r="B29" s="54" t="s">
        <v>26</v>
      </c>
      <c r="C29" s="54">
        <v>668</v>
      </c>
      <c r="D29" s="68">
        <v>97.2173407370029</v>
      </c>
      <c r="E29" s="68">
        <v>85.072229359382504</v>
      </c>
      <c r="F29" s="68">
        <v>109.362452114623</v>
      </c>
    </row>
    <row r="31" spans="1:6" ht="66.75" customHeight="1" x14ac:dyDescent="0.25">
      <c r="A31" s="88" t="s">
        <v>207</v>
      </c>
      <c r="B31" s="88"/>
      <c r="C31" s="88"/>
      <c r="D31" s="88"/>
      <c r="E31" s="88"/>
    </row>
  </sheetData>
  <mergeCells count="9">
    <mergeCell ref="A31:E31"/>
    <mergeCell ref="A21:A23"/>
    <mergeCell ref="A27:A29"/>
    <mergeCell ref="A6:A8"/>
    <mergeCell ref="A9:A11"/>
    <mergeCell ref="A12:A14"/>
    <mergeCell ref="A15:A17"/>
    <mergeCell ref="A18:A20"/>
    <mergeCell ref="A24:A2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sheetPr>
  <dimension ref="A1:G14"/>
  <sheetViews>
    <sheetView workbookViewId="0"/>
  </sheetViews>
  <sheetFormatPr defaultColWidth="8.6640625" defaultRowHeight="13.8" x14ac:dyDescent="0.25"/>
  <cols>
    <col min="1" max="1" width="78.33203125" style="6" customWidth="1"/>
    <col min="2" max="5" width="15" style="6" customWidth="1"/>
    <col min="6" max="16384" width="8.6640625" style="6"/>
  </cols>
  <sheetData>
    <row r="1" spans="1:7" ht="17.399999999999999" x14ac:dyDescent="0.3">
      <c r="A1" s="1" t="s">
        <v>3</v>
      </c>
    </row>
    <row r="3" spans="1:7" ht="17.399999999999999" x14ac:dyDescent="0.3">
      <c r="A3" s="1" t="s">
        <v>127</v>
      </c>
    </row>
    <row r="5" spans="1:7" ht="27.6" x14ac:dyDescent="0.25">
      <c r="A5" s="23" t="s">
        <v>128</v>
      </c>
      <c r="B5" s="23" t="s">
        <v>6</v>
      </c>
      <c r="C5" s="23" t="s">
        <v>8</v>
      </c>
      <c r="D5" s="23" t="s">
        <v>22</v>
      </c>
      <c r="E5" s="23" t="s">
        <v>23</v>
      </c>
    </row>
    <row r="6" spans="1:7" ht="15" customHeight="1" x14ac:dyDescent="0.25">
      <c r="A6" s="43" t="s">
        <v>129</v>
      </c>
      <c r="B6" s="107">
        <v>127</v>
      </c>
      <c r="C6" s="55">
        <v>0.31923280029521001</v>
      </c>
      <c r="D6" s="55">
        <v>0.21721533799525999</v>
      </c>
      <c r="E6" s="55">
        <v>0.42125026259517001</v>
      </c>
      <c r="F6" s="24"/>
      <c r="G6" s="24"/>
    </row>
    <row r="7" spans="1:7" x14ac:dyDescent="0.25">
      <c r="A7" s="43" t="s">
        <v>130</v>
      </c>
      <c r="B7" s="107"/>
      <c r="C7" s="55">
        <v>0.36956282862730999</v>
      </c>
      <c r="D7" s="55">
        <v>0.26991417567081</v>
      </c>
      <c r="E7" s="55">
        <v>0.46921148158379999</v>
      </c>
      <c r="F7" s="24"/>
      <c r="G7" s="24"/>
    </row>
    <row r="8" spans="1:7" x14ac:dyDescent="0.25">
      <c r="A8" s="43" t="s">
        <v>131</v>
      </c>
      <c r="B8" s="107"/>
      <c r="C8" s="55">
        <v>0.21219459349358</v>
      </c>
      <c r="D8" s="55">
        <v>0.11297315354408</v>
      </c>
      <c r="E8" s="55">
        <v>0.31141603344308999</v>
      </c>
      <c r="F8" s="24"/>
      <c r="G8" s="24"/>
    </row>
    <row r="9" spans="1:7" x14ac:dyDescent="0.25">
      <c r="A9" s="73" t="s">
        <v>132</v>
      </c>
      <c r="B9" s="107"/>
      <c r="C9" s="55">
        <v>0.22634157336696001</v>
      </c>
      <c r="D9" s="55">
        <v>0.12534252754082001</v>
      </c>
      <c r="E9" s="55">
        <v>0.32734061919309998</v>
      </c>
      <c r="F9" s="24"/>
      <c r="G9" s="24"/>
    </row>
    <row r="10" spans="1:7" x14ac:dyDescent="0.25">
      <c r="A10" s="73" t="s">
        <v>133</v>
      </c>
      <c r="B10" s="107"/>
      <c r="C10" s="55">
        <v>5.0717453360659998E-2</v>
      </c>
      <c r="D10" s="55">
        <v>1.1287621176180001E-2</v>
      </c>
      <c r="E10" s="55">
        <v>9.0147285545130004E-2</v>
      </c>
      <c r="F10" s="24"/>
      <c r="G10" s="24"/>
    </row>
    <row r="11" spans="1:7" x14ac:dyDescent="0.25">
      <c r="A11" s="43" t="s">
        <v>134</v>
      </c>
      <c r="B11" s="107"/>
      <c r="C11" s="55">
        <v>0.57587009418646995</v>
      </c>
      <c r="D11" s="55">
        <v>0.46007957588226001</v>
      </c>
      <c r="E11" s="55">
        <v>0.69166061249069</v>
      </c>
      <c r="F11" s="24"/>
      <c r="G11" s="24"/>
    </row>
    <row r="12" spans="1:7" x14ac:dyDescent="0.25">
      <c r="A12" s="43" t="s">
        <v>135</v>
      </c>
      <c r="B12" s="107"/>
      <c r="C12" s="55">
        <v>4.8345860018190003E-2</v>
      </c>
      <c r="D12" s="55">
        <v>9.2089137440600002E-3</v>
      </c>
      <c r="E12" s="55">
        <v>8.7482806292310006E-2</v>
      </c>
      <c r="F12" s="24"/>
      <c r="G12" s="24"/>
    </row>
    <row r="14" spans="1:7" ht="39" customHeight="1" x14ac:dyDescent="0.25">
      <c r="A14" s="88" t="s">
        <v>136</v>
      </c>
      <c r="B14" s="88"/>
      <c r="C14" s="88"/>
      <c r="D14" s="42"/>
      <c r="E14" s="42"/>
    </row>
  </sheetData>
  <mergeCells count="2">
    <mergeCell ref="B6:B12"/>
    <mergeCell ref="A14:C1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7030A0"/>
  </sheetPr>
  <dimension ref="A1:H28"/>
  <sheetViews>
    <sheetView workbookViewId="0"/>
  </sheetViews>
  <sheetFormatPr defaultColWidth="8.6640625" defaultRowHeight="13.8" x14ac:dyDescent="0.25"/>
  <cols>
    <col min="1" max="1" width="40" style="6" customWidth="1"/>
    <col min="2" max="2" width="38.109375" style="6" customWidth="1"/>
    <col min="3" max="6" width="15" style="6" customWidth="1"/>
    <col min="7" max="8" width="8.6640625" style="6"/>
    <col min="9" max="9" width="22.88671875" style="6" customWidth="1"/>
    <col min="10" max="16384" width="8.6640625" style="6"/>
  </cols>
  <sheetData>
    <row r="1" spans="1:8" ht="17.399999999999999" x14ac:dyDescent="0.3">
      <c r="A1" s="1" t="s">
        <v>3</v>
      </c>
    </row>
    <row r="3" spans="1:8" ht="17.399999999999999" x14ac:dyDescent="0.3">
      <c r="A3" s="1" t="s">
        <v>137</v>
      </c>
    </row>
    <row r="5" spans="1:8" ht="27.6" x14ac:dyDescent="0.25">
      <c r="A5" s="23" t="s">
        <v>5</v>
      </c>
      <c r="B5" s="23" t="s">
        <v>138</v>
      </c>
      <c r="C5" s="23" t="s">
        <v>6</v>
      </c>
      <c r="D5" s="23" t="s">
        <v>8</v>
      </c>
      <c r="E5" s="23" t="s">
        <v>22</v>
      </c>
      <c r="F5" s="23" t="s">
        <v>23</v>
      </c>
    </row>
    <row r="6" spans="1:8" x14ac:dyDescent="0.25">
      <c r="A6" s="105" t="s">
        <v>34</v>
      </c>
      <c r="B6" s="74" t="s">
        <v>139</v>
      </c>
      <c r="C6" s="111">
        <v>765</v>
      </c>
      <c r="D6" s="75">
        <v>0.63657374637499997</v>
      </c>
      <c r="E6" s="75">
        <v>0.57147017438865999</v>
      </c>
      <c r="F6" s="75">
        <v>0.70167731836133995</v>
      </c>
      <c r="G6" s="24"/>
      <c r="H6" s="24"/>
    </row>
    <row r="7" spans="1:8" x14ac:dyDescent="0.25">
      <c r="A7" s="105"/>
      <c r="B7" s="74" t="s">
        <v>140</v>
      </c>
      <c r="C7" s="111"/>
      <c r="D7" s="75">
        <v>0.26135125343089</v>
      </c>
      <c r="E7" s="75">
        <v>0.20363697651373</v>
      </c>
      <c r="F7" s="75">
        <v>0.31906553034806001</v>
      </c>
      <c r="G7" s="24"/>
      <c r="H7" s="24"/>
    </row>
    <row r="8" spans="1:8" x14ac:dyDescent="0.25">
      <c r="A8" s="105"/>
      <c r="B8" s="74" t="s">
        <v>141</v>
      </c>
      <c r="C8" s="111"/>
      <c r="D8" s="75">
        <v>0.67756174238082001</v>
      </c>
      <c r="E8" s="75">
        <v>0.61071451045244995</v>
      </c>
      <c r="F8" s="75">
        <v>0.74440897430919994</v>
      </c>
      <c r="G8" s="24"/>
      <c r="H8" s="24"/>
    </row>
    <row r="9" spans="1:8" x14ac:dyDescent="0.25">
      <c r="A9" s="105"/>
      <c r="B9" s="74" t="s">
        <v>142</v>
      </c>
      <c r="C9" s="111"/>
      <c r="D9" s="75">
        <v>0.12248933854753</v>
      </c>
      <c r="E9" s="75">
        <v>7.3776238182969994E-2</v>
      </c>
      <c r="F9" s="75">
        <v>0.17120243891209</v>
      </c>
      <c r="G9" s="24"/>
      <c r="H9" s="24"/>
    </row>
    <row r="10" spans="1:8" x14ac:dyDescent="0.25">
      <c r="A10" s="105"/>
      <c r="B10" s="74" t="s">
        <v>143</v>
      </c>
      <c r="C10" s="111"/>
      <c r="D10" s="75">
        <v>0.16737554682429001</v>
      </c>
      <c r="E10" s="75">
        <v>0.13147232371279999</v>
      </c>
      <c r="F10" s="75">
        <v>0.20327876993578001</v>
      </c>
      <c r="G10" s="24"/>
      <c r="H10" s="24"/>
    </row>
    <row r="11" spans="1:8" x14ac:dyDescent="0.25">
      <c r="A11" s="105"/>
      <c r="B11" s="74" t="s">
        <v>144</v>
      </c>
      <c r="C11" s="111"/>
      <c r="D11" s="75">
        <v>0.86707705108576005</v>
      </c>
      <c r="E11" s="75">
        <v>0.83370938728191002</v>
      </c>
      <c r="F11" s="75">
        <v>0.90044471488961997</v>
      </c>
    </row>
    <row r="12" spans="1:8" x14ac:dyDescent="0.25">
      <c r="A12" s="105"/>
      <c r="B12" s="74" t="s">
        <v>145</v>
      </c>
      <c r="C12" s="111"/>
      <c r="D12" s="75">
        <v>0.2675713213557</v>
      </c>
      <c r="E12" s="75">
        <v>0.20971267121774001</v>
      </c>
      <c r="F12" s="75">
        <v>0.32542997149364999</v>
      </c>
      <c r="G12" s="24"/>
      <c r="H12" s="24"/>
    </row>
    <row r="13" spans="1:8" x14ac:dyDescent="0.25">
      <c r="A13" s="105" t="s">
        <v>25</v>
      </c>
      <c r="B13" s="74" t="s">
        <v>139</v>
      </c>
      <c r="C13" s="111">
        <v>174</v>
      </c>
      <c r="D13" s="75">
        <v>0.73350244603735004</v>
      </c>
      <c r="E13" s="75">
        <v>0.66290797649912003</v>
      </c>
      <c r="F13" s="75">
        <v>0.80409691557558005</v>
      </c>
      <c r="G13" s="24"/>
      <c r="H13" s="24"/>
    </row>
    <row r="14" spans="1:8" x14ac:dyDescent="0.25">
      <c r="A14" s="105"/>
      <c r="B14" s="74" t="s">
        <v>140</v>
      </c>
      <c r="C14" s="111"/>
      <c r="D14" s="75">
        <v>0.22357138238182001</v>
      </c>
      <c r="E14" s="75">
        <v>0.15431466477174999</v>
      </c>
      <c r="F14" s="75">
        <v>0.29282809999187998</v>
      </c>
      <c r="G14" s="24"/>
      <c r="H14" s="24"/>
    </row>
    <row r="15" spans="1:8" x14ac:dyDescent="0.25">
      <c r="A15" s="105"/>
      <c r="B15" s="74" t="s">
        <v>141</v>
      </c>
      <c r="C15" s="111"/>
      <c r="D15" s="75">
        <v>0.69241530810523</v>
      </c>
      <c r="E15" s="75">
        <v>0.61818529193504002</v>
      </c>
      <c r="F15" s="75">
        <v>0.76664532427541998</v>
      </c>
      <c r="G15" s="24"/>
      <c r="H15" s="24"/>
    </row>
    <row r="16" spans="1:8" x14ac:dyDescent="0.25">
      <c r="A16" s="105"/>
      <c r="B16" s="74" t="s">
        <v>142</v>
      </c>
      <c r="C16" s="111"/>
      <c r="D16" s="75">
        <v>0.10696260936342</v>
      </c>
      <c r="E16" s="75">
        <v>5.4970250317250002E-2</v>
      </c>
      <c r="F16" s="75">
        <v>0.15895496840958001</v>
      </c>
      <c r="G16" s="24"/>
      <c r="H16" s="24"/>
    </row>
    <row r="17" spans="1:8" x14ac:dyDescent="0.25">
      <c r="A17" s="105"/>
      <c r="B17" s="74" t="s">
        <v>143</v>
      </c>
      <c r="C17" s="111"/>
      <c r="D17" s="75">
        <v>0.21863666745020999</v>
      </c>
      <c r="E17" s="75">
        <v>0.1543095480718</v>
      </c>
      <c r="F17" s="75">
        <v>0.28296378682862999</v>
      </c>
      <c r="G17" s="24"/>
      <c r="H17" s="24"/>
    </row>
    <row r="18" spans="1:8" x14ac:dyDescent="0.25">
      <c r="A18" s="105"/>
      <c r="B18" s="74" t="s">
        <v>144</v>
      </c>
      <c r="C18" s="111"/>
      <c r="D18" s="75">
        <v>0.80097450412765003</v>
      </c>
      <c r="E18" s="75">
        <v>0.73585087938434002</v>
      </c>
      <c r="F18" s="75">
        <v>0.86609812887096005</v>
      </c>
    </row>
    <row r="19" spans="1:8" x14ac:dyDescent="0.25">
      <c r="A19" s="105"/>
      <c r="B19" s="74" t="s">
        <v>145</v>
      </c>
      <c r="C19" s="111"/>
      <c r="D19" s="75">
        <v>0.22393708253433001</v>
      </c>
      <c r="E19" s="75">
        <v>0.15385471767134001</v>
      </c>
      <c r="F19" s="75">
        <v>0.29401944739731001</v>
      </c>
      <c r="G19" s="24"/>
      <c r="H19" s="24"/>
    </row>
    <row r="20" spans="1:8" x14ac:dyDescent="0.25">
      <c r="A20" s="105" t="s">
        <v>26</v>
      </c>
      <c r="B20" s="74" t="s">
        <v>139</v>
      </c>
      <c r="C20" s="111">
        <v>939</v>
      </c>
      <c r="D20" s="75">
        <v>0.63988322595042002</v>
      </c>
      <c r="E20" s="75">
        <v>0.57695633460513995</v>
      </c>
      <c r="F20" s="75">
        <v>0.70281011729568998</v>
      </c>
      <c r="G20" s="24"/>
      <c r="H20" s="24"/>
    </row>
    <row r="21" spans="1:8" x14ac:dyDescent="0.25">
      <c r="A21" s="105"/>
      <c r="B21" s="74" t="s">
        <v>141</v>
      </c>
      <c r="C21" s="111"/>
      <c r="D21" s="75">
        <v>0.67806889426214001</v>
      </c>
      <c r="E21" s="75">
        <v>0.61345433136503003</v>
      </c>
      <c r="F21" s="75">
        <v>0.74268345715924999</v>
      </c>
      <c r="G21" s="24"/>
      <c r="H21" s="24"/>
    </row>
    <row r="22" spans="1:8" x14ac:dyDescent="0.25">
      <c r="A22" s="105"/>
      <c r="B22" s="74" t="s">
        <v>142</v>
      </c>
      <c r="C22" s="111"/>
      <c r="D22" s="75">
        <v>0.1219592025477</v>
      </c>
      <c r="E22" s="75">
        <v>7.4875857841250004E-2</v>
      </c>
      <c r="F22" s="75">
        <v>0.16904254725414999</v>
      </c>
      <c r="G22" s="24"/>
      <c r="H22" s="24"/>
    </row>
    <row r="23" spans="1:8" x14ac:dyDescent="0.25">
      <c r="A23" s="105"/>
      <c r="B23" s="74" t="s">
        <v>140</v>
      </c>
      <c r="C23" s="111"/>
      <c r="D23" s="75">
        <v>0.26006131854025999</v>
      </c>
      <c r="E23" s="75">
        <v>0.20426747350947999</v>
      </c>
      <c r="F23" s="75">
        <v>0.31585516357103</v>
      </c>
      <c r="G23" s="24"/>
      <c r="H23" s="24"/>
    </row>
    <row r="24" spans="1:8" x14ac:dyDescent="0.25">
      <c r="A24" s="105"/>
      <c r="B24" s="74" t="s">
        <v>143</v>
      </c>
      <c r="C24" s="111"/>
      <c r="D24" s="75">
        <v>0.16912577799746001</v>
      </c>
      <c r="E24" s="75">
        <v>0.13437892942207</v>
      </c>
      <c r="F24" s="75">
        <v>0.20387262657284999</v>
      </c>
      <c r="G24" s="24"/>
      <c r="H24" s="24"/>
    </row>
    <row r="25" spans="1:8" x14ac:dyDescent="0.25">
      <c r="A25" s="105"/>
      <c r="B25" s="74" t="s">
        <v>144</v>
      </c>
      <c r="C25" s="111"/>
      <c r="D25" s="75">
        <v>0.86482008251192999</v>
      </c>
      <c r="E25" s="75">
        <v>0.83251509177340999</v>
      </c>
      <c r="F25" s="75">
        <v>0.89712507325044999</v>
      </c>
    </row>
    <row r="26" spans="1:8" x14ac:dyDescent="0.25">
      <c r="A26" s="105"/>
      <c r="B26" s="74" t="s">
        <v>145</v>
      </c>
      <c r="C26" s="111"/>
      <c r="D26" s="75">
        <v>0.26608149819010002</v>
      </c>
      <c r="E26" s="75">
        <v>0.21014713543267</v>
      </c>
      <c r="F26" s="75">
        <v>0.32201586094753998</v>
      </c>
      <c r="G26" s="24"/>
      <c r="H26" s="24"/>
    </row>
    <row r="27" spans="1:8" x14ac:dyDescent="0.25">
      <c r="A27" s="33"/>
    </row>
    <row r="28" spans="1:8" ht="127.5" customHeight="1" x14ac:dyDescent="0.25">
      <c r="A28" s="88" t="s">
        <v>146</v>
      </c>
      <c r="B28" s="88"/>
      <c r="C28" s="88"/>
      <c r="D28" s="42"/>
      <c r="E28" s="42"/>
    </row>
  </sheetData>
  <mergeCells count="7">
    <mergeCell ref="A28:C28"/>
    <mergeCell ref="C13:C19"/>
    <mergeCell ref="C20:C26"/>
    <mergeCell ref="A6:A12"/>
    <mergeCell ref="A13:A19"/>
    <mergeCell ref="A20:A26"/>
    <mergeCell ref="C6:C1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F34"/>
  <sheetViews>
    <sheetView workbookViewId="0"/>
  </sheetViews>
  <sheetFormatPr defaultColWidth="8.6640625" defaultRowHeight="13.8" x14ac:dyDescent="0.25"/>
  <cols>
    <col min="1" max="1" width="40" style="6" customWidth="1"/>
    <col min="2" max="2" width="34.88671875" style="6" bestFit="1" customWidth="1"/>
    <col min="3" max="6" width="15" style="6" customWidth="1"/>
    <col min="7" max="8" width="8.6640625" style="6"/>
    <col min="9" max="9" width="18.5546875" style="6" customWidth="1"/>
    <col min="10" max="16384" width="8.6640625" style="6"/>
  </cols>
  <sheetData>
    <row r="1" spans="1:6" ht="17.399999999999999" x14ac:dyDescent="0.3">
      <c r="A1" s="1" t="s">
        <v>3</v>
      </c>
    </row>
    <row r="3" spans="1:6" ht="17.399999999999999" x14ac:dyDescent="0.3">
      <c r="A3" s="1" t="s">
        <v>147</v>
      </c>
    </row>
    <row r="5" spans="1:6" ht="27.6" x14ac:dyDescent="0.25">
      <c r="A5" s="23" t="s">
        <v>5</v>
      </c>
      <c r="B5" s="23" t="s">
        <v>148</v>
      </c>
      <c r="C5" s="23" t="s">
        <v>6</v>
      </c>
      <c r="D5" s="23" t="s">
        <v>8</v>
      </c>
      <c r="E5" s="23" t="s">
        <v>22</v>
      </c>
      <c r="F5" s="23" t="s">
        <v>23</v>
      </c>
    </row>
    <row r="6" spans="1:6" x14ac:dyDescent="0.25">
      <c r="A6" s="113" t="s">
        <v>34</v>
      </c>
      <c r="B6" s="76" t="s">
        <v>149</v>
      </c>
      <c r="C6" s="112">
        <v>765</v>
      </c>
      <c r="D6" s="75">
        <v>0.21851684141839001</v>
      </c>
      <c r="E6" s="75">
        <v>0.16676248006537001</v>
      </c>
      <c r="F6" s="75">
        <v>0.27027120277140998</v>
      </c>
    </row>
    <row r="7" spans="1:6" x14ac:dyDescent="0.25">
      <c r="A7" s="113"/>
      <c r="B7" s="76" t="s">
        <v>150</v>
      </c>
      <c r="C7" s="112"/>
      <c r="D7" s="75">
        <v>0.22509694755866</v>
      </c>
      <c r="E7" s="75">
        <v>0.16715917917122</v>
      </c>
      <c r="F7" s="75">
        <v>0.28303471594611002</v>
      </c>
    </row>
    <row r="8" spans="1:6" x14ac:dyDescent="0.25">
      <c r="A8" s="113"/>
      <c r="B8" s="76" t="s">
        <v>151</v>
      </c>
      <c r="C8" s="112"/>
      <c r="D8" s="75">
        <v>0.12002494911945</v>
      </c>
      <c r="E8" s="75">
        <v>7.8660593771959997E-2</v>
      </c>
      <c r="F8" s="75">
        <v>0.16138930446694999</v>
      </c>
    </row>
    <row r="9" spans="1:6" x14ac:dyDescent="0.25">
      <c r="A9" s="113"/>
      <c r="B9" s="76" t="s">
        <v>152</v>
      </c>
      <c r="C9" s="112"/>
      <c r="D9" s="75">
        <v>2.460797242259E-2</v>
      </c>
      <c r="E9" s="75">
        <v>7.7142447299000001E-3</v>
      </c>
      <c r="F9" s="75">
        <v>4.1501700115269997E-2</v>
      </c>
    </row>
    <row r="10" spans="1:6" x14ac:dyDescent="0.25">
      <c r="A10" s="113"/>
      <c r="B10" s="76" t="s">
        <v>153</v>
      </c>
      <c r="C10" s="112"/>
      <c r="D10" s="75">
        <v>0.59028541973024995</v>
      </c>
      <c r="E10" s="75">
        <v>0.52293568813646996</v>
      </c>
      <c r="F10" s="75">
        <v>0.65763515132404005</v>
      </c>
    </row>
    <row r="11" spans="1:6" x14ac:dyDescent="0.25">
      <c r="A11" s="113"/>
      <c r="B11" s="76" t="s">
        <v>154</v>
      </c>
      <c r="C11" s="112"/>
      <c r="D11" s="75">
        <v>0.90381703403087998</v>
      </c>
      <c r="E11" s="75">
        <v>0.87025735930745995</v>
      </c>
      <c r="F11" s="75">
        <v>0.93737670875431001</v>
      </c>
    </row>
    <row r="12" spans="1:6" x14ac:dyDescent="0.25">
      <c r="A12" s="113"/>
      <c r="B12" s="76" t="s">
        <v>155</v>
      </c>
      <c r="C12" s="112"/>
      <c r="D12" s="75">
        <v>0.13536587013369999</v>
      </c>
      <c r="E12" s="75">
        <v>9.3099201716409993E-2</v>
      </c>
      <c r="F12" s="75">
        <v>0.17763253855099001</v>
      </c>
    </row>
    <row r="13" spans="1:6" x14ac:dyDescent="0.25">
      <c r="A13" s="113"/>
      <c r="B13" s="76" t="s">
        <v>156</v>
      </c>
      <c r="C13" s="112"/>
      <c r="D13" s="75">
        <v>0.59679859855705997</v>
      </c>
      <c r="E13" s="75">
        <v>0.53093824516583998</v>
      </c>
      <c r="F13" s="75">
        <v>0.66265895194826996</v>
      </c>
    </row>
    <row r="14" spans="1:6" x14ac:dyDescent="0.25">
      <c r="A14" s="113"/>
      <c r="B14" s="76" t="s">
        <v>157</v>
      </c>
      <c r="C14" s="112"/>
      <c r="D14" s="75">
        <v>0.18548636702901</v>
      </c>
      <c r="E14" s="75">
        <v>0.12549926799439001</v>
      </c>
      <c r="F14" s="75">
        <v>0.24547346606362999</v>
      </c>
    </row>
    <row r="15" spans="1:6" x14ac:dyDescent="0.25">
      <c r="A15" s="113" t="s">
        <v>25</v>
      </c>
      <c r="B15" s="76" t="s">
        <v>149</v>
      </c>
      <c r="C15" s="112">
        <v>174</v>
      </c>
      <c r="D15" s="75">
        <v>0.24731516470639001</v>
      </c>
      <c r="E15" s="75">
        <v>0.17361039512497001</v>
      </c>
      <c r="F15" s="75">
        <v>0.32101993428780001</v>
      </c>
    </row>
    <row r="16" spans="1:6" x14ac:dyDescent="0.25">
      <c r="A16" s="113"/>
      <c r="B16" s="76" t="s">
        <v>150</v>
      </c>
      <c r="C16" s="112"/>
      <c r="D16" s="75">
        <v>0.14145636652317001</v>
      </c>
      <c r="E16" s="75">
        <v>7.9967784667040007E-2</v>
      </c>
      <c r="F16" s="75">
        <v>0.20294494837929999</v>
      </c>
    </row>
    <row r="17" spans="1:6" x14ac:dyDescent="0.25">
      <c r="A17" s="113"/>
      <c r="B17" s="76" t="s">
        <v>151</v>
      </c>
      <c r="C17" s="112"/>
      <c r="D17" s="75">
        <v>0.11245627321869001</v>
      </c>
      <c r="E17" s="75">
        <v>6.3973168846789996E-2</v>
      </c>
      <c r="F17" s="75">
        <v>0.16093937759058999</v>
      </c>
    </row>
    <row r="18" spans="1:6" x14ac:dyDescent="0.25">
      <c r="A18" s="113"/>
      <c r="B18" s="76" t="s">
        <v>152</v>
      </c>
      <c r="C18" s="112"/>
      <c r="D18" s="75">
        <v>1.391152531302E-2</v>
      </c>
      <c r="E18" s="75">
        <v>0</v>
      </c>
      <c r="F18" s="75">
        <v>3.2715782733089997E-2</v>
      </c>
    </row>
    <row r="19" spans="1:6" x14ac:dyDescent="0.25">
      <c r="A19" s="113"/>
      <c r="B19" s="76" t="s">
        <v>153</v>
      </c>
      <c r="C19" s="112"/>
      <c r="D19" s="75">
        <v>0.61987240088883999</v>
      </c>
      <c r="E19" s="75">
        <v>0.53887510727957</v>
      </c>
      <c r="F19" s="75">
        <v>0.70086969449810999</v>
      </c>
    </row>
    <row r="20" spans="1:6" x14ac:dyDescent="0.25">
      <c r="A20" s="113"/>
      <c r="B20" s="76" t="s">
        <v>154</v>
      </c>
      <c r="C20" s="112"/>
      <c r="D20" s="75">
        <v>0.92596079901382999</v>
      </c>
      <c r="E20" s="75">
        <v>0.89023658862252997</v>
      </c>
      <c r="F20" s="75">
        <v>0.96168500940513002</v>
      </c>
    </row>
    <row r="21" spans="1:6" x14ac:dyDescent="0.25">
      <c r="A21" s="113"/>
      <c r="B21" s="76" t="s">
        <v>155</v>
      </c>
      <c r="C21" s="112"/>
      <c r="D21" s="75">
        <v>0.32625857414196002</v>
      </c>
      <c r="E21" s="75">
        <v>0.25091348192854002</v>
      </c>
      <c r="F21" s="75">
        <v>0.40160366635536998</v>
      </c>
    </row>
    <row r="22" spans="1:6" x14ac:dyDescent="0.25">
      <c r="A22" s="113"/>
      <c r="B22" s="76" t="s">
        <v>156</v>
      </c>
      <c r="C22" s="112"/>
      <c r="D22" s="75">
        <v>0.49462912885065002</v>
      </c>
      <c r="E22" s="75">
        <v>0.41486539854674997</v>
      </c>
      <c r="F22" s="75">
        <v>0.57439285915455995</v>
      </c>
    </row>
    <row r="23" spans="1:6" x14ac:dyDescent="0.25">
      <c r="A23" s="113"/>
      <c r="B23" s="76" t="s">
        <v>157</v>
      </c>
      <c r="C23" s="112"/>
      <c r="D23" s="75">
        <v>0.11813976734346</v>
      </c>
      <c r="E23" s="75">
        <v>6.9685215716719998E-2</v>
      </c>
      <c r="F23" s="75">
        <v>0.16659431897019</v>
      </c>
    </row>
    <row r="24" spans="1:6" x14ac:dyDescent="0.25">
      <c r="A24" s="113" t="s">
        <v>26</v>
      </c>
      <c r="B24" s="76" t="s">
        <v>149</v>
      </c>
      <c r="C24" s="112">
        <v>939</v>
      </c>
      <c r="D24" s="75">
        <v>0.21950011534097</v>
      </c>
      <c r="E24" s="75">
        <v>0.16944952061509</v>
      </c>
      <c r="F24" s="75">
        <v>0.26955071006685999</v>
      </c>
    </row>
    <row r="25" spans="1:6" x14ac:dyDescent="0.25">
      <c r="A25" s="113"/>
      <c r="B25" s="76" t="s">
        <v>150</v>
      </c>
      <c r="C25" s="112"/>
      <c r="D25" s="75">
        <v>0.22224117011012001</v>
      </c>
      <c r="E25" s="75">
        <v>0.16624222835933</v>
      </c>
      <c r="F25" s="75">
        <v>0.27824011186089997</v>
      </c>
    </row>
    <row r="26" spans="1:6" x14ac:dyDescent="0.25">
      <c r="A26" s="113"/>
      <c r="B26" s="76" t="s">
        <v>151</v>
      </c>
      <c r="C26" s="112"/>
      <c r="D26" s="75">
        <v>0.11976652846186001</v>
      </c>
      <c r="E26" s="75">
        <v>7.9780214681630005E-2</v>
      </c>
      <c r="F26" s="75">
        <v>0.15975284224208</v>
      </c>
    </row>
    <row r="27" spans="1:6" x14ac:dyDescent="0.25">
      <c r="A27" s="113"/>
      <c r="B27" s="76" t="s">
        <v>152</v>
      </c>
      <c r="C27" s="112"/>
      <c r="D27" s="75">
        <v>2.4242758885610002E-2</v>
      </c>
      <c r="E27" s="75">
        <v>7.9132144991299995E-3</v>
      </c>
      <c r="F27" s="75">
        <v>4.0572303272080001E-2</v>
      </c>
    </row>
    <row r="28" spans="1:6" x14ac:dyDescent="0.25">
      <c r="A28" s="113"/>
      <c r="B28" s="76" t="s">
        <v>153</v>
      </c>
      <c r="C28" s="112"/>
      <c r="D28" s="75">
        <v>0.59129562114823997</v>
      </c>
      <c r="E28" s="75">
        <v>0.526186681406</v>
      </c>
      <c r="F28" s="75">
        <v>0.65640456089048005</v>
      </c>
    </row>
    <row r="29" spans="1:6" x14ac:dyDescent="0.25">
      <c r="A29" s="113"/>
      <c r="B29" s="76" t="s">
        <v>154</v>
      </c>
      <c r="C29" s="112"/>
      <c r="D29" s="75">
        <v>0.90457309841831002</v>
      </c>
      <c r="E29" s="75">
        <v>0.87213632483600001</v>
      </c>
      <c r="F29" s="75">
        <v>0.93700987200061003</v>
      </c>
    </row>
    <row r="30" spans="1:6" x14ac:dyDescent="0.25">
      <c r="A30" s="113"/>
      <c r="B30" s="76" t="s">
        <v>155</v>
      </c>
      <c r="C30" s="112"/>
      <c r="D30" s="75">
        <v>0.14188360437764999</v>
      </c>
      <c r="E30" s="75">
        <v>0.10097909010365</v>
      </c>
      <c r="F30" s="75">
        <v>0.18278811865165001</v>
      </c>
    </row>
    <row r="31" spans="1:6" x14ac:dyDescent="0.25">
      <c r="A31" s="113"/>
      <c r="B31" s="76" t="s">
        <v>156</v>
      </c>
      <c r="C31" s="112"/>
      <c r="D31" s="75">
        <v>0.59331018104601996</v>
      </c>
      <c r="E31" s="75">
        <v>0.52964025489726996</v>
      </c>
      <c r="F31" s="75">
        <v>0.65698010719475997</v>
      </c>
    </row>
    <row r="32" spans="1:6" x14ac:dyDescent="0.25">
      <c r="A32" s="113"/>
      <c r="B32" s="76" t="s">
        <v>157</v>
      </c>
      <c r="C32" s="112"/>
      <c r="D32" s="75">
        <v>0.18318692221123001</v>
      </c>
      <c r="E32" s="75">
        <v>0.12522437392711999</v>
      </c>
      <c r="F32" s="75">
        <v>0.24114947049534</v>
      </c>
    </row>
    <row r="33" spans="1:6" x14ac:dyDescent="0.25">
      <c r="A33" s="24"/>
      <c r="B33" s="24"/>
      <c r="C33" s="24"/>
      <c r="D33" s="24"/>
      <c r="E33" s="24"/>
      <c r="F33" s="24"/>
    </row>
    <row r="34" spans="1:6" ht="127.5" customHeight="1" x14ac:dyDescent="0.25">
      <c r="A34" s="88" t="s">
        <v>146</v>
      </c>
      <c r="B34" s="88"/>
      <c r="C34" s="88"/>
      <c r="D34" s="88"/>
      <c r="E34" s="88"/>
      <c r="F34" s="24"/>
    </row>
  </sheetData>
  <sortState xmlns:xlrd2="http://schemas.microsoft.com/office/spreadsheetml/2017/richdata2" ref="A26:F32">
    <sortCondition ref="B26:B32"/>
    <sortCondition ref="A26:A32"/>
  </sortState>
  <mergeCells count="7">
    <mergeCell ref="A34:E34"/>
    <mergeCell ref="C24:C32"/>
    <mergeCell ref="C15:C23"/>
    <mergeCell ref="C6:C14"/>
    <mergeCell ref="A24:A32"/>
    <mergeCell ref="A15:A23"/>
    <mergeCell ref="A6:A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H13"/>
  <sheetViews>
    <sheetView workbookViewId="0"/>
  </sheetViews>
  <sheetFormatPr defaultColWidth="8.6640625" defaultRowHeight="13.8" x14ac:dyDescent="0.25"/>
  <cols>
    <col min="1" max="1" width="16.6640625" style="6" customWidth="1"/>
    <col min="2" max="8" width="15" style="6" customWidth="1"/>
    <col min="9" max="16384" width="8.6640625" style="6"/>
  </cols>
  <sheetData>
    <row r="1" spans="1:8" ht="17.399999999999999" x14ac:dyDescent="0.3">
      <c r="A1" s="1" t="s">
        <v>3</v>
      </c>
    </row>
    <row r="3" spans="1:8" ht="17.399999999999999" x14ac:dyDescent="0.3">
      <c r="A3" s="1" t="s">
        <v>4</v>
      </c>
    </row>
    <row r="5" spans="1:8" ht="55.2" x14ac:dyDescent="0.25">
      <c r="A5" s="23" t="s">
        <v>5</v>
      </c>
      <c r="B5" s="23" t="s">
        <v>6</v>
      </c>
      <c r="C5" s="23" t="s">
        <v>7</v>
      </c>
      <c r="D5" s="23" t="s">
        <v>8</v>
      </c>
      <c r="E5" s="23" t="s">
        <v>9</v>
      </c>
      <c r="F5" s="23" t="s">
        <v>10</v>
      </c>
      <c r="G5" s="23" t="s">
        <v>11</v>
      </c>
      <c r="H5" s="23" t="s">
        <v>12</v>
      </c>
    </row>
    <row r="6" spans="1:8" x14ac:dyDescent="0.25">
      <c r="A6" s="43" t="s">
        <v>13</v>
      </c>
      <c r="B6" s="44">
        <v>184</v>
      </c>
      <c r="C6" s="45">
        <v>47021.546740998099</v>
      </c>
      <c r="D6" s="46">
        <v>0.59305318645612004</v>
      </c>
      <c r="E6" s="47">
        <v>235964</v>
      </c>
      <c r="F6" s="46">
        <v>7.5894659813759993E-2</v>
      </c>
      <c r="G6" s="47">
        <v>73776.843876649495</v>
      </c>
      <c r="H6" s="46">
        <v>4.5261893408409998E-2</v>
      </c>
    </row>
    <row r="7" spans="1:8" x14ac:dyDescent="0.25">
      <c r="A7" s="43" t="s">
        <v>14</v>
      </c>
      <c r="B7" s="44">
        <v>225</v>
      </c>
      <c r="C7" s="45">
        <v>18377.7191439282</v>
      </c>
      <c r="D7" s="46">
        <v>0.23178660961825001</v>
      </c>
      <c r="E7" s="47">
        <v>274329</v>
      </c>
      <c r="F7" s="46">
        <v>8.8234248156709993E-2</v>
      </c>
      <c r="G7" s="47">
        <v>114418.891780456</v>
      </c>
      <c r="H7" s="46">
        <v>7.019567945105E-2</v>
      </c>
    </row>
    <row r="8" spans="1:8" x14ac:dyDescent="0.25">
      <c r="A8" s="43" t="s">
        <v>15</v>
      </c>
      <c r="B8" s="44">
        <v>203</v>
      </c>
      <c r="C8" s="45">
        <v>6606.0839185315399</v>
      </c>
      <c r="D8" s="46">
        <v>8.3318380389770005E-2</v>
      </c>
      <c r="E8" s="47">
        <v>225437.00000000099</v>
      </c>
      <c r="F8" s="46">
        <v>7.2508791275089995E-2</v>
      </c>
      <c r="G8" s="47">
        <v>105693.449018388</v>
      </c>
      <c r="H8" s="46">
        <v>6.4842644006779998E-2</v>
      </c>
    </row>
    <row r="9" spans="1:8" x14ac:dyDescent="0.25">
      <c r="A9" s="43" t="s">
        <v>16</v>
      </c>
      <c r="B9" s="44">
        <v>272</v>
      </c>
      <c r="C9" s="45">
        <v>5360.3782604296402</v>
      </c>
      <c r="D9" s="46">
        <v>6.7607078632869994E-2</v>
      </c>
      <c r="E9" s="47">
        <v>502227.99999996898</v>
      </c>
      <c r="F9" s="46">
        <v>0.16153490875279</v>
      </c>
      <c r="G9" s="47">
        <v>266171.894833097</v>
      </c>
      <c r="H9" s="46">
        <v>0.16329573480255</v>
      </c>
    </row>
    <row r="10" spans="1:8" x14ac:dyDescent="0.25">
      <c r="A10" s="43" t="s">
        <v>17</v>
      </c>
      <c r="B10" s="44">
        <v>182</v>
      </c>
      <c r="C10" s="45">
        <v>1921.50588890992</v>
      </c>
      <c r="D10" s="46">
        <v>2.4234744902990001E-2</v>
      </c>
      <c r="E10" s="47">
        <v>1871140.85595419</v>
      </c>
      <c r="F10" s="46">
        <v>0.60182739200164004</v>
      </c>
      <c r="G10" s="47">
        <v>1069937.9841837001</v>
      </c>
      <c r="H10" s="46">
        <v>0.65640404833121002</v>
      </c>
    </row>
    <row r="11" spans="1:8" x14ac:dyDescent="0.25">
      <c r="A11" s="48" t="s">
        <v>18</v>
      </c>
      <c r="B11" s="44">
        <v>1066</v>
      </c>
      <c r="C11" s="45">
        <v>79287.233952797498</v>
      </c>
      <c r="D11" s="46">
        <v>1</v>
      </c>
      <c r="E11" s="47">
        <v>3109098.85595416</v>
      </c>
      <c r="F11" s="46">
        <v>1</v>
      </c>
      <c r="G11" s="47">
        <v>1629999.0636922801</v>
      </c>
      <c r="H11" s="46">
        <v>1</v>
      </c>
    </row>
    <row r="13" spans="1:8" ht="89.25" customHeight="1" x14ac:dyDescent="0.25">
      <c r="A13" s="88" t="s">
        <v>19</v>
      </c>
      <c r="B13" s="88"/>
      <c r="C13" s="88"/>
      <c r="D13" s="88"/>
      <c r="E13" s="88"/>
      <c r="F13" s="88"/>
      <c r="G13" s="88"/>
      <c r="H13" s="88"/>
    </row>
  </sheetData>
  <mergeCells count="1">
    <mergeCell ref="A13:H1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A8B00-0925-475B-96B5-41C2ADDD9EE3}">
  <sheetPr>
    <tabColor rgb="FF7030A0"/>
  </sheetPr>
  <dimension ref="A1:F22"/>
  <sheetViews>
    <sheetView zoomScaleNormal="100" workbookViewId="0"/>
  </sheetViews>
  <sheetFormatPr defaultColWidth="8.6640625" defaultRowHeight="13.8" x14ac:dyDescent="0.25"/>
  <cols>
    <col min="1" max="1" width="38.88671875" style="6" customWidth="1"/>
    <col min="2" max="2" width="49.6640625" style="6" customWidth="1"/>
    <col min="3" max="3" width="15" style="6" customWidth="1"/>
    <col min="4" max="6" width="14.5546875" style="6" customWidth="1"/>
    <col min="7" max="16384" width="8.6640625" style="6"/>
  </cols>
  <sheetData>
    <row r="1" spans="1:6" ht="17.399999999999999" x14ac:dyDescent="0.3">
      <c r="A1" s="1" t="s">
        <v>3</v>
      </c>
    </row>
    <row r="3" spans="1:6" ht="17.399999999999999" x14ac:dyDescent="0.3">
      <c r="A3" s="1" t="s">
        <v>158</v>
      </c>
    </row>
    <row r="5" spans="1:6" ht="27.6" x14ac:dyDescent="0.25">
      <c r="A5" s="23" t="s">
        <v>5</v>
      </c>
      <c r="B5" s="23" t="s">
        <v>159</v>
      </c>
      <c r="C5" s="23" t="s">
        <v>6</v>
      </c>
      <c r="D5" s="23" t="s">
        <v>8</v>
      </c>
      <c r="E5" s="23" t="s">
        <v>22</v>
      </c>
      <c r="F5" s="23" t="s">
        <v>23</v>
      </c>
    </row>
    <row r="6" spans="1:6" x14ac:dyDescent="0.25">
      <c r="A6" s="105" t="s">
        <v>34</v>
      </c>
      <c r="B6" s="76" t="s">
        <v>160</v>
      </c>
      <c r="C6" s="114">
        <v>765</v>
      </c>
      <c r="D6" s="75">
        <v>8.9101217271596395E-2</v>
      </c>
      <c r="E6" s="75">
        <v>5.7040573273623302E-2</v>
      </c>
      <c r="F6" s="75">
        <v>0.12116186126957</v>
      </c>
    </row>
    <row r="7" spans="1:6" x14ac:dyDescent="0.25">
      <c r="A7" s="105"/>
      <c r="B7" s="76" t="s">
        <v>161</v>
      </c>
      <c r="C7" s="114"/>
      <c r="D7" s="75">
        <v>0.105061141631833</v>
      </c>
      <c r="E7" s="75">
        <v>6.4281553709444397E-2</v>
      </c>
      <c r="F7" s="75">
        <v>0.145840729554222</v>
      </c>
    </row>
    <row r="8" spans="1:6" x14ac:dyDescent="0.25">
      <c r="A8" s="105"/>
      <c r="B8" s="74" t="s">
        <v>162</v>
      </c>
      <c r="C8" s="114"/>
      <c r="D8" s="75">
        <v>1.9422951255733102E-2</v>
      </c>
      <c r="E8" s="75">
        <v>7.6767290740497995E-3</v>
      </c>
      <c r="F8" s="75">
        <v>3.11691734374164E-2</v>
      </c>
    </row>
    <row r="9" spans="1:6" x14ac:dyDescent="0.25">
      <c r="A9" s="105"/>
      <c r="B9" s="76" t="s">
        <v>163</v>
      </c>
      <c r="C9" s="114"/>
      <c r="D9" s="75">
        <v>0.758883655000544</v>
      </c>
      <c r="E9" s="75">
        <v>0.70732144613181502</v>
      </c>
      <c r="F9" s="75">
        <v>0.81044586386927309</v>
      </c>
    </row>
    <row r="10" spans="1:6" x14ac:dyDescent="0.25">
      <c r="A10" s="105"/>
      <c r="B10" s="76" t="s">
        <v>164</v>
      </c>
      <c r="C10" s="114"/>
      <c r="D10" s="75">
        <v>2.7531034840292602E-2</v>
      </c>
      <c r="E10" s="75">
        <v>1.2372835420128701E-2</v>
      </c>
      <c r="F10" s="75">
        <v>4.2689234260456503E-2</v>
      </c>
    </row>
    <row r="11" spans="1:6" x14ac:dyDescent="0.25">
      <c r="A11" s="113" t="s">
        <v>25</v>
      </c>
      <c r="B11" s="76" t="s">
        <v>160</v>
      </c>
      <c r="C11" s="112">
        <v>174</v>
      </c>
      <c r="D11" s="75">
        <v>0.10069101260529401</v>
      </c>
      <c r="E11" s="75">
        <v>5.0904083764012197E-2</v>
      </c>
      <c r="F11" s="75">
        <v>0.150477941446575</v>
      </c>
    </row>
    <row r="12" spans="1:6" x14ac:dyDescent="0.25">
      <c r="A12" s="113"/>
      <c r="B12" s="76" t="s">
        <v>161</v>
      </c>
      <c r="C12" s="112"/>
      <c r="D12" s="75">
        <v>6.7717346251670006E-4</v>
      </c>
      <c r="E12" s="75">
        <v>0</v>
      </c>
      <c r="F12" s="75">
        <v>2.0062246343500001E-3</v>
      </c>
    </row>
    <row r="13" spans="1:6" x14ac:dyDescent="0.25">
      <c r="A13" s="113"/>
      <c r="B13" s="74" t="s">
        <v>162</v>
      </c>
      <c r="C13" s="112"/>
      <c r="D13" s="75">
        <v>1.1306290921603901E-2</v>
      </c>
      <c r="E13" s="75">
        <v>0</v>
      </c>
      <c r="F13" s="75">
        <v>2.8283985878370999E-2</v>
      </c>
    </row>
    <row r="14" spans="1:6" x14ac:dyDescent="0.25">
      <c r="A14" s="113"/>
      <c r="B14" s="76" t="s">
        <v>163</v>
      </c>
      <c r="C14" s="112"/>
      <c r="D14" s="75">
        <v>0.87504404458308693</v>
      </c>
      <c r="E14" s="75">
        <v>0.82048234296391598</v>
      </c>
      <c r="F14" s="75">
        <v>0.929605746202258</v>
      </c>
    </row>
    <row r="15" spans="1:6" x14ac:dyDescent="0.25">
      <c r="A15" s="113"/>
      <c r="B15" s="76" t="s">
        <v>164</v>
      </c>
      <c r="C15" s="112"/>
      <c r="D15" s="75">
        <v>1.22814784274993E-2</v>
      </c>
      <c r="E15" s="75">
        <v>0</v>
      </c>
      <c r="F15" s="75">
        <v>2.9225486125634702E-2</v>
      </c>
    </row>
    <row r="16" spans="1:6" x14ac:dyDescent="0.25">
      <c r="A16" s="113" t="s">
        <v>26</v>
      </c>
      <c r="B16" s="76" t="s">
        <v>160</v>
      </c>
      <c r="C16" s="107">
        <v>939</v>
      </c>
      <c r="D16" s="75">
        <v>8.9496932793146994E-2</v>
      </c>
      <c r="E16" s="75">
        <v>5.8484326214776096E-2</v>
      </c>
      <c r="F16" s="75">
        <v>0.120509539371518</v>
      </c>
    </row>
    <row r="17" spans="1:6" x14ac:dyDescent="0.25">
      <c r="A17" s="113"/>
      <c r="B17" s="76" t="s">
        <v>161</v>
      </c>
      <c r="C17" s="107"/>
      <c r="D17" s="75">
        <v>0.101497113517761</v>
      </c>
      <c r="E17" s="75">
        <v>6.2109855009022504E-2</v>
      </c>
      <c r="F17" s="75">
        <v>0.1408843720265</v>
      </c>
    </row>
    <row r="18" spans="1:6" x14ac:dyDescent="0.25">
      <c r="A18" s="113"/>
      <c r="B18" s="74" t="s">
        <v>162</v>
      </c>
      <c r="C18" s="107"/>
      <c r="D18" s="75">
        <v>1.9145820522627699E-2</v>
      </c>
      <c r="E18" s="75">
        <v>7.7858552784429002E-3</v>
      </c>
      <c r="F18" s="75">
        <v>3.05057857668126E-2</v>
      </c>
    </row>
    <row r="19" spans="1:6" x14ac:dyDescent="0.25">
      <c r="A19" s="113"/>
      <c r="B19" s="76" t="s">
        <v>163</v>
      </c>
      <c r="C19" s="107"/>
      <c r="D19" s="75">
        <v>0.76284977069315796</v>
      </c>
      <c r="E19" s="75">
        <v>0.71301324230566498</v>
      </c>
      <c r="F19" s="75">
        <v>0.81268629908065093</v>
      </c>
    </row>
    <row r="20" spans="1:6" x14ac:dyDescent="0.25">
      <c r="A20" s="113"/>
      <c r="B20" s="76" t="s">
        <v>164</v>
      </c>
      <c r="C20" s="107"/>
      <c r="D20" s="75">
        <v>2.7010362473304503E-2</v>
      </c>
      <c r="E20" s="75">
        <v>1.23582903614297E-2</v>
      </c>
      <c r="F20" s="75">
        <v>4.1662434585179299E-2</v>
      </c>
    </row>
    <row r="22" spans="1:6" ht="102" customHeight="1" x14ac:dyDescent="0.25">
      <c r="A22" s="88" t="s">
        <v>165</v>
      </c>
      <c r="B22" s="88"/>
      <c r="C22" s="88"/>
    </row>
  </sheetData>
  <mergeCells count="7">
    <mergeCell ref="A22:C22"/>
    <mergeCell ref="A6:A10"/>
    <mergeCell ref="C6:C10"/>
    <mergeCell ref="A11:A15"/>
    <mergeCell ref="C11:C15"/>
    <mergeCell ref="A16:A20"/>
    <mergeCell ref="C16:C20"/>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30748-2E6F-4E9C-A9D3-C9BDDF609876}">
  <sheetPr>
    <tabColor rgb="FF7030A0"/>
  </sheetPr>
  <dimension ref="A1:F37"/>
  <sheetViews>
    <sheetView workbookViewId="0"/>
  </sheetViews>
  <sheetFormatPr defaultColWidth="8.6640625" defaultRowHeight="13.8" x14ac:dyDescent="0.25"/>
  <cols>
    <col min="1" max="1" width="38.88671875" style="6" customWidth="1"/>
    <col min="2" max="2" width="78.6640625" style="6" customWidth="1"/>
    <col min="3" max="3" width="15" style="6" customWidth="1"/>
    <col min="4" max="6" width="14.5546875" style="6" customWidth="1"/>
    <col min="7" max="8" width="8.6640625" style="6"/>
    <col min="9" max="9" width="9.5546875" style="6" bestFit="1" customWidth="1"/>
    <col min="10" max="16384" width="8.6640625" style="6"/>
  </cols>
  <sheetData>
    <row r="1" spans="1:6" ht="17.399999999999999" x14ac:dyDescent="0.3">
      <c r="A1" s="1" t="s">
        <v>3</v>
      </c>
    </row>
    <row r="3" spans="1:6" ht="17.399999999999999" x14ac:dyDescent="0.3">
      <c r="A3" s="1" t="s">
        <v>166</v>
      </c>
    </row>
    <row r="5" spans="1:6" ht="27.6" x14ac:dyDescent="0.25">
      <c r="A5" s="23" t="s">
        <v>5</v>
      </c>
      <c r="B5" s="23" t="s">
        <v>159</v>
      </c>
      <c r="C5" s="23" t="s">
        <v>6</v>
      </c>
      <c r="D5" s="23" t="s">
        <v>8</v>
      </c>
      <c r="E5" s="23" t="s">
        <v>22</v>
      </c>
      <c r="F5" s="23" t="s">
        <v>23</v>
      </c>
    </row>
    <row r="6" spans="1:6" x14ac:dyDescent="0.25">
      <c r="A6" s="105" t="s">
        <v>34</v>
      </c>
      <c r="B6" s="76" t="s">
        <v>167</v>
      </c>
      <c r="C6" s="114">
        <v>644</v>
      </c>
      <c r="D6" s="75">
        <v>0.90727048822756995</v>
      </c>
      <c r="E6" s="75">
        <v>0.87409527489459005</v>
      </c>
      <c r="F6" s="75">
        <v>0.94044570156055995</v>
      </c>
    </row>
    <row r="7" spans="1:6" x14ac:dyDescent="0.25">
      <c r="A7" s="105"/>
      <c r="B7" s="76" t="s">
        <v>168</v>
      </c>
      <c r="C7" s="114"/>
      <c r="D7" s="75">
        <v>0.59142094018431002</v>
      </c>
      <c r="E7" s="75">
        <v>0.51615819425067999</v>
      </c>
      <c r="F7" s="75">
        <v>0.66668368611794004</v>
      </c>
    </row>
    <row r="8" spans="1:6" x14ac:dyDescent="0.25">
      <c r="A8" s="105"/>
      <c r="B8" s="74" t="s">
        <v>169</v>
      </c>
      <c r="C8" s="114"/>
      <c r="D8" s="75">
        <v>0.93054371371382005</v>
      </c>
      <c r="E8" s="75">
        <v>0.90439652875681997</v>
      </c>
      <c r="F8" s="75">
        <v>0.95669089867082002</v>
      </c>
    </row>
    <row r="9" spans="1:6" x14ac:dyDescent="0.25">
      <c r="A9" s="105"/>
      <c r="B9" s="76" t="s">
        <v>170</v>
      </c>
      <c r="C9" s="114"/>
      <c r="D9" s="75">
        <v>0.7980998142479</v>
      </c>
      <c r="E9" s="75">
        <v>0.74106136280821</v>
      </c>
      <c r="F9" s="75">
        <v>0.85513826568758</v>
      </c>
    </row>
    <row r="10" spans="1:6" x14ac:dyDescent="0.25">
      <c r="A10" s="105"/>
      <c r="B10" s="76" t="s">
        <v>171</v>
      </c>
      <c r="C10" s="114"/>
      <c r="D10" s="75">
        <v>0.46138173761627999</v>
      </c>
      <c r="E10" s="75">
        <v>0.38997177698806001</v>
      </c>
      <c r="F10" s="75">
        <v>0.53279169824450001</v>
      </c>
    </row>
    <row r="11" spans="1:6" x14ac:dyDescent="0.25">
      <c r="A11" s="105"/>
      <c r="B11" s="76" t="s">
        <v>172</v>
      </c>
      <c r="C11" s="114"/>
      <c r="D11" s="75">
        <v>0.30811679343378001</v>
      </c>
      <c r="E11" s="75">
        <v>0.24332022941593001</v>
      </c>
      <c r="F11" s="75">
        <v>0.37291335745162002</v>
      </c>
    </row>
    <row r="12" spans="1:6" x14ac:dyDescent="0.25">
      <c r="A12" s="105"/>
      <c r="B12" s="76" t="s">
        <v>173</v>
      </c>
      <c r="C12" s="114"/>
      <c r="D12" s="75">
        <v>0.37463432851520001</v>
      </c>
      <c r="E12" s="75">
        <v>0.30316384489621001</v>
      </c>
      <c r="F12" s="75">
        <v>0.44610481213419001</v>
      </c>
    </row>
    <row r="13" spans="1:6" x14ac:dyDescent="0.25">
      <c r="A13" s="105"/>
      <c r="B13" s="76" t="s">
        <v>174</v>
      </c>
      <c r="C13" s="114"/>
      <c r="D13" s="75">
        <v>0.30782001722022001</v>
      </c>
      <c r="E13" s="75">
        <v>0.24263625648195999</v>
      </c>
      <c r="F13" s="75">
        <v>0.37300377795847001</v>
      </c>
    </row>
    <row r="14" spans="1:6" x14ac:dyDescent="0.25">
      <c r="A14" s="105"/>
      <c r="B14" s="76" t="s">
        <v>175</v>
      </c>
      <c r="C14" s="114"/>
      <c r="D14" s="75">
        <v>0.77449054354846003</v>
      </c>
      <c r="E14" s="75">
        <v>0.72399980264320996</v>
      </c>
      <c r="F14" s="75">
        <v>0.82498128445371</v>
      </c>
    </row>
    <row r="15" spans="1:6" x14ac:dyDescent="0.25">
      <c r="A15" s="105"/>
      <c r="B15" s="76" t="s">
        <v>164</v>
      </c>
      <c r="C15" s="114"/>
      <c r="D15" s="75">
        <v>4.6850376682000001E-3</v>
      </c>
      <c r="E15" s="75">
        <v>4.5960863987E-4</v>
      </c>
      <c r="F15" s="75">
        <v>8.9104666965299992E-3</v>
      </c>
    </row>
    <row r="16" spans="1:6" x14ac:dyDescent="0.25">
      <c r="A16" s="113" t="s">
        <v>25</v>
      </c>
      <c r="B16" s="76" t="s">
        <v>167</v>
      </c>
      <c r="C16" s="112">
        <v>150</v>
      </c>
      <c r="D16" s="75">
        <v>0.97028941444167005</v>
      </c>
      <c r="E16" s="75">
        <v>0.94289106150093005</v>
      </c>
      <c r="F16" s="75">
        <v>0.99768776738241005</v>
      </c>
    </row>
    <row r="17" spans="1:6" x14ac:dyDescent="0.25">
      <c r="A17" s="113"/>
      <c r="B17" s="76" t="s">
        <v>168</v>
      </c>
      <c r="C17" s="112"/>
      <c r="D17" s="75">
        <v>0.91970280862188003</v>
      </c>
      <c r="E17" s="75">
        <v>0.86694890944222003</v>
      </c>
      <c r="F17" s="75">
        <v>0.97245670780153004</v>
      </c>
    </row>
    <row r="18" spans="1:6" x14ac:dyDescent="0.25">
      <c r="A18" s="113"/>
      <c r="B18" s="74" t="s">
        <v>169</v>
      </c>
      <c r="C18" s="112"/>
      <c r="D18" s="75">
        <v>0.91390330596088998</v>
      </c>
      <c r="E18" s="75">
        <v>0.85933271926179</v>
      </c>
      <c r="F18" s="75">
        <v>0.96847389265999995</v>
      </c>
    </row>
    <row r="19" spans="1:6" x14ac:dyDescent="0.25">
      <c r="A19" s="113"/>
      <c r="B19" s="76" t="s">
        <v>170</v>
      </c>
      <c r="C19" s="112"/>
      <c r="D19" s="75">
        <v>0.80831015135422002</v>
      </c>
      <c r="E19" s="75">
        <v>0.73561218783918003</v>
      </c>
      <c r="F19" s="75">
        <v>0.88100811486926001</v>
      </c>
    </row>
    <row r="20" spans="1:6" x14ac:dyDescent="0.25">
      <c r="A20" s="113"/>
      <c r="B20" s="76" t="s">
        <v>171</v>
      </c>
      <c r="C20" s="112"/>
      <c r="D20" s="75">
        <v>0.74800935003030999</v>
      </c>
      <c r="E20" s="75">
        <v>0.67332758694115002</v>
      </c>
      <c r="F20" s="75">
        <v>0.82269111311947996</v>
      </c>
    </row>
    <row r="21" spans="1:6" x14ac:dyDescent="0.25">
      <c r="A21" s="113"/>
      <c r="B21" s="76" t="s">
        <v>172</v>
      </c>
      <c r="C21" s="112"/>
      <c r="D21" s="75">
        <v>0.60737726808564996</v>
      </c>
      <c r="E21" s="75">
        <v>0.52470495561270003</v>
      </c>
      <c r="F21" s="75">
        <v>0.69004958055859</v>
      </c>
    </row>
    <row r="22" spans="1:6" x14ac:dyDescent="0.25">
      <c r="A22" s="113"/>
      <c r="B22" s="76" t="s">
        <v>173</v>
      </c>
      <c r="C22" s="112"/>
      <c r="D22" s="75">
        <v>0.60891154682357995</v>
      </c>
      <c r="E22" s="75">
        <v>0.52355506117566997</v>
      </c>
      <c r="F22" s="75">
        <v>0.69426803247149005</v>
      </c>
    </row>
    <row r="23" spans="1:6" x14ac:dyDescent="0.25">
      <c r="A23" s="113"/>
      <c r="B23" s="76" t="s">
        <v>174</v>
      </c>
      <c r="C23" s="112"/>
      <c r="D23" s="75">
        <v>0.80215215804851003</v>
      </c>
      <c r="E23" s="75">
        <v>0.73241148686673996</v>
      </c>
      <c r="F23" s="75">
        <v>0.87189282923027001</v>
      </c>
    </row>
    <row r="24" spans="1:6" x14ac:dyDescent="0.25">
      <c r="A24" s="113"/>
      <c r="B24" s="76" t="s">
        <v>175</v>
      </c>
      <c r="C24" s="112"/>
      <c r="D24" s="75">
        <v>0.87664780873769999</v>
      </c>
      <c r="E24" s="75">
        <v>0.81903829181204002</v>
      </c>
      <c r="F24" s="75">
        <v>0.93425732566337005</v>
      </c>
    </row>
    <row r="25" spans="1:6" x14ac:dyDescent="0.25">
      <c r="A25" s="113"/>
      <c r="B25" s="76" t="s">
        <v>164</v>
      </c>
      <c r="C25" s="112"/>
      <c r="D25" s="75">
        <v>1.198849250362E-2</v>
      </c>
      <c r="E25" s="75">
        <v>0</v>
      </c>
      <c r="F25" s="75">
        <v>2.8452505073270001E-2</v>
      </c>
    </row>
    <row r="26" spans="1:6" x14ac:dyDescent="0.25">
      <c r="A26" s="113" t="s">
        <v>26</v>
      </c>
      <c r="B26" s="76" t="s">
        <v>167</v>
      </c>
      <c r="C26" s="112">
        <v>794</v>
      </c>
      <c r="D26" s="75">
        <v>0.90973862493383995</v>
      </c>
      <c r="E26" s="75">
        <v>0.87784466272989004</v>
      </c>
      <c r="F26" s="75">
        <v>0.94163258713778997</v>
      </c>
    </row>
    <row r="27" spans="1:6" x14ac:dyDescent="0.25">
      <c r="A27" s="113"/>
      <c r="B27" s="76" t="s">
        <v>168</v>
      </c>
      <c r="C27" s="112"/>
      <c r="D27" s="75">
        <v>0.60427810196361997</v>
      </c>
      <c r="E27" s="75">
        <v>0.53193351278094003</v>
      </c>
      <c r="F27" s="75">
        <v>0.67662269114630003</v>
      </c>
    </row>
    <row r="28" spans="1:6" x14ac:dyDescent="0.25">
      <c r="A28" s="113"/>
      <c r="B28" s="74" t="s">
        <v>169</v>
      </c>
      <c r="C28" s="112"/>
      <c r="D28" s="75">
        <v>0.92989199202242001</v>
      </c>
      <c r="E28" s="75">
        <v>0.90467811600711001</v>
      </c>
      <c r="F28" s="75">
        <v>0.95510586803774</v>
      </c>
    </row>
    <row r="29" spans="1:6" x14ac:dyDescent="0.25">
      <c r="A29" s="113"/>
      <c r="B29" s="76" t="s">
        <v>170</v>
      </c>
      <c r="C29" s="112"/>
      <c r="D29" s="75">
        <v>0.79849970217537003</v>
      </c>
      <c r="E29" s="75">
        <v>0.74362125237057997</v>
      </c>
      <c r="F29" s="75">
        <v>0.85337815198016997</v>
      </c>
    </row>
    <row r="30" spans="1:6" x14ac:dyDescent="0.25">
      <c r="A30" s="113"/>
      <c r="B30" s="76" t="s">
        <v>171</v>
      </c>
      <c r="C30" s="112"/>
      <c r="D30" s="75">
        <v>0.47260751015365998</v>
      </c>
      <c r="E30" s="75">
        <v>0.40393200641714999</v>
      </c>
      <c r="F30" s="75">
        <v>0.54128301389016997</v>
      </c>
    </row>
    <row r="31" spans="1:6" x14ac:dyDescent="0.25">
      <c r="A31" s="113"/>
      <c r="B31" s="76" t="s">
        <v>172</v>
      </c>
      <c r="C31" s="112"/>
      <c r="D31" s="75">
        <v>0.31983733211312998</v>
      </c>
      <c r="E31" s="75">
        <v>0.25749438794721002</v>
      </c>
      <c r="F31" s="75">
        <v>0.38218027627904999</v>
      </c>
    </row>
    <row r="32" spans="1:6" x14ac:dyDescent="0.25">
      <c r="A32" s="113"/>
      <c r="B32" s="76" t="s">
        <v>173</v>
      </c>
      <c r="C32" s="112"/>
      <c r="D32" s="75">
        <v>0.38380979748438998</v>
      </c>
      <c r="E32" s="75">
        <v>0.31505713409960001</v>
      </c>
      <c r="F32" s="75">
        <v>0.45256246086919</v>
      </c>
    </row>
    <row r="33" spans="1:6" x14ac:dyDescent="0.25">
      <c r="A33" s="113"/>
      <c r="B33" s="76" t="s">
        <v>174</v>
      </c>
      <c r="C33" s="112"/>
      <c r="D33" s="75">
        <v>0.32718053913265999</v>
      </c>
      <c r="E33" s="75">
        <v>0.26449016973451001</v>
      </c>
      <c r="F33" s="75">
        <v>0.38987090853079998</v>
      </c>
    </row>
    <row r="34" spans="1:6" x14ac:dyDescent="0.25">
      <c r="A34" s="113"/>
      <c r="B34" s="76" t="s">
        <v>175</v>
      </c>
      <c r="C34" s="112"/>
      <c r="D34" s="75">
        <v>0.77849153358706003</v>
      </c>
      <c r="E34" s="75">
        <v>0.72992582328112998</v>
      </c>
      <c r="F34" s="75">
        <v>0.82705724389297997</v>
      </c>
    </row>
    <row r="35" spans="1:6" x14ac:dyDescent="0.25">
      <c r="A35" s="113"/>
      <c r="B35" s="76" t="s">
        <v>164</v>
      </c>
      <c r="C35" s="112"/>
      <c r="D35" s="75">
        <v>4.9710775302699997E-3</v>
      </c>
      <c r="E35" s="75">
        <v>8.6025067964E-4</v>
      </c>
      <c r="F35" s="75">
        <v>9.0819043809000008E-3</v>
      </c>
    </row>
    <row r="37" spans="1:6" ht="102" customHeight="1" x14ac:dyDescent="0.25">
      <c r="A37" s="88" t="s">
        <v>176</v>
      </c>
      <c r="B37" s="88"/>
      <c r="C37" s="88"/>
    </row>
  </sheetData>
  <mergeCells count="7">
    <mergeCell ref="A37:C37"/>
    <mergeCell ref="A6:A15"/>
    <mergeCell ref="C6:C15"/>
    <mergeCell ref="A16:A25"/>
    <mergeCell ref="C16:C25"/>
    <mergeCell ref="A26:A35"/>
    <mergeCell ref="C26:C3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EF524-BB0C-4621-821C-6EBF9D9522E1}">
  <sheetPr>
    <tabColor rgb="FF7030A0"/>
  </sheetPr>
  <dimension ref="A1:F40"/>
  <sheetViews>
    <sheetView workbookViewId="0"/>
  </sheetViews>
  <sheetFormatPr defaultColWidth="8.6640625" defaultRowHeight="13.8" x14ac:dyDescent="0.25"/>
  <cols>
    <col min="1" max="1" width="46" style="6" customWidth="1"/>
    <col min="2" max="2" width="47.88671875" style="6" customWidth="1"/>
    <col min="3" max="6" width="15" style="6" customWidth="1"/>
    <col min="7" max="16384" width="8.6640625" style="6"/>
  </cols>
  <sheetData>
    <row r="1" spans="1:6" ht="17.399999999999999" x14ac:dyDescent="0.3">
      <c r="A1" s="1" t="s">
        <v>3</v>
      </c>
    </row>
    <row r="3" spans="1:6" ht="17.399999999999999" x14ac:dyDescent="0.3">
      <c r="A3" s="1" t="s">
        <v>177</v>
      </c>
    </row>
    <row r="5" spans="1:6" ht="27.6" x14ac:dyDescent="0.25">
      <c r="A5" s="23" t="s">
        <v>5</v>
      </c>
      <c r="B5" s="23" t="s">
        <v>178</v>
      </c>
      <c r="C5" s="23" t="s">
        <v>6</v>
      </c>
      <c r="D5" s="23" t="s">
        <v>8</v>
      </c>
      <c r="E5" s="23" t="s">
        <v>22</v>
      </c>
      <c r="F5" s="23" t="s">
        <v>23</v>
      </c>
    </row>
    <row r="6" spans="1:6" x14ac:dyDescent="0.25">
      <c r="A6" s="110" t="s">
        <v>34</v>
      </c>
      <c r="B6" s="74" t="s">
        <v>179</v>
      </c>
      <c r="C6" s="112">
        <v>765</v>
      </c>
      <c r="D6" s="75">
        <v>0.223637</v>
      </c>
      <c r="E6" s="75">
        <v>0.16865849999999999</v>
      </c>
      <c r="F6" s="75">
        <v>0.27861530000000001</v>
      </c>
    </row>
    <row r="7" spans="1:6" x14ac:dyDescent="0.25">
      <c r="A7" s="110"/>
      <c r="B7" s="74" t="s">
        <v>180</v>
      </c>
      <c r="C7" s="112"/>
      <c r="D7" s="75">
        <v>6.9678000000000004E-2</v>
      </c>
      <c r="E7" s="75">
        <v>3.19867E-2</v>
      </c>
      <c r="F7" s="75">
        <v>0.10736997</v>
      </c>
    </row>
    <row r="8" spans="1:6" x14ac:dyDescent="0.25">
      <c r="A8" s="110"/>
      <c r="B8" s="77" t="s">
        <v>181</v>
      </c>
      <c r="C8" s="112"/>
      <c r="D8" s="75">
        <v>0.15026800000000001</v>
      </c>
      <c r="E8" s="75">
        <v>0.10609109999999999</v>
      </c>
      <c r="F8" s="75">
        <v>0.19444566999999999</v>
      </c>
    </row>
    <row r="9" spans="1:6" x14ac:dyDescent="0.25">
      <c r="A9" s="110"/>
      <c r="B9" s="74" t="s">
        <v>182</v>
      </c>
      <c r="C9" s="112"/>
      <c r="D9" s="75">
        <v>2.6866000000000001E-2</v>
      </c>
      <c r="E9" s="75">
        <v>9.0387000000000002E-3</v>
      </c>
      <c r="F9" s="75">
        <v>4.4693959999999998E-2</v>
      </c>
    </row>
    <row r="10" spans="1:6" ht="14.25" customHeight="1" x14ac:dyDescent="0.25">
      <c r="A10" s="110"/>
      <c r="B10" s="74" t="s">
        <v>183</v>
      </c>
      <c r="C10" s="112"/>
      <c r="D10" s="75">
        <v>6.8365999999999996E-2</v>
      </c>
      <c r="E10" s="75">
        <v>3.1951800000000002E-2</v>
      </c>
      <c r="F10" s="75">
        <v>0.10478089</v>
      </c>
    </row>
    <row r="11" spans="1:6" x14ac:dyDescent="0.25">
      <c r="A11" s="110"/>
      <c r="B11" s="74" t="s">
        <v>184</v>
      </c>
      <c r="C11" s="112"/>
      <c r="D11" s="75">
        <v>9.0933E-2</v>
      </c>
      <c r="E11" s="75">
        <v>5.0576500000000003E-2</v>
      </c>
      <c r="F11" s="75">
        <v>0.13128867</v>
      </c>
    </row>
    <row r="12" spans="1:6" ht="14.25" customHeight="1" x14ac:dyDescent="0.25">
      <c r="A12" s="110"/>
      <c r="B12" s="74" t="s">
        <v>185</v>
      </c>
      <c r="C12" s="112"/>
      <c r="D12" s="75">
        <v>6.2375E-2</v>
      </c>
      <c r="E12" s="75">
        <v>2.3147000000000001E-2</v>
      </c>
      <c r="F12" s="75">
        <v>0.1016025</v>
      </c>
    </row>
    <row r="13" spans="1:6" x14ac:dyDescent="0.25">
      <c r="A13" s="110"/>
      <c r="B13" s="74" t="s">
        <v>186</v>
      </c>
      <c r="C13" s="112"/>
      <c r="D13" s="75">
        <v>3.7936999999999999E-2</v>
      </c>
      <c r="E13" s="75">
        <v>6.8294999999999996E-3</v>
      </c>
      <c r="F13" s="75">
        <v>6.9045519999999999E-2</v>
      </c>
    </row>
    <row r="14" spans="1:6" x14ac:dyDescent="0.25">
      <c r="A14" s="110"/>
      <c r="B14" s="74" t="s">
        <v>187</v>
      </c>
      <c r="C14" s="112"/>
      <c r="D14" s="75">
        <v>5.4805E-2</v>
      </c>
      <c r="E14" s="75">
        <v>1.44152E-2</v>
      </c>
      <c r="F14" s="75">
        <v>9.5194340000000002E-2</v>
      </c>
    </row>
    <row r="15" spans="1:6" x14ac:dyDescent="0.25">
      <c r="A15" s="110"/>
      <c r="B15" s="74" t="s">
        <v>188</v>
      </c>
      <c r="C15" s="112"/>
      <c r="D15" s="75">
        <v>6.3952095478780002E-2</v>
      </c>
      <c r="E15" s="75">
        <v>3.8910037110600003E-2</v>
      </c>
      <c r="F15" s="75">
        <v>8.8994153846959995E-2</v>
      </c>
    </row>
    <row r="16" spans="1:6" x14ac:dyDescent="0.25">
      <c r="A16" s="110"/>
      <c r="B16" s="74" t="s">
        <v>189</v>
      </c>
      <c r="C16" s="112"/>
      <c r="D16" s="75">
        <v>0.52948497133634997</v>
      </c>
      <c r="E16" s="75">
        <v>0.46410188307882</v>
      </c>
      <c r="F16" s="75">
        <v>0.59486805959388001</v>
      </c>
    </row>
    <row r="17" spans="1:6" x14ac:dyDescent="0.25">
      <c r="A17" s="110" t="s">
        <v>25</v>
      </c>
      <c r="B17" s="74" t="s">
        <v>179</v>
      </c>
      <c r="C17" s="112">
        <v>174</v>
      </c>
      <c r="D17" s="75">
        <v>0.31265999999999999</v>
      </c>
      <c r="E17" s="75">
        <v>0.23468530000000001</v>
      </c>
      <c r="F17" s="75">
        <v>0.39063545999999999</v>
      </c>
    </row>
    <row r="18" spans="1:6" x14ac:dyDescent="0.25">
      <c r="A18" s="110"/>
      <c r="B18" s="74" t="s">
        <v>180</v>
      </c>
      <c r="C18" s="112"/>
      <c r="D18" s="75">
        <v>9.3813999999999995E-2</v>
      </c>
      <c r="E18" s="75">
        <v>4.77717E-2</v>
      </c>
      <c r="F18" s="75">
        <v>0.13985613999999999</v>
      </c>
    </row>
    <row r="19" spans="1:6" x14ac:dyDescent="0.25">
      <c r="A19" s="110"/>
      <c r="B19" s="77" t="s">
        <v>181</v>
      </c>
      <c r="C19" s="112"/>
      <c r="D19" s="75">
        <v>0.103057</v>
      </c>
      <c r="E19" s="75">
        <v>5.1761500000000002E-2</v>
      </c>
      <c r="F19" s="75">
        <v>0.15435192</v>
      </c>
    </row>
    <row r="20" spans="1:6" x14ac:dyDescent="0.25">
      <c r="A20" s="110"/>
      <c r="B20" s="74" t="s">
        <v>182</v>
      </c>
      <c r="C20" s="112"/>
      <c r="D20" s="75">
        <v>5.9533999999999997E-2</v>
      </c>
      <c r="E20" s="75">
        <v>1.316E-2</v>
      </c>
      <c r="F20" s="75">
        <v>0.10590703</v>
      </c>
    </row>
    <row r="21" spans="1:6" x14ac:dyDescent="0.25">
      <c r="A21" s="110"/>
      <c r="B21" s="74" t="s">
        <v>183</v>
      </c>
      <c r="C21" s="112"/>
      <c r="D21" s="75">
        <v>7.9216999999999996E-2</v>
      </c>
      <c r="E21" s="75">
        <v>3.98489E-2</v>
      </c>
      <c r="F21" s="75">
        <v>0.11858491</v>
      </c>
    </row>
    <row r="22" spans="1:6" x14ac:dyDescent="0.25">
      <c r="A22" s="110"/>
      <c r="B22" s="74" t="s">
        <v>184</v>
      </c>
      <c r="C22" s="112"/>
      <c r="D22" s="75">
        <v>0.261598</v>
      </c>
      <c r="E22" s="75">
        <v>0.18839420000000001</v>
      </c>
      <c r="F22" s="75">
        <v>0.33480201999999998</v>
      </c>
    </row>
    <row r="23" spans="1:6" x14ac:dyDescent="0.25">
      <c r="A23" s="110"/>
      <c r="B23" s="74" t="s">
        <v>185</v>
      </c>
      <c r="C23" s="112"/>
      <c r="D23" s="75">
        <v>0.114714</v>
      </c>
      <c r="E23" s="75">
        <v>5.9394599999999999E-2</v>
      </c>
      <c r="F23" s="75">
        <v>0.17003313</v>
      </c>
    </row>
    <row r="24" spans="1:6" x14ac:dyDescent="0.25">
      <c r="A24" s="110"/>
      <c r="B24" s="74" t="s">
        <v>186</v>
      </c>
      <c r="C24" s="112"/>
      <c r="D24" s="75">
        <v>6.2445000000000001E-2</v>
      </c>
      <c r="E24" s="75">
        <v>2.3602600000000001E-2</v>
      </c>
      <c r="F24" s="75">
        <v>0.10128667</v>
      </c>
    </row>
    <row r="25" spans="1:6" x14ac:dyDescent="0.25">
      <c r="A25" s="110"/>
      <c r="B25" s="74" t="s">
        <v>187</v>
      </c>
      <c r="C25" s="112"/>
      <c r="D25" s="75">
        <v>5.6938000000000002E-2</v>
      </c>
      <c r="E25" s="75">
        <v>1.3810599999999999E-2</v>
      </c>
      <c r="F25" s="75">
        <v>0.10006606</v>
      </c>
    </row>
    <row r="26" spans="1:6" x14ac:dyDescent="0.25">
      <c r="A26" s="110"/>
      <c r="B26" s="74" t="s">
        <v>188</v>
      </c>
      <c r="C26" s="112"/>
      <c r="D26" s="75">
        <v>8.7010277754430002E-2</v>
      </c>
      <c r="E26" s="75">
        <v>3.4365740733890003E-2</v>
      </c>
      <c r="F26" s="75">
        <v>0.13965481477496999</v>
      </c>
    </row>
    <row r="27" spans="1:6" ht="15" customHeight="1" x14ac:dyDescent="0.25">
      <c r="A27" s="110"/>
      <c r="B27" s="74" t="s">
        <v>189</v>
      </c>
      <c r="C27" s="112"/>
      <c r="D27" s="75">
        <v>0.35428658402914998</v>
      </c>
      <c r="E27" s="75">
        <v>0.27546502650089</v>
      </c>
      <c r="F27" s="75">
        <v>0.43310814155740002</v>
      </c>
    </row>
    <row r="28" spans="1:6" x14ac:dyDescent="0.25">
      <c r="A28" s="110" t="s">
        <v>26</v>
      </c>
      <c r="B28" s="74" t="s">
        <v>179</v>
      </c>
      <c r="C28" s="112">
        <v>939</v>
      </c>
      <c r="D28" s="75">
        <v>0.22667599999999999</v>
      </c>
      <c r="E28" s="75">
        <v>0.17350850000000001</v>
      </c>
      <c r="F28" s="75">
        <v>0.27984441999999998</v>
      </c>
    </row>
    <row r="29" spans="1:6" x14ac:dyDescent="0.25">
      <c r="A29" s="110"/>
      <c r="B29" s="74" t="s">
        <v>180</v>
      </c>
      <c r="C29" s="112"/>
      <c r="D29" s="75">
        <v>7.0501999999999995E-2</v>
      </c>
      <c r="E29" s="75">
        <v>3.4063700000000002E-2</v>
      </c>
      <c r="F29" s="75">
        <v>0.10694105</v>
      </c>
    </row>
    <row r="30" spans="1:6" x14ac:dyDescent="0.25">
      <c r="A30" s="110"/>
      <c r="B30" s="77" t="s">
        <v>181</v>
      </c>
      <c r="C30" s="112"/>
      <c r="D30" s="75">
        <v>0.14865600000000001</v>
      </c>
      <c r="E30" s="75">
        <v>0.10595160000000001</v>
      </c>
      <c r="F30" s="75">
        <v>0.19136127</v>
      </c>
    </row>
    <row r="31" spans="1:6" x14ac:dyDescent="0.25">
      <c r="A31" s="110"/>
      <c r="B31" s="74" t="s">
        <v>182</v>
      </c>
      <c r="C31" s="112"/>
      <c r="D31" s="75">
        <v>2.7982E-2</v>
      </c>
      <c r="E31" s="75">
        <v>1.0690099999999999E-2</v>
      </c>
      <c r="F31" s="75">
        <v>4.5273279999999999E-2</v>
      </c>
    </row>
    <row r="32" spans="1:6" x14ac:dyDescent="0.25">
      <c r="A32" s="110"/>
      <c r="B32" s="74" t="s">
        <v>183</v>
      </c>
      <c r="C32" s="112"/>
      <c r="D32" s="75">
        <v>6.8737000000000006E-2</v>
      </c>
      <c r="E32" s="75">
        <v>3.3539899999999997E-2</v>
      </c>
      <c r="F32" s="75">
        <v>0.10393373</v>
      </c>
    </row>
    <row r="33" spans="1:6" x14ac:dyDescent="0.25">
      <c r="A33" s="110"/>
      <c r="B33" s="74" t="s">
        <v>184</v>
      </c>
      <c r="C33" s="112"/>
      <c r="D33" s="75">
        <v>9.6759999999999999E-2</v>
      </c>
      <c r="E33" s="75">
        <v>5.7701500000000003E-2</v>
      </c>
      <c r="F33" s="75">
        <v>0.13581794</v>
      </c>
    </row>
    <row r="34" spans="1:6" x14ac:dyDescent="0.25">
      <c r="A34" s="110"/>
      <c r="B34" s="74" t="s">
        <v>185</v>
      </c>
      <c r="C34" s="112"/>
      <c r="D34" s="75">
        <v>6.4161999999999997E-2</v>
      </c>
      <c r="E34" s="75">
        <v>2.6226300000000001E-2</v>
      </c>
      <c r="F34" s="75">
        <v>0.10209722</v>
      </c>
    </row>
    <row r="35" spans="1:6" x14ac:dyDescent="0.25">
      <c r="A35" s="110"/>
      <c r="B35" s="74" t="s">
        <v>186</v>
      </c>
      <c r="C35" s="112"/>
      <c r="D35" s="75">
        <v>3.8774000000000003E-2</v>
      </c>
      <c r="E35" s="75">
        <v>8.6990999999999995E-3</v>
      </c>
      <c r="F35" s="75">
        <v>6.8849400000000005E-2</v>
      </c>
    </row>
    <row r="36" spans="1:6" x14ac:dyDescent="0.25">
      <c r="A36" s="110"/>
      <c r="B36" s="74" t="s">
        <v>187</v>
      </c>
      <c r="C36" s="112"/>
      <c r="D36" s="75">
        <v>5.4878000000000003E-2</v>
      </c>
      <c r="E36" s="75">
        <v>1.5839300000000001E-2</v>
      </c>
      <c r="F36" s="75">
        <v>9.3915929999999995E-2</v>
      </c>
    </row>
    <row r="37" spans="1:6" x14ac:dyDescent="0.25">
      <c r="A37" s="110"/>
      <c r="B37" s="74" t="s">
        <v>188</v>
      </c>
      <c r="C37" s="112"/>
      <c r="D37" s="75">
        <v>6.4739381221320003E-2</v>
      </c>
      <c r="E37" s="75">
        <v>4.0485647354920003E-2</v>
      </c>
      <c r="F37" s="75">
        <v>8.8993115087719996E-2</v>
      </c>
    </row>
    <row r="38" spans="1:6" x14ac:dyDescent="0.25">
      <c r="A38" s="110"/>
      <c r="B38" s="74" t="s">
        <v>189</v>
      </c>
      <c r="C38" s="112"/>
      <c r="D38" s="75">
        <v>0.52350309510713999</v>
      </c>
      <c r="E38" s="75">
        <v>0.46029509150077003</v>
      </c>
      <c r="F38" s="75">
        <v>0.58671109871351002</v>
      </c>
    </row>
    <row r="39" spans="1:6" x14ac:dyDescent="0.25">
      <c r="A39" s="33"/>
      <c r="C39" s="36"/>
      <c r="D39" s="37"/>
      <c r="E39" s="37"/>
    </row>
    <row r="40" spans="1:6" ht="40.5" customHeight="1" x14ac:dyDescent="0.25">
      <c r="A40" s="88" t="s">
        <v>146</v>
      </c>
      <c r="B40" s="88"/>
      <c r="C40" s="88"/>
      <c r="D40" s="42"/>
      <c r="E40" s="42"/>
    </row>
  </sheetData>
  <sortState xmlns:xlrd2="http://schemas.microsoft.com/office/spreadsheetml/2017/richdata2" ref="A28:F38">
    <sortCondition ref="B28:B38"/>
  </sortState>
  <mergeCells count="7">
    <mergeCell ref="A40:C40"/>
    <mergeCell ref="A28:A38"/>
    <mergeCell ref="A17:A27"/>
    <mergeCell ref="A6:A16"/>
    <mergeCell ref="C28:C38"/>
    <mergeCell ref="C17:C27"/>
    <mergeCell ref="C6:C16"/>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C3EA2-6576-40D0-B41C-A46C7FDC4A9C}">
  <sheetPr>
    <tabColor rgb="FFFF0000"/>
  </sheetPr>
  <dimension ref="A1:F21"/>
  <sheetViews>
    <sheetView workbookViewId="0">
      <selection activeCell="A23" sqref="A23"/>
    </sheetView>
  </sheetViews>
  <sheetFormatPr defaultColWidth="15" defaultRowHeight="14.4" x14ac:dyDescent="0.3"/>
  <cols>
    <col min="1" max="1" width="37" customWidth="1"/>
  </cols>
  <sheetData>
    <row r="1" spans="1:5" ht="17.399999999999999" x14ac:dyDescent="0.3">
      <c r="A1" s="1" t="s">
        <v>3</v>
      </c>
      <c r="B1" s="6"/>
      <c r="C1" s="6"/>
      <c r="D1" s="6"/>
      <c r="E1" s="6"/>
    </row>
    <row r="2" spans="1:5" x14ac:dyDescent="0.3">
      <c r="A2" s="6"/>
      <c r="B2" s="6"/>
      <c r="C2" s="6"/>
      <c r="D2" s="6"/>
      <c r="E2" s="6"/>
    </row>
    <row r="3" spans="1:5" ht="17.399999999999999" x14ac:dyDescent="0.3">
      <c r="A3" s="1" t="s">
        <v>190</v>
      </c>
      <c r="B3" s="6"/>
      <c r="C3" s="6"/>
      <c r="D3" s="6"/>
      <c r="E3" s="6"/>
    </row>
    <row r="4" spans="1:5" x14ac:dyDescent="0.3">
      <c r="A4" s="6"/>
      <c r="B4" s="12"/>
      <c r="C4" s="13"/>
      <c r="D4" s="13"/>
      <c r="E4" s="13"/>
    </row>
    <row r="5" spans="1:5" x14ac:dyDescent="0.3">
      <c r="A5" s="14" t="s">
        <v>93</v>
      </c>
      <c r="B5" s="12"/>
      <c r="C5" s="13"/>
      <c r="D5" s="13"/>
      <c r="E5" s="13"/>
    </row>
    <row r="6" spans="1:5" ht="55.8" x14ac:dyDescent="0.3">
      <c r="A6" s="23" t="s">
        <v>5</v>
      </c>
      <c r="B6" s="23" t="s">
        <v>6</v>
      </c>
      <c r="C6" s="23" t="s">
        <v>210</v>
      </c>
      <c r="D6" s="23" t="s">
        <v>22</v>
      </c>
      <c r="E6" s="23" t="s">
        <v>23</v>
      </c>
    </row>
    <row r="7" spans="1:5" x14ac:dyDescent="0.3">
      <c r="A7" s="43" t="s">
        <v>191</v>
      </c>
      <c r="B7" s="54">
        <v>184</v>
      </c>
      <c r="C7" s="55">
        <v>0.51737073956391</v>
      </c>
      <c r="D7" s="55">
        <v>0.42788132843981003</v>
      </c>
      <c r="E7" s="55">
        <v>0.60686015068800003</v>
      </c>
    </row>
    <row r="8" spans="1:5" x14ac:dyDescent="0.3">
      <c r="A8" s="43" t="s">
        <v>192</v>
      </c>
      <c r="B8" s="54">
        <v>225</v>
      </c>
      <c r="C8" s="55">
        <v>0.82701151696421005</v>
      </c>
      <c r="D8" s="55">
        <v>0.76758845249206997</v>
      </c>
      <c r="E8" s="55">
        <v>0.88643458143634002</v>
      </c>
    </row>
    <row r="9" spans="1:5" ht="15" thickBot="1" x14ac:dyDescent="0.35">
      <c r="A9" s="79" t="s">
        <v>193</v>
      </c>
      <c r="B9" s="80">
        <v>203</v>
      </c>
      <c r="C9" s="81">
        <v>0.95490872482991995</v>
      </c>
      <c r="D9" s="81">
        <v>0.92547662178499002</v>
      </c>
      <c r="E9" s="81">
        <v>0.98434082787485</v>
      </c>
    </row>
    <row r="10" spans="1:5" x14ac:dyDescent="0.3">
      <c r="A10" s="82" t="s">
        <v>235</v>
      </c>
      <c r="B10" s="83">
        <v>612</v>
      </c>
      <c r="C10" s="84">
        <v>0.63654110557428001</v>
      </c>
      <c r="D10" s="84">
        <v>0.57610566026308996</v>
      </c>
      <c r="E10" s="84">
        <v>0.69697655088546995</v>
      </c>
    </row>
    <row r="11" spans="1:5" x14ac:dyDescent="0.3">
      <c r="A11" s="43" t="s">
        <v>236</v>
      </c>
      <c r="B11" s="54">
        <v>454</v>
      </c>
      <c r="C11" s="55">
        <v>0.97532399999999997</v>
      </c>
      <c r="D11" s="55">
        <v>0.95953379000000005</v>
      </c>
      <c r="E11" s="55">
        <v>0.99093509999999996</v>
      </c>
    </row>
    <row r="12" spans="1:5" x14ac:dyDescent="0.3">
      <c r="A12" s="24"/>
      <c r="B12" s="25"/>
      <c r="C12" s="26"/>
      <c r="D12" s="26"/>
      <c r="E12" s="26"/>
    </row>
    <row r="13" spans="1:5" x14ac:dyDescent="0.3">
      <c r="A13" s="14" t="s">
        <v>97</v>
      </c>
    </row>
    <row r="14" spans="1:5" ht="55.8" x14ac:dyDescent="0.3">
      <c r="A14" s="23" t="s">
        <v>5</v>
      </c>
      <c r="B14" s="23" t="s">
        <v>210</v>
      </c>
      <c r="C14" s="23" t="s">
        <v>22</v>
      </c>
      <c r="D14" s="23" t="s">
        <v>23</v>
      </c>
    </row>
    <row r="15" spans="1:5" x14ac:dyDescent="0.3">
      <c r="A15" s="43" t="s">
        <v>191</v>
      </c>
      <c r="B15" s="78">
        <v>0.46260000000000001</v>
      </c>
      <c r="C15" s="55">
        <v>0.33167200000000002</v>
      </c>
      <c r="D15" s="55">
        <v>0.59352800000000006</v>
      </c>
    </row>
    <row r="16" spans="1:5" x14ac:dyDescent="0.3">
      <c r="A16" s="43" t="s">
        <v>192</v>
      </c>
      <c r="B16" s="78">
        <v>0.55630000000000002</v>
      </c>
      <c r="C16" s="55">
        <v>0.51337600000000005</v>
      </c>
      <c r="D16" s="55">
        <v>0.59922399999999998</v>
      </c>
    </row>
    <row r="17" spans="1:6" ht="15" thickBot="1" x14ac:dyDescent="0.35">
      <c r="A17" s="79" t="s">
        <v>193</v>
      </c>
      <c r="B17" s="85">
        <v>0.6764</v>
      </c>
      <c r="C17" s="81">
        <v>0.63092800000000004</v>
      </c>
      <c r="D17" s="81">
        <v>0.72187199999999996</v>
      </c>
    </row>
    <row r="18" spans="1:6" x14ac:dyDescent="0.3">
      <c r="A18" s="82" t="s">
        <v>235</v>
      </c>
      <c r="B18" s="86">
        <v>0.51</v>
      </c>
      <c r="C18" s="87" t="s">
        <v>208</v>
      </c>
      <c r="D18" s="87" t="s">
        <v>208</v>
      </c>
    </row>
    <row r="19" spans="1:6" x14ac:dyDescent="0.3">
      <c r="A19" s="43" t="s">
        <v>236</v>
      </c>
      <c r="B19" s="78">
        <v>0.93</v>
      </c>
      <c r="C19" s="46" t="s">
        <v>208</v>
      </c>
      <c r="D19" s="46" t="s">
        <v>208</v>
      </c>
    </row>
    <row r="21" spans="1:6" ht="66" customHeight="1" x14ac:dyDescent="0.3">
      <c r="A21" s="88" t="s">
        <v>215</v>
      </c>
      <c r="B21" s="88"/>
      <c r="C21" s="88"/>
      <c r="D21" s="88"/>
      <c r="E21" s="88"/>
      <c r="F21" s="42"/>
    </row>
  </sheetData>
  <mergeCells count="1">
    <mergeCell ref="A21:E2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C5770-0D77-4380-B086-C0FB45063169}">
  <sheetPr>
    <tabColor rgb="FFFF0000"/>
  </sheetPr>
  <dimension ref="A1:M12"/>
  <sheetViews>
    <sheetView workbookViewId="0"/>
  </sheetViews>
  <sheetFormatPr defaultColWidth="15" defaultRowHeight="14.4" x14ac:dyDescent="0.3"/>
  <cols>
    <col min="1" max="1" width="37" customWidth="1"/>
  </cols>
  <sheetData>
    <row r="1" spans="1:13" ht="17.399999999999999" x14ac:dyDescent="0.3">
      <c r="A1" s="1" t="s">
        <v>3</v>
      </c>
      <c r="B1" s="6"/>
      <c r="C1" s="6"/>
      <c r="D1" s="6"/>
    </row>
    <row r="2" spans="1:13" x14ac:dyDescent="0.3">
      <c r="A2" s="6"/>
      <c r="B2" s="6"/>
      <c r="C2" s="6"/>
      <c r="D2" s="6"/>
    </row>
    <row r="3" spans="1:13" ht="17.399999999999999" x14ac:dyDescent="0.3">
      <c r="A3" s="1" t="s">
        <v>195</v>
      </c>
      <c r="B3" s="6"/>
      <c r="C3" s="6"/>
      <c r="D3" s="6"/>
    </row>
    <row r="4" spans="1:13" x14ac:dyDescent="0.3">
      <c r="A4" s="6"/>
      <c r="B4" s="6"/>
      <c r="C4" s="6"/>
    </row>
    <row r="5" spans="1:13" ht="30" customHeight="1" x14ac:dyDescent="0.3">
      <c r="A5" s="6"/>
      <c r="B5" s="97" t="s">
        <v>216</v>
      </c>
      <c r="C5" s="98"/>
      <c r="D5" s="98"/>
      <c r="E5" s="99"/>
      <c r="F5" s="97" t="s">
        <v>217</v>
      </c>
      <c r="G5" s="98"/>
      <c r="H5" s="98"/>
      <c r="I5" s="99"/>
      <c r="J5" s="97" t="s">
        <v>218</v>
      </c>
      <c r="K5" s="98"/>
      <c r="L5" s="98"/>
      <c r="M5" s="99"/>
    </row>
    <row r="6" spans="1:13" ht="28.2" x14ac:dyDescent="0.3">
      <c r="A6" s="23" t="s">
        <v>5</v>
      </c>
      <c r="B6" s="23" t="s">
        <v>6</v>
      </c>
      <c r="C6" s="23" t="s">
        <v>31</v>
      </c>
      <c r="D6" s="23" t="s">
        <v>22</v>
      </c>
      <c r="E6" s="23" t="s">
        <v>23</v>
      </c>
      <c r="F6" s="23" t="s">
        <v>6</v>
      </c>
      <c r="G6" s="23" t="s">
        <v>32</v>
      </c>
      <c r="H6" s="23" t="s">
        <v>22</v>
      </c>
      <c r="I6" s="23" t="s">
        <v>23</v>
      </c>
      <c r="J6" s="23" t="s">
        <v>6</v>
      </c>
      <c r="K6" s="23" t="s">
        <v>33</v>
      </c>
      <c r="L6" s="23" t="s">
        <v>22</v>
      </c>
      <c r="M6" s="23" t="s">
        <v>23</v>
      </c>
    </row>
    <row r="7" spans="1:13" x14ac:dyDescent="0.3">
      <c r="A7" s="43" t="s">
        <v>191</v>
      </c>
      <c r="B7" s="49">
        <v>106</v>
      </c>
      <c r="C7" s="51">
        <v>0.79943282808120997</v>
      </c>
      <c r="D7" s="51">
        <v>0.74119505978774003</v>
      </c>
      <c r="E7" s="51">
        <v>0.85767059637468002</v>
      </c>
      <c r="F7" s="49">
        <v>106</v>
      </c>
      <c r="G7" s="51">
        <v>0.70706641991871</v>
      </c>
      <c r="H7" s="51">
        <v>0.63847809153808999</v>
      </c>
      <c r="I7" s="51">
        <v>0.77565474829933001</v>
      </c>
      <c r="J7" s="49">
        <v>106</v>
      </c>
      <c r="K7" s="51">
        <v>0.56525210771686996</v>
      </c>
      <c r="L7" s="51">
        <v>0.49108252214305997</v>
      </c>
      <c r="M7" s="51">
        <v>0.63942169329067</v>
      </c>
    </row>
    <row r="8" spans="1:13" x14ac:dyDescent="0.3">
      <c r="A8" s="43" t="s">
        <v>192</v>
      </c>
      <c r="B8" s="49">
        <v>198</v>
      </c>
      <c r="C8" s="51">
        <v>0.80180462574174005</v>
      </c>
      <c r="D8" s="51">
        <v>0.75919117611094999</v>
      </c>
      <c r="E8" s="51">
        <v>0.84441807537253</v>
      </c>
      <c r="F8" s="49">
        <v>198</v>
      </c>
      <c r="G8" s="51">
        <v>0.62701851720326995</v>
      </c>
      <c r="H8" s="51">
        <v>0.58722119854812005</v>
      </c>
      <c r="I8" s="51">
        <v>0.66681583585841997</v>
      </c>
      <c r="J8" s="49">
        <v>198</v>
      </c>
      <c r="K8" s="51">
        <v>0.50274634751931002</v>
      </c>
      <c r="L8" s="51">
        <v>0.46330579774693997</v>
      </c>
      <c r="M8" s="51">
        <v>0.54218689729167002</v>
      </c>
    </row>
    <row r="9" spans="1:13" x14ac:dyDescent="0.3">
      <c r="A9" s="43" t="s">
        <v>193</v>
      </c>
      <c r="B9" s="43">
        <v>193</v>
      </c>
      <c r="C9" s="51">
        <v>0.82341823527813995</v>
      </c>
      <c r="D9" s="51">
        <v>0.78449026099115005</v>
      </c>
      <c r="E9" s="51">
        <v>0.86234620956512997</v>
      </c>
      <c r="F9" s="49">
        <v>193</v>
      </c>
      <c r="G9" s="51">
        <v>0.60563065783486003</v>
      </c>
      <c r="H9" s="51">
        <v>0.57025774515091998</v>
      </c>
      <c r="I9" s="51">
        <v>0.64100357051879997</v>
      </c>
      <c r="J9" s="49">
        <v>193</v>
      </c>
      <c r="K9" s="51">
        <v>0.49868732750472</v>
      </c>
      <c r="L9" s="51">
        <v>0.46451951685984</v>
      </c>
      <c r="M9" s="51">
        <v>0.53285513814959995</v>
      </c>
    </row>
    <row r="10" spans="1:13" x14ac:dyDescent="0.3">
      <c r="A10" s="43" t="s">
        <v>194</v>
      </c>
      <c r="B10" s="43">
        <v>497</v>
      </c>
      <c r="C10" s="51">
        <v>0.80929744742112997</v>
      </c>
      <c r="D10" s="51">
        <v>0.7832519989201</v>
      </c>
      <c r="E10" s="51">
        <v>0.83534289592216004</v>
      </c>
      <c r="F10" s="49">
        <v>497</v>
      </c>
      <c r="G10" s="51">
        <v>0.63703237887025999</v>
      </c>
      <c r="H10" s="51">
        <v>0.61077962742958003</v>
      </c>
      <c r="I10" s="51">
        <v>0.66328513031092995</v>
      </c>
      <c r="J10" s="49">
        <v>497</v>
      </c>
      <c r="K10" s="51">
        <v>0.51554867814431005</v>
      </c>
      <c r="L10" s="51">
        <v>0.48917664402941002</v>
      </c>
      <c r="M10" s="51">
        <v>0.54192071225920002</v>
      </c>
    </row>
    <row r="12" spans="1:13" ht="68.25" customHeight="1" x14ac:dyDescent="0.3">
      <c r="A12" s="88" t="s">
        <v>196</v>
      </c>
      <c r="B12" s="88"/>
      <c r="C12" s="88"/>
      <c r="D12" s="88"/>
      <c r="E12" s="88"/>
      <c r="F12" s="42"/>
      <c r="G12" s="42"/>
      <c r="H12" s="42"/>
      <c r="I12" s="42"/>
      <c r="J12" s="42"/>
    </row>
  </sheetData>
  <mergeCells count="4">
    <mergeCell ref="J5:M5"/>
    <mergeCell ref="F5:I5"/>
    <mergeCell ref="B5:E5"/>
    <mergeCell ref="A12:E1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666E0-736B-4E49-85C0-EEAF9721DDCF}">
  <sheetPr>
    <tabColor rgb="FFFF0000"/>
  </sheetPr>
  <dimension ref="A1:H35"/>
  <sheetViews>
    <sheetView workbookViewId="0"/>
  </sheetViews>
  <sheetFormatPr defaultColWidth="8.6640625" defaultRowHeight="13.8" x14ac:dyDescent="0.25"/>
  <cols>
    <col min="1" max="1" width="32.5546875" style="6" customWidth="1"/>
    <col min="2" max="2" width="66.109375" style="6" customWidth="1"/>
    <col min="3" max="6" width="15" style="6" customWidth="1"/>
    <col min="7" max="8" width="13.44140625" style="6" customWidth="1"/>
    <col min="9" max="16384" width="8.6640625" style="6"/>
  </cols>
  <sheetData>
    <row r="1" spans="1:8" ht="17.399999999999999" x14ac:dyDescent="0.3">
      <c r="A1" s="1" t="s">
        <v>3</v>
      </c>
    </row>
    <row r="3" spans="1:8" ht="17.399999999999999" x14ac:dyDescent="0.3">
      <c r="A3" s="1" t="s">
        <v>197</v>
      </c>
    </row>
    <row r="5" spans="1:8" ht="27.6" x14ac:dyDescent="0.25">
      <c r="A5" s="23" t="s">
        <v>5</v>
      </c>
      <c r="B5" s="23" t="s">
        <v>128</v>
      </c>
      <c r="C5" s="23" t="s">
        <v>6</v>
      </c>
      <c r="D5" s="23" t="s">
        <v>8</v>
      </c>
      <c r="E5" s="23" t="s">
        <v>22</v>
      </c>
      <c r="F5" s="23" t="s">
        <v>23</v>
      </c>
    </row>
    <row r="6" spans="1:8" x14ac:dyDescent="0.25">
      <c r="A6" s="105" t="s">
        <v>191</v>
      </c>
      <c r="B6" s="43" t="s">
        <v>129</v>
      </c>
      <c r="C6" s="107">
        <v>78</v>
      </c>
      <c r="D6" s="55">
        <v>0.30452583637658998</v>
      </c>
      <c r="E6" s="55">
        <v>0.18938337499426</v>
      </c>
      <c r="F6" s="55">
        <v>0.41966829775892001</v>
      </c>
    </row>
    <row r="7" spans="1:8" x14ac:dyDescent="0.25">
      <c r="A7" s="105"/>
      <c r="B7" s="43" t="s">
        <v>130</v>
      </c>
      <c r="C7" s="107"/>
      <c r="D7" s="55">
        <v>0.37503038443015002</v>
      </c>
      <c r="E7" s="55">
        <v>0.26201118001508</v>
      </c>
      <c r="F7" s="55">
        <v>0.48804958884520999</v>
      </c>
    </row>
    <row r="8" spans="1:8" x14ac:dyDescent="0.25">
      <c r="A8" s="105"/>
      <c r="B8" s="43" t="s">
        <v>131</v>
      </c>
      <c r="C8" s="107"/>
      <c r="D8" s="55">
        <v>0.19304146086695001</v>
      </c>
      <c r="E8" s="55">
        <v>8.1363090499879998E-2</v>
      </c>
      <c r="F8" s="55">
        <v>0.30471983123402002</v>
      </c>
    </row>
    <row r="9" spans="1:8" ht="27.6" x14ac:dyDescent="0.25">
      <c r="A9" s="105"/>
      <c r="B9" s="73" t="s">
        <v>132</v>
      </c>
      <c r="C9" s="107"/>
      <c r="D9" s="55">
        <v>0.23691553758614001</v>
      </c>
      <c r="E9" s="55">
        <v>0.12222117951441</v>
      </c>
      <c r="F9" s="55">
        <v>0.35160989565786999</v>
      </c>
    </row>
    <row r="10" spans="1:8" ht="27.6" x14ac:dyDescent="0.25">
      <c r="A10" s="105"/>
      <c r="B10" s="73" t="s">
        <v>133</v>
      </c>
      <c r="C10" s="107"/>
      <c r="D10" s="55">
        <v>4.7471155536119997E-2</v>
      </c>
      <c r="E10" s="55">
        <v>3.38346129698E-3</v>
      </c>
      <c r="F10" s="55">
        <v>9.1558849775250001E-2</v>
      </c>
    </row>
    <row r="11" spans="1:8" x14ac:dyDescent="0.25">
      <c r="A11" s="105"/>
      <c r="B11" s="43" t="s">
        <v>134</v>
      </c>
      <c r="C11" s="107"/>
      <c r="D11" s="55">
        <v>0.59708811840192</v>
      </c>
      <c r="E11" s="55">
        <v>0.46650523577219999</v>
      </c>
      <c r="F11" s="55">
        <v>0.72767100103163995</v>
      </c>
    </row>
    <row r="12" spans="1:8" x14ac:dyDescent="0.25">
      <c r="A12" s="105"/>
      <c r="B12" s="43" t="s">
        <v>135</v>
      </c>
      <c r="C12" s="107"/>
      <c r="D12" s="55">
        <v>4.0237261617260003E-2</v>
      </c>
      <c r="E12" s="55">
        <v>0</v>
      </c>
      <c r="F12" s="55">
        <v>8.0727114679790005E-2</v>
      </c>
    </row>
    <row r="13" spans="1:8" x14ac:dyDescent="0.25">
      <c r="A13" s="105" t="s">
        <v>192</v>
      </c>
      <c r="B13" s="43" t="s">
        <v>129</v>
      </c>
      <c r="C13" s="107">
        <v>27</v>
      </c>
      <c r="D13" s="55">
        <v>0.40500275861508001</v>
      </c>
      <c r="E13" s="55">
        <v>0.20649875118088001</v>
      </c>
      <c r="F13" s="55">
        <v>0.60350676604928999</v>
      </c>
    </row>
    <row r="14" spans="1:8" x14ac:dyDescent="0.25">
      <c r="A14" s="105"/>
      <c r="B14" s="43" t="s">
        <v>130</v>
      </c>
      <c r="C14" s="107"/>
      <c r="D14" s="55">
        <v>0.34846546106426002</v>
      </c>
      <c r="E14" s="55">
        <v>0.16979123301196999</v>
      </c>
      <c r="F14" s="55">
        <v>0.52713968911654996</v>
      </c>
    </row>
    <row r="15" spans="1:8" x14ac:dyDescent="0.25">
      <c r="A15" s="105"/>
      <c r="B15" s="43" t="s">
        <v>131</v>
      </c>
      <c r="C15" s="107"/>
      <c r="D15" s="55">
        <v>0.31528533010782001</v>
      </c>
      <c r="E15" s="55">
        <v>0.11144785353612</v>
      </c>
      <c r="F15" s="55">
        <v>0.51912280667951005</v>
      </c>
      <c r="H15" s="24"/>
    </row>
    <row r="16" spans="1:8" ht="27.6" x14ac:dyDescent="0.25">
      <c r="A16" s="105"/>
      <c r="B16" s="73" t="s">
        <v>132</v>
      </c>
      <c r="C16" s="107"/>
      <c r="D16" s="55">
        <v>0.1654400300694</v>
      </c>
      <c r="E16" s="55">
        <v>0</v>
      </c>
      <c r="F16" s="55">
        <v>0.34209363963236999</v>
      </c>
      <c r="H16" s="24"/>
    </row>
    <row r="17" spans="1:8" ht="27.6" x14ac:dyDescent="0.25">
      <c r="A17" s="105"/>
      <c r="B17" s="73" t="s">
        <v>133</v>
      </c>
      <c r="C17" s="107"/>
      <c r="D17" s="55">
        <v>5.5903054957869999E-2</v>
      </c>
      <c r="E17" s="55">
        <v>0</v>
      </c>
      <c r="F17" s="55">
        <v>0.14052791835192999</v>
      </c>
      <c r="H17" s="24"/>
    </row>
    <row r="18" spans="1:8" x14ac:dyDescent="0.25">
      <c r="A18" s="105"/>
      <c r="B18" s="43" t="s">
        <v>134</v>
      </c>
      <c r="C18" s="107"/>
      <c r="D18" s="55">
        <v>0.46037829268446001</v>
      </c>
      <c r="E18" s="55">
        <v>0.23147596051675001</v>
      </c>
      <c r="F18" s="55">
        <v>0.68928062485218</v>
      </c>
      <c r="H18" s="24"/>
    </row>
    <row r="19" spans="1:8" x14ac:dyDescent="0.25">
      <c r="A19" s="105"/>
      <c r="B19" s="43" t="s">
        <v>135</v>
      </c>
      <c r="C19" s="107"/>
      <c r="D19" s="55">
        <v>0.10231870868262</v>
      </c>
      <c r="E19" s="55">
        <v>0</v>
      </c>
      <c r="F19" s="55">
        <v>0.24988821500175001</v>
      </c>
    </row>
    <row r="20" spans="1:8" x14ac:dyDescent="0.25">
      <c r="A20" s="105" t="s">
        <v>193</v>
      </c>
      <c r="B20" s="43" t="s">
        <v>129</v>
      </c>
      <c r="C20" s="107">
        <v>10</v>
      </c>
      <c r="D20" s="55">
        <v>0.42946483651341999</v>
      </c>
      <c r="E20" s="55">
        <v>0.13094930567919</v>
      </c>
      <c r="F20" s="55">
        <v>0.72798036734765004</v>
      </c>
    </row>
    <row r="21" spans="1:8" x14ac:dyDescent="0.25">
      <c r="A21" s="105"/>
      <c r="B21" s="43" t="s">
        <v>130</v>
      </c>
      <c r="C21" s="107"/>
      <c r="D21" s="55">
        <v>0.32161595836575002</v>
      </c>
      <c r="E21" s="55">
        <v>0.24235084716864</v>
      </c>
      <c r="F21" s="55">
        <v>0.40088106956285002</v>
      </c>
    </row>
    <row r="22" spans="1:8" x14ac:dyDescent="0.25">
      <c r="A22" s="105"/>
      <c r="B22" s="43" t="s">
        <v>131</v>
      </c>
      <c r="C22" s="107"/>
      <c r="D22" s="55">
        <v>0.59086827974397005</v>
      </c>
      <c r="E22" s="55">
        <v>0.51160316854686005</v>
      </c>
      <c r="F22" s="55">
        <v>0.67013339094108004</v>
      </c>
    </row>
    <row r="23" spans="1:8" ht="27.6" x14ac:dyDescent="0.25">
      <c r="A23" s="105"/>
      <c r="B23" s="73" t="s">
        <v>132</v>
      </c>
      <c r="C23" s="107"/>
      <c r="D23" s="55">
        <v>9.9738908875339996E-2</v>
      </c>
      <c r="E23" s="55">
        <v>9.9738908875339996E-2</v>
      </c>
      <c r="F23" s="55">
        <v>9.9738908875339996E-2</v>
      </c>
    </row>
    <row r="24" spans="1:8" ht="27.6" x14ac:dyDescent="0.25">
      <c r="A24" s="105"/>
      <c r="B24" s="73" t="s">
        <v>133</v>
      </c>
      <c r="C24" s="107"/>
      <c r="D24" s="55">
        <v>0.14490786153558</v>
      </c>
      <c r="E24" s="55">
        <v>0</v>
      </c>
      <c r="F24" s="55">
        <v>0.43270738255003999</v>
      </c>
    </row>
    <row r="25" spans="1:8" x14ac:dyDescent="0.25">
      <c r="A25" s="105"/>
      <c r="B25" s="43" t="s">
        <v>134</v>
      </c>
      <c r="C25" s="107"/>
      <c r="D25" s="55">
        <v>0.30105255667281999</v>
      </c>
      <c r="E25" s="55">
        <v>2.53702583859E-3</v>
      </c>
      <c r="F25" s="55">
        <v>0.59956808750705004</v>
      </c>
    </row>
    <row r="26" spans="1:8" x14ac:dyDescent="0.25">
      <c r="A26" s="105"/>
      <c r="B26" s="43" t="s">
        <v>135</v>
      </c>
      <c r="C26" s="107"/>
      <c r="D26" s="55">
        <v>8.751576189028E-2</v>
      </c>
      <c r="E26" s="55">
        <v>8.751576189028E-2</v>
      </c>
      <c r="F26" s="55">
        <v>8.751576189028E-2</v>
      </c>
    </row>
    <row r="27" spans="1:8" x14ac:dyDescent="0.25">
      <c r="A27" s="105" t="s">
        <v>194</v>
      </c>
      <c r="B27" s="43" t="s">
        <v>129</v>
      </c>
      <c r="C27" s="107">
        <v>115</v>
      </c>
      <c r="D27" s="55">
        <v>0.31815337085951001</v>
      </c>
      <c r="E27" s="55">
        <v>0.2153817377933</v>
      </c>
      <c r="F27" s="55">
        <v>0.42092500392572002</v>
      </c>
    </row>
    <row r="28" spans="1:8" x14ac:dyDescent="0.25">
      <c r="A28" s="105"/>
      <c r="B28" s="43" t="s">
        <v>130</v>
      </c>
      <c r="C28" s="107"/>
      <c r="D28" s="55">
        <v>0.37119543665226001</v>
      </c>
      <c r="E28" s="55">
        <v>0.27081297717745001</v>
      </c>
      <c r="F28" s="55">
        <v>0.47157789612708001</v>
      </c>
    </row>
    <row r="29" spans="1:8" x14ac:dyDescent="0.25">
      <c r="A29" s="105"/>
      <c r="B29" s="43" t="s">
        <v>131</v>
      </c>
      <c r="C29" s="107"/>
      <c r="D29" s="55">
        <v>0.21241914089861999</v>
      </c>
      <c r="E29" s="55">
        <v>0.11245851817264001</v>
      </c>
      <c r="F29" s="55">
        <v>0.31237976362460002</v>
      </c>
    </row>
    <row r="30" spans="1:8" ht="27.6" x14ac:dyDescent="0.25">
      <c r="A30" s="105"/>
      <c r="B30" s="73" t="s">
        <v>132</v>
      </c>
      <c r="C30" s="107"/>
      <c r="D30" s="55">
        <v>0.22667167674377001</v>
      </c>
      <c r="E30" s="55">
        <v>0.1249266059142</v>
      </c>
      <c r="F30" s="55">
        <v>0.32841674757334999</v>
      </c>
    </row>
    <row r="31" spans="1:8" ht="27.6" x14ac:dyDescent="0.25">
      <c r="A31" s="105"/>
      <c r="B31" s="73" t="s">
        <v>133</v>
      </c>
      <c r="C31" s="107"/>
      <c r="D31" s="55">
        <v>4.9604444196669997E-2</v>
      </c>
      <c r="E31" s="55">
        <v>9.8808664986800004E-3</v>
      </c>
      <c r="F31" s="55">
        <v>8.9328021894660006E-2</v>
      </c>
    </row>
    <row r="32" spans="1:8" x14ac:dyDescent="0.25">
      <c r="A32" s="105"/>
      <c r="B32" s="43" t="s">
        <v>134</v>
      </c>
      <c r="C32" s="107"/>
      <c r="D32" s="55">
        <v>0.57711176155227994</v>
      </c>
      <c r="E32" s="55">
        <v>0.46046420662114002</v>
      </c>
      <c r="F32" s="55">
        <v>0.69375931648342004</v>
      </c>
    </row>
    <row r="33" spans="1:6" x14ac:dyDescent="0.25">
      <c r="A33" s="105"/>
      <c r="B33" s="43" t="s">
        <v>135</v>
      </c>
      <c r="C33" s="107"/>
      <c r="D33" s="55">
        <v>4.8316758482389997E-2</v>
      </c>
      <c r="E33" s="55">
        <v>8.89481306355E-3</v>
      </c>
      <c r="F33" s="55">
        <v>8.7738703901240001E-2</v>
      </c>
    </row>
    <row r="35" spans="1:6" ht="39" customHeight="1" x14ac:dyDescent="0.25">
      <c r="A35" s="88" t="s">
        <v>136</v>
      </c>
      <c r="B35" s="88"/>
      <c r="C35" s="88"/>
      <c r="D35" s="42"/>
      <c r="E35" s="42"/>
    </row>
  </sheetData>
  <mergeCells count="9">
    <mergeCell ref="A35:C35"/>
    <mergeCell ref="A6:A12"/>
    <mergeCell ref="C6:C12"/>
    <mergeCell ref="C27:C33"/>
    <mergeCell ref="A27:A33"/>
    <mergeCell ref="A20:A26"/>
    <mergeCell ref="C20:C26"/>
    <mergeCell ref="A13:A19"/>
    <mergeCell ref="C13:C19"/>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BC1D4-9AD0-4E95-A9E7-DEE76052425C}">
  <sheetPr>
    <tabColor rgb="FFFF0000"/>
  </sheetPr>
  <dimension ref="A1:H27"/>
  <sheetViews>
    <sheetView workbookViewId="0"/>
  </sheetViews>
  <sheetFormatPr defaultColWidth="8.6640625" defaultRowHeight="13.8" x14ac:dyDescent="0.25"/>
  <cols>
    <col min="1" max="1" width="31.5546875" style="6" customWidth="1"/>
    <col min="2" max="2" width="49.109375" style="6" customWidth="1"/>
    <col min="3" max="6" width="15" style="6" customWidth="1"/>
    <col min="7" max="7" width="14.5546875" style="6" customWidth="1"/>
    <col min="8" max="16384" width="8.6640625" style="6"/>
  </cols>
  <sheetData>
    <row r="1" spans="1:8" ht="17.399999999999999" x14ac:dyDescent="0.3">
      <c r="A1" s="1" t="s">
        <v>3</v>
      </c>
    </row>
    <row r="3" spans="1:8" ht="17.399999999999999" x14ac:dyDescent="0.3">
      <c r="A3" s="1" t="s">
        <v>198</v>
      </c>
    </row>
    <row r="5" spans="1:8" ht="27.6" x14ac:dyDescent="0.25">
      <c r="A5" s="23" t="s">
        <v>5</v>
      </c>
      <c r="B5" s="23" t="s">
        <v>159</v>
      </c>
      <c r="C5" s="23" t="s">
        <v>6</v>
      </c>
      <c r="D5" s="23" t="s">
        <v>8</v>
      </c>
      <c r="E5" s="23" t="s">
        <v>22</v>
      </c>
      <c r="F5" s="23" t="s">
        <v>23</v>
      </c>
    </row>
    <row r="6" spans="1:8" x14ac:dyDescent="0.25">
      <c r="A6" s="105" t="s">
        <v>191</v>
      </c>
      <c r="B6" s="76" t="s">
        <v>160</v>
      </c>
      <c r="C6" s="114">
        <v>106</v>
      </c>
      <c r="D6" s="75">
        <v>0.129845979764937</v>
      </c>
      <c r="E6" s="75">
        <v>6.8359987541631695E-2</v>
      </c>
      <c r="F6" s="75">
        <v>0.19133197198824298</v>
      </c>
      <c r="H6" s="34"/>
    </row>
    <row r="7" spans="1:8" x14ac:dyDescent="0.25">
      <c r="A7" s="105"/>
      <c r="B7" s="76" t="s">
        <v>161</v>
      </c>
      <c r="C7" s="114"/>
      <c r="D7" s="75">
        <v>0.18035822266484899</v>
      </c>
      <c r="E7" s="75">
        <v>9.8848827433663203E-2</v>
      </c>
      <c r="F7" s="75">
        <v>0.26186761789603397</v>
      </c>
      <c r="H7" s="34"/>
    </row>
    <row r="8" spans="1:8" x14ac:dyDescent="0.25">
      <c r="A8" s="105"/>
      <c r="B8" s="74" t="s">
        <v>162</v>
      </c>
      <c r="C8" s="114"/>
      <c r="D8" s="75">
        <v>0</v>
      </c>
      <c r="E8" s="75">
        <v>0</v>
      </c>
      <c r="F8" s="75">
        <v>0</v>
      </c>
      <c r="H8" s="33"/>
    </row>
    <row r="9" spans="1:8" x14ac:dyDescent="0.25">
      <c r="A9" s="105"/>
      <c r="B9" s="76" t="s">
        <v>163</v>
      </c>
      <c r="C9" s="114"/>
      <c r="D9" s="75">
        <v>0.67054776420745899</v>
      </c>
      <c r="E9" s="75">
        <v>0.57187572358572503</v>
      </c>
      <c r="F9" s="75">
        <v>0.76921980482919394</v>
      </c>
      <c r="H9" s="34"/>
    </row>
    <row r="10" spans="1:8" x14ac:dyDescent="0.25">
      <c r="A10" s="105"/>
      <c r="B10" s="76" t="s">
        <v>164</v>
      </c>
      <c r="C10" s="114"/>
      <c r="D10" s="75">
        <v>1.9248033362755001E-2</v>
      </c>
      <c r="E10" s="75">
        <v>0</v>
      </c>
      <c r="F10" s="75">
        <v>4.3817536210352601E-2</v>
      </c>
      <c r="H10" s="34"/>
    </row>
    <row r="11" spans="1:8" x14ac:dyDescent="0.25">
      <c r="A11" s="113" t="s">
        <v>192</v>
      </c>
      <c r="B11" s="76" t="s">
        <v>160</v>
      </c>
      <c r="C11" s="112">
        <v>198</v>
      </c>
      <c r="D11" s="75">
        <v>4.9902785623833601E-2</v>
      </c>
      <c r="E11" s="75">
        <v>9.1175997635070012E-3</v>
      </c>
      <c r="F11" s="75">
        <v>9.0687971484160301E-2</v>
      </c>
      <c r="H11" s="33"/>
    </row>
    <row r="12" spans="1:8" x14ac:dyDescent="0.25">
      <c r="A12" s="113"/>
      <c r="B12" s="76" t="s">
        <v>161</v>
      </c>
      <c r="C12" s="112"/>
      <c r="D12" s="75">
        <v>5.9707496811087502E-2</v>
      </c>
      <c r="E12" s="75">
        <v>1.7163328716655699E-2</v>
      </c>
      <c r="F12" s="75">
        <v>0.102251664905519</v>
      </c>
      <c r="H12" s="34"/>
    </row>
    <row r="13" spans="1:8" x14ac:dyDescent="0.25">
      <c r="A13" s="113"/>
      <c r="B13" s="74" t="s">
        <v>162</v>
      </c>
      <c r="C13" s="112"/>
      <c r="D13" s="75">
        <v>5.0066877447169797E-2</v>
      </c>
      <c r="E13" s="75">
        <v>1.19195815606956E-2</v>
      </c>
      <c r="F13" s="75">
        <v>8.8214173333643994E-2</v>
      </c>
      <c r="H13" s="34"/>
    </row>
    <row r="14" spans="1:8" x14ac:dyDescent="0.25">
      <c r="A14" s="113"/>
      <c r="B14" s="76" t="s">
        <v>163</v>
      </c>
      <c r="C14" s="112"/>
      <c r="D14" s="75">
        <v>0.79910641520903591</v>
      </c>
      <c r="E14" s="75">
        <v>0.73128988034983611</v>
      </c>
      <c r="F14" s="75">
        <v>0.86692295006823494</v>
      </c>
      <c r="H14" s="34"/>
    </row>
    <row r="15" spans="1:8" x14ac:dyDescent="0.25">
      <c r="A15" s="113"/>
      <c r="B15" s="76" t="s">
        <v>164</v>
      </c>
      <c r="C15" s="112"/>
      <c r="D15" s="75">
        <v>4.1216424908873305E-2</v>
      </c>
      <c r="E15" s="75">
        <v>1.19358668776099E-2</v>
      </c>
      <c r="F15" s="75">
        <v>7.049698294013669E-2</v>
      </c>
      <c r="H15" s="34"/>
    </row>
    <row r="16" spans="1:8" x14ac:dyDescent="0.25">
      <c r="A16" s="113" t="s">
        <v>193</v>
      </c>
      <c r="B16" s="76" t="s">
        <v>160</v>
      </c>
      <c r="C16" s="112">
        <v>193</v>
      </c>
      <c r="D16" s="75">
        <v>4.7809930585059196E-2</v>
      </c>
      <c r="E16" s="75">
        <v>1.56900189525685E-2</v>
      </c>
      <c r="F16" s="75">
        <v>7.9929842217549896E-2</v>
      </c>
    </row>
    <row r="17" spans="1:6" x14ac:dyDescent="0.25">
      <c r="A17" s="113"/>
      <c r="B17" s="76" t="s">
        <v>161</v>
      </c>
      <c r="C17" s="112"/>
      <c r="D17" s="75">
        <v>5.0416418329937993E-3</v>
      </c>
      <c r="E17" s="75">
        <v>0</v>
      </c>
      <c r="F17" s="75">
        <v>1.4948589901669999E-2</v>
      </c>
    </row>
    <row r="18" spans="1:6" x14ac:dyDescent="0.25">
      <c r="A18" s="113"/>
      <c r="B18" s="74" t="s">
        <v>162</v>
      </c>
      <c r="C18" s="112"/>
      <c r="D18" s="75">
        <v>1.0840525478507E-2</v>
      </c>
      <c r="E18" s="75">
        <v>0</v>
      </c>
      <c r="F18" s="75">
        <v>2.6322492214965E-2</v>
      </c>
    </row>
    <row r="19" spans="1:6" x14ac:dyDescent="0.25">
      <c r="A19" s="113"/>
      <c r="B19" s="76" t="s">
        <v>163</v>
      </c>
      <c r="C19" s="112"/>
      <c r="D19" s="75">
        <v>0.90103074269874694</v>
      </c>
      <c r="E19" s="75">
        <v>0.85441653320982891</v>
      </c>
      <c r="F19" s="75">
        <v>0.94764495218766498</v>
      </c>
    </row>
    <row r="20" spans="1:6" x14ac:dyDescent="0.25">
      <c r="A20" s="113"/>
      <c r="B20" s="76" t="s">
        <v>164</v>
      </c>
      <c r="C20" s="112"/>
      <c r="D20" s="75">
        <v>3.52771594046936E-2</v>
      </c>
      <c r="E20" s="75">
        <v>4.4177298436839998E-3</v>
      </c>
      <c r="F20" s="75">
        <v>6.6136588965703097E-2</v>
      </c>
    </row>
    <row r="21" spans="1:6" x14ac:dyDescent="0.25">
      <c r="A21" s="113" t="s">
        <v>194</v>
      </c>
      <c r="B21" s="76" t="s">
        <v>160</v>
      </c>
      <c r="C21" s="112">
        <v>497</v>
      </c>
      <c r="D21" s="75">
        <v>9.2046310082679508E-2</v>
      </c>
      <c r="E21" s="75">
        <v>5.6444447810317905E-2</v>
      </c>
      <c r="F21" s="75">
        <v>0.127648172355041</v>
      </c>
    </row>
    <row r="22" spans="1:6" x14ac:dyDescent="0.25">
      <c r="A22" s="113"/>
      <c r="B22" s="76" t="s">
        <v>161</v>
      </c>
      <c r="C22" s="112"/>
      <c r="D22" s="75">
        <v>0.11622176799449101</v>
      </c>
      <c r="E22" s="75">
        <v>7.0696417864538702E-2</v>
      </c>
      <c r="F22" s="75">
        <v>0.16174711812444301</v>
      </c>
    </row>
    <row r="23" spans="1:6" x14ac:dyDescent="0.25">
      <c r="A23" s="113"/>
      <c r="B23" s="74" t="s">
        <v>162</v>
      </c>
      <c r="C23" s="112"/>
      <c r="D23" s="75">
        <v>1.8094065294669299E-2</v>
      </c>
      <c r="E23" s="75">
        <v>5.2662887692146998E-3</v>
      </c>
      <c r="F23" s="75">
        <v>3.0921841820123901E-2</v>
      </c>
    </row>
    <row r="24" spans="1:6" x14ac:dyDescent="0.25">
      <c r="A24" s="113"/>
      <c r="B24" s="76" t="s">
        <v>163</v>
      </c>
      <c r="C24" s="112"/>
      <c r="D24" s="75">
        <v>0.74489905094088993</v>
      </c>
      <c r="E24" s="75">
        <v>0.687542973265035</v>
      </c>
      <c r="F24" s="75">
        <v>0.80225512861674408</v>
      </c>
    </row>
    <row r="25" spans="1:6" x14ac:dyDescent="0.25">
      <c r="A25" s="113"/>
      <c r="B25" s="76" t="s">
        <v>164</v>
      </c>
      <c r="C25" s="112"/>
      <c r="D25" s="75">
        <v>2.8738805687269001E-2</v>
      </c>
      <c r="E25" s="75">
        <v>1.1934850940642202E-2</v>
      </c>
      <c r="F25" s="75">
        <v>4.5542760433895796E-2</v>
      </c>
    </row>
    <row r="26" spans="1:6" x14ac:dyDescent="0.25">
      <c r="A26" s="35"/>
      <c r="B26" s="34"/>
      <c r="C26" s="38"/>
      <c r="D26" s="39"/>
      <c r="E26" s="39"/>
      <c r="F26" s="39"/>
    </row>
    <row r="27" spans="1:6" ht="41.25" customHeight="1" x14ac:dyDescent="0.25">
      <c r="A27" s="88" t="s">
        <v>165</v>
      </c>
      <c r="B27" s="88"/>
      <c r="C27" s="88"/>
      <c r="D27" s="42"/>
      <c r="E27" s="42"/>
    </row>
  </sheetData>
  <mergeCells count="9">
    <mergeCell ref="A27:C27"/>
    <mergeCell ref="C11:C15"/>
    <mergeCell ref="A6:A10"/>
    <mergeCell ref="C6:C10"/>
    <mergeCell ref="A16:A20"/>
    <mergeCell ref="C16:C20"/>
    <mergeCell ref="A21:A25"/>
    <mergeCell ref="C21:C25"/>
    <mergeCell ref="A11:A1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7E7CE-6EDE-453E-91CF-C8F84B72A9E1}">
  <sheetPr>
    <tabColor rgb="FFFF0000"/>
  </sheetPr>
  <dimension ref="A1:F23"/>
  <sheetViews>
    <sheetView workbookViewId="0"/>
  </sheetViews>
  <sheetFormatPr defaultColWidth="8.6640625" defaultRowHeight="13.8" x14ac:dyDescent="0.25"/>
  <cols>
    <col min="1" max="1" width="30.109375" style="6" customWidth="1"/>
    <col min="2" max="2" width="51.5546875" style="6" customWidth="1"/>
    <col min="3" max="3" width="15" style="6" customWidth="1"/>
    <col min="4" max="4" width="24.44140625" style="6" customWidth="1"/>
    <col min="5" max="6" width="15" style="6" customWidth="1"/>
    <col min="7" max="10" width="14.5546875" style="6" customWidth="1"/>
    <col min="11" max="16384" width="8.6640625" style="6"/>
  </cols>
  <sheetData>
    <row r="1" spans="1:6" ht="17.399999999999999" x14ac:dyDescent="0.3">
      <c r="A1" s="1" t="s">
        <v>3</v>
      </c>
    </row>
    <row r="3" spans="1:6" ht="17.399999999999999" x14ac:dyDescent="0.3">
      <c r="A3" s="1" t="s">
        <v>199</v>
      </c>
    </row>
    <row r="5" spans="1:6" ht="41.4" x14ac:dyDescent="0.25">
      <c r="A5" s="23" t="s">
        <v>5</v>
      </c>
      <c r="B5" s="23" t="s">
        <v>200</v>
      </c>
      <c r="C5" s="23" t="s">
        <v>6</v>
      </c>
      <c r="D5" s="23" t="s">
        <v>201</v>
      </c>
      <c r="E5" s="23" t="s">
        <v>22</v>
      </c>
      <c r="F5" s="23" t="s">
        <v>23</v>
      </c>
    </row>
    <row r="6" spans="1:6" x14ac:dyDescent="0.25">
      <c r="A6" s="105" t="s">
        <v>191</v>
      </c>
      <c r="B6" s="76" t="s">
        <v>202</v>
      </c>
      <c r="C6" s="114">
        <v>179</v>
      </c>
      <c r="D6" s="75">
        <v>0.21292769004782</v>
      </c>
      <c r="E6" s="75">
        <v>0.13471748626016</v>
      </c>
      <c r="F6" s="75">
        <v>0.29113789383548</v>
      </c>
    </row>
    <row r="7" spans="1:6" x14ac:dyDescent="0.25">
      <c r="A7" s="105"/>
      <c r="B7" s="76" t="s">
        <v>203</v>
      </c>
      <c r="C7" s="114"/>
      <c r="D7" s="75">
        <v>0.24139478922502</v>
      </c>
      <c r="E7" s="75">
        <v>0.16304687351543001</v>
      </c>
      <c r="F7" s="75">
        <v>0.31974270493461998</v>
      </c>
    </row>
    <row r="8" spans="1:6" x14ac:dyDescent="0.25">
      <c r="A8" s="105"/>
      <c r="B8" s="74" t="s">
        <v>204</v>
      </c>
      <c r="C8" s="114"/>
      <c r="D8" s="75">
        <v>0.20092561866200001</v>
      </c>
      <c r="E8" s="75">
        <v>0.12344238936634</v>
      </c>
      <c r="F8" s="75">
        <v>0.27840884795764997</v>
      </c>
    </row>
    <row r="9" spans="1:6" x14ac:dyDescent="0.25">
      <c r="A9" s="105"/>
      <c r="B9" s="76" t="s">
        <v>205</v>
      </c>
      <c r="C9" s="114"/>
      <c r="D9" s="75">
        <v>0.20092561866200001</v>
      </c>
      <c r="E9" s="75">
        <v>0.12344238936634</v>
      </c>
      <c r="F9" s="75">
        <v>0.27840884795764997</v>
      </c>
    </row>
    <row r="10" spans="1:6" x14ac:dyDescent="0.25">
      <c r="A10" s="113" t="s">
        <v>192</v>
      </c>
      <c r="B10" s="76" t="s">
        <v>202</v>
      </c>
      <c r="C10" s="112">
        <v>224</v>
      </c>
      <c r="D10" s="75">
        <v>0.29842010318950002</v>
      </c>
      <c r="E10" s="75">
        <v>0.22568103482400001</v>
      </c>
      <c r="F10" s="75">
        <v>0.37115917155500999</v>
      </c>
    </row>
    <row r="11" spans="1:6" x14ac:dyDescent="0.25">
      <c r="A11" s="113"/>
      <c r="B11" s="76" t="s">
        <v>203</v>
      </c>
      <c r="C11" s="112"/>
      <c r="D11" s="75">
        <v>0.26233482950809001</v>
      </c>
      <c r="E11" s="75">
        <v>0.19102384592033</v>
      </c>
      <c r="F11" s="75">
        <v>0.33364581309586</v>
      </c>
    </row>
    <row r="12" spans="1:6" x14ac:dyDescent="0.25">
      <c r="A12" s="113"/>
      <c r="B12" s="74" t="s">
        <v>204</v>
      </c>
      <c r="C12" s="112"/>
      <c r="D12" s="75">
        <v>0.22183104540161999</v>
      </c>
      <c r="E12" s="75">
        <v>0.15494997872055</v>
      </c>
      <c r="F12" s="75">
        <v>0.28871211208268999</v>
      </c>
    </row>
    <row r="13" spans="1:6" x14ac:dyDescent="0.25">
      <c r="A13" s="113"/>
      <c r="B13" s="76" t="s">
        <v>205</v>
      </c>
      <c r="C13" s="112"/>
      <c r="D13" s="75">
        <v>0.20754745951799999</v>
      </c>
      <c r="E13" s="75">
        <v>0.14269320510183001</v>
      </c>
      <c r="F13" s="75">
        <v>0.27240171393417001</v>
      </c>
    </row>
    <row r="14" spans="1:6" x14ac:dyDescent="0.25">
      <c r="A14" s="113" t="s">
        <v>193</v>
      </c>
      <c r="B14" s="76" t="s">
        <v>202</v>
      </c>
      <c r="C14" s="112">
        <v>202</v>
      </c>
      <c r="D14" s="75">
        <v>0.31266357992015997</v>
      </c>
      <c r="E14" s="75">
        <v>0.24106250956165001</v>
      </c>
      <c r="F14" s="75">
        <v>0.38426465027868001</v>
      </c>
    </row>
    <row r="15" spans="1:6" x14ac:dyDescent="0.25">
      <c r="A15" s="113"/>
      <c r="B15" s="76" t="s">
        <v>203</v>
      </c>
      <c r="C15" s="112"/>
      <c r="D15" s="75">
        <v>0.22199962325754999</v>
      </c>
      <c r="E15" s="75">
        <v>0.15982181061527001</v>
      </c>
      <c r="F15" s="75">
        <v>0.28417743589984001</v>
      </c>
    </row>
    <row r="16" spans="1:6" x14ac:dyDescent="0.25">
      <c r="A16" s="113"/>
      <c r="B16" s="74" t="s">
        <v>204</v>
      </c>
      <c r="C16" s="112"/>
      <c r="D16" s="75">
        <v>0.17951672919186001</v>
      </c>
      <c r="E16" s="75">
        <v>0.12232749144005001</v>
      </c>
      <c r="F16" s="75">
        <v>0.23670596694368001</v>
      </c>
    </row>
    <row r="17" spans="1:6" x14ac:dyDescent="0.25">
      <c r="A17" s="113"/>
      <c r="B17" s="76" t="s">
        <v>205</v>
      </c>
      <c r="C17" s="112"/>
      <c r="D17" s="75">
        <v>0.17167700940614999</v>
      </c>
      <c r="E17" s="75">
        <v>0.11483637650667</v>
      </c>
      <c r="F17" s="75">
        <v>0.22851764230562999</v>
      </c>
    </row>
    <row r="18" spans="1:6" x14ac:dyDescent="0.25">
      <c r="A18" s="113" t="s">
        <v>194</v>
      </c>
      <c r="B18" s="76" t="s">
        <v>202</v>
      </c>
      <c r="C18" s="112">
        <v>605</v>
      </c>
      <c r="D18" s="75">
        <v>0.24476013880868</v>
      </c>
      <c r="E18" s="75">
        <v>0.19052252924849999</v>
      </c>
      <c r="F18" s="75">
        <v>0.29899774836886001</v>
      </c>
    </row>
    <row r="19" spans="1:6" x14ac:dyDescent="0.25">
      <c r="A19" s="113"/>
      <c r="B19" s="76" t="s">
        <v>203</v>
      </c>
      <c r="C19" s="112"/>
      <c r="D19" s="75">
        <v>0.24506437609893</v>
      </c>
      <c r="E19" s="75">
        <v>0.19097844118227</v>
      </c>
      <c r="F19" s="75">
        <v>0.29915031101558998</v>
      </c>
    </row>
    <row r="20" spans="1:6" x14ac:dyDescent="0.25">
      <c r="A20" s="113"/>
      <c r="B20" s="74" t="s">
        <v>204</v>
      </c>
      <c r="C20" s="112"/>
      <c r="D20" s="75">
        <v>0.20439647067302999</v>
      </c>
      <c r="E20" s="75">
        <v>0.15127338869925999</v>
      </c>
      <c r="F20" s="75">
        <v>0.25751955264679</v>
      </c>
    </row>
    <row r="21" spans="1:6" x14ac:dyDescent="0.25">
      <c r="A21" s="113"/>
      <c r="B21" s="76" t="s">
        <v>205</v>
      </c>
      <c r="C21" s="112"/>
      <c r="D21" s="75">
        <v>0.19990907952001999</v>
      </c>
      <c r="E21" s="75">
        <v>0.14696273997830001</v>
      </c>
      <c r="F21" s="75">
        <v>0.25285541906174003</v>
      </c>
    </row>
    <row r="23" spans="1:6" ht="52.5" customHeight="1" x14ac:dyDescent="0.25">
      <c r="A23" s="88" t="s">
        <v>206</v>
      </c>
      <c r="B23" s="88"/>
      <c r="C23" s="88"/>
      <c r="D23" s="42"/>
      <c r="E23" s="42"/>
    </row>
  </sheetData>
  <mergeCells count="9">
    <mergeCell ref="A23:C23"/>
    <mergeCell ref="A18:A21"/>
    <mergeCell ref="C18:C21"/>
    <mergeCell ref="A6:A9"/>
    <mergeCell ref="C6:C9"/>
    <mergeCell ref="A10:A13"/>
    <mergeCell ref="C10:C13"/>
    <mergeCell ref="A14:A17"/>
    <mergeCell ref="C14:C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FCCFD-7707-4866-BC00-A6AA52C80AF9}">
  <sheetPr>
    <tabColor theme="7"/>
  </sheetPr>
  <dimension ref="A1:F25"/>
  <sheetViews>
    <sheetView workbookViewId="0"/>
  </sheetViews>
  <sheetFormatPr defaultColWidth="15" defaultRowHeight="14.4" x14ac:dyDescent="0.3"/>
  <cols>
    <col min="1" max="1" width="9.44140625" customWidth="1"/>
    <col min="2" max="2" width="37" customWidth="1"/>
  </cols>
  <sheetData>
    <row r="1" spans="1:6" ht="17.399999999999999" x14ac:dyDescent="0.3">
      <c r="A1" s="1" t="s">
        <v>3</v>
      </c>
      <c r="B1" s="6"/>
      <c r="C1" s="6"/>
      <c r="D1" s="6"/>
      <c r="E1" s="6"/>
      <c r="F1" s="6"/>
    </row>
    <row r="2" spans="1:6" x14ac:dyDescent="0.3">
      <c r="A2" s="6"/>
      <c r="B2" s="6"/>
      <c r="C2" s="6"/>
      <c r="D2" s="6"/>
      <c r="E2" s="6"/>
      <c r="F2" s="6"/>
    </row>
    <row r="3" spans="1:6" ht="17.399999999999999" x14ac:dyDescent="0.3">
      <c r="A3" s="1" t="s">
        <v>20</v>
      </c>
      <c r="B3" s="6"/>
      <c r="C3" s="6"/>
      <c r="D3" s="6"/>
      <c r="E3" s="6"/>
      <c r="F3" s="6"/>
    </row>
    <row r="4" spans="1:6" x14ac:dyDescent="0.3">
      <c r="A4" s="6"/>
      <c r="B4" s="6"/>
      <c r="C4" s="6"/>
      <c r="D4" s="6"/>
      <c r="E4" s="6"/>
      <c r="F4" s="6"/>
    </row>
    <row r="5" spans="1:6" ht="55.8" x14ac:dyDescent="0.3">
      <c r="A5" s="23" t="s">
        <v>21</v>
      </c>
      <c r="B5" s="23" t="s">
        <v>5</v>
      </c>
      <c r="C5" s="23" t="s">
        <v>6</v>
      </c>
      <c r="D5" s="23" t="s">
        <v>210</v>
      </c>
      <c r="E5" s="23" t="s">
        <v>22</v>
      </c>
      <c r="F5" s="23" t="s">
        <v>23</v>
      </c>
    </row>
    <row r="6" spans="1:6" x14ac:dyDescent="0.3">
      <c r="A6" s="92">
        <v>2016</v>
      </c>
      <c r="B6" s="49" t="s">
        <v>24</v>
      </c>
      <c r="C6" s="50">
        <v>671</v>
      </c>
      <c r="D6" s="51">
        <v>0.63500000000000001</v>
      </c>
      <c r="E6" s="51">
        <v>0.59799999999999998</v>
      </c>
      <c r="F6" s="51">
        <v>0.67200000000000004</v>
      </c>
    </row>
    <row r="7" spans="1:6" x14ac:dyDescent="0.3">
      <c r="A7" s="93"/>
      <c r="B7" s="49" t="s">
        <v>25</v>
      </c>
      <c r="C7" s="50">
        <v>234</v>
      </c>
      <c r="D7" s="51">
        <v>1</v>
      </c>
      <c r="E7" s="51">
        <v>1</v>
      </c>
      <c r="F7" s="51">
        <v>1</v>
      </c>
    </row>
    <row r="8" spans="1:6" x14ac:dyDescent="0.3">
      <c r="A8" s="94"/>
      <c r="B8" s="49" t="s">
        <v>26</v>
      </c>
      <c r="C8" s="50">
        <v>905</v>
      </c>
      <c r="D8" s="51">
        <v>0.65</v>
      </c>
      <c r="E8" s="51">
        <v>0.61899999999999999</v>
      </c>
      <c r="F8" s="51">
        <v>0.68100000000000005</v>
      </c>
    </row>
    <row r="9" spans="1:6" x14ac:dyDescent="0.3">
      <c r="A9" s="92">
        <v>2018</v>
      </c>
      <c r="B9" s="49" t="s">
        <v>24</v>
      </c>
      <c r="C9" s="49">
        <v>775</v>
      </c>
      <c r="D9" s="51">
        <v>0.7</v>
      </c>
      <c r="E9" s="51">
        <v>0.63200000000000001</v>
      </c>
      <c r="F9" s="51">
        <v>0.76800000000000002</v>
      </c>
    </row>
    <row r="10" spans="1:6" x14ac:dyDescent="0.3">
      <c r="A10" s="93"/>
      <c r="B10" s="49" t="s">
        <v>25</v>
      </c>
      <c r="C10" s="50">
        <v>289</v>
      </c>
      <c r="D10" s="52">
        <v>0.98699999999999999</v>
      </c>
      <c r="E10" s="52">
        <v>0.97199999999999998</v>
      </c>
      <c r="F10" s="53">
        <v>1</v>
      </c>
    </row>
    <row r="11" spans="1:6" x14ac:dyDescent="0.3">
      <c r="A11" s="94"/>
      <c r="B11" s="49" t="s">
        <v>26</v>
      </c>
      <c r="C11" s="50">
        <v>1064</v>
      </c>
      <c r="D11" s="52">
        <v>0.71</v>
      </c>
      <c r="E11" s="52">
        <v>0.64500000000000002</v>
      </c>
      <c r="F11" s="52">
        <v>0.77600000000000002</v>
      </c>
    </row>
    <row r="12" spans="1:6" x14ac:dyDescent="0.3">
      <c r="A12" s="92">
        <v>2021</v>
      </c>
      <c r="B12" s="49" t="s">
        <v>24</v>
      </c>
      <c r="C12" s="50">
        <v>631</v>
      </c>
      <c r="D12" s="52">
        <v>0.72499999999999998</v>
      </c>
      <c r="E12" s="52">
        <v>0.67500000000000004</v>
      </c>
      <c r="F12" s="52">
        <v>0.77500000000000002</v>
      </c>
    </row>
    <row r="13" spans="1:6" x14ac:dyDescent="0.3">
      <c r="A13" s="93"/>
      <c r="B13" s="49" t="s">
        <v>25</v>
      </c>
      <c r="C13" s="50">
        <v>175</v>
      </c>
      <c r="D13" s="52">
        <v>1</v>
      </c>
      <c r="E13" s="52">
        <v>1</v>
      </c>
      <c r="F13" s="52">
        <v>1</v>
      </c>
    </row>
    <row r="14" spans="1:6" x14ac:dyDescent="0.3">
      <c r="A14" s="94"/>
      <c r="B14" s="49" t="s">
        <v>26</v>
      </c>
      <c r="C14" s="50">
        <v>806</v>
      </c>
      <c r="D14" s="52">
        <v>0.73699999999999999</v>
      </c>
      <c r="E14" s="52">
        <v>0.68899999999999995</v>
      </c>
      <c r="F14" s="52">
        <v>0.78500000000000003</v>
      </c>
    </row>
    <row r="15" spans="1:6" x14ac:dyDescent="0.3">
      <c r="A15" s="89">
        <v>2024</v>
      </c>
      <c r="B15" s="43" t="s">
        <v>24</v>
      </c>
      <c r="C15" s="54">
        <v>884</v>
      </c>
      <c r="D15" s="55">
        <v>0.66086699999999998</v>
      </c>
      <c r="E15" s="55">
        <v>0.60465871000000004</v>
      </c>
      <c r="F15" s="55">
        <v>0.71707628000000001</v>
      </c>
    </row>
    <row r="16" spans="1:6" x14ac:dyDescent="0.3">
      <c r="A16" s="90"/>
      <c r="B16" s="43" t="s">
        <v>25</v>
      </c>
      <c r="C16" s="54">
        <v>182</v>
      </c>
      <c r="D16" s="55">
        <v>0.94062400000000002</v>
      </c>
      <c r="E16" s="55">
        <v>0.89898100999999997</v>
      </c>
      <c r="F16" s="55">
        <v>0.98226665000000002</v>
      </c>
    </row>
    <row r="17" spans="1:6" x14ac:dyDescent="0.3">
      <c r="A17" s="91"/>
      <c r="B17" s="43" t="s">
        <v>26</v>
      </c>
      <c r="C17" s="54">
        <v>1066</v>
      </c>
      <c r="D17" s="55">
        <v>0.66759999999999997</v>
      </c>
      <c r="E17" s="55">
        <v>0.61270000000000002</v>
      </c>
      <c r="F17" s="55">
        <v>0.72250000000000003</v>
      </c>
    </row>
    <row r="18" spans="1:6" x14ac:dyDescent="0.3">
      <c r="A18" s="20"/>
      <c r="B18" s="20"/>
      <c r="C18" s="21"/>
      <c r="D18" s="22"/>
      <c r="E18" s="22"/>
      <c r="F18" s="22"/>
    </row>
    <row r="19" spans="1:6" ht="105" customHeight="1" x14ac:dyDescent="0.3">
      <c r="A19" s="88" t="s">
        <v>27</v>
      </c>
      <c r="B19" s="88"/>
      <c r="C19" s="88"/>
      <c r="D19" s="88"/>
      <c r="E19" s="88"/>
      <c r="F19" s="88"/>
    </row>
    <row r="20" spans="1:6" x14ac:dyDescent="0.3">
      <c r="A20" s="6"/>
      <c r="B20" s="6"/>
      <c r="C20" s="12"/>
      <c r="D20" s="13"/>
      <c r="E20" s="13"/>
      <c r="F20" s="13"/>
    </row>
    <row r="21" spans="1:6" x14ac:dyDescent="0.3">
      <c r="A21" s="6"/>
      <c r="B21" s="6"/>
      <c r="C21" s="12"/>
      <c r="D21" s="13"/>
      <c r="E21" s="13"/>
      <c r="F21" s="13"/>
    </row>
    <row r="22" spans="1:6" x14ac:dyDescent="0.3">
      <c r="A22" s="6"/>
      <c r="B22" s="6"/>
      <c r="C22" s="12"/>
      <c r="D22" s="13"/>
      <c r="E22" s="13"/>
      <c r="F22" s="13"/>
    </row>
    <row r="23" spans="1:6" x14ac:dyDescent="0.3">
      <c r="A23" s="6"/>
      <c r="B23" s="6"/>
      <c r="C23" s="12"/>
      <c r="D23" s="13"/>
      <c r="E23" s="13"/>
      <c r="F23" s="13"/>
    </row>
    <row r="24" spans="1:6" x14ac:dyDescent="0.3">
      <c r="A24" s="6"/>
      <c r="B24" s="6"/>
      <c r="C24" s="6"/>
      <c r="D24" s="6"/>
      <c r="E24" s="6"/>
      <c r="F24" s="6"/>
    </row>
    <row r="25" spans="1:6" x14ac:dyDescent="0.3">
      <c r="A25" s="6"/>
    </row>
  </sheetData>
  <mergeCells count="5">
    <mergeCell ref="A19:F19"/>
    <mergeCell ref="A15:A17"/>
    <mergeCell ref="A12:A14"/>
    <mergeCell ref="A9:A11"/>
    <mergeCell ref="A6:A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0AEF1-14C5-4239-A6E4-A91570DDF119}">
  <sheetPr>
    <tabColor theme="7"/>
  </sheetPr>
  <dimension ref="A1:E40"/>
  <sheetViews>
    <sheetView workbookViewId="0"/>
  </sheetViews>
  <sheetFormatPr defaultColWidth="15" defaultRowHeight="14.4" x14ac:dyDescent="0.3"/>
  <cols>
    <col min="1" max="1" width="9.44140625" customWidth="1"/>
    <col min="2" max="2" width="37" customWidth="1"/>
  </cols>
  <sheetData>
    <row r="1" spans="1:5" ht="17.399999999999999" x14ac:dyDescent="0.3">
      <c r="A1" s="1" t="s">
        <v>3</v>
      </c>
      <c r="B1" s="6"/>
    </row>
    <row r="2" spans="1:5" x14ac:dyDescent="0.3">
      <c r="A2" s="6"/>
      <c r="B2" s="6"/>
    </row>
    <row r="3" spans="1:5" ht="17.399999999999999" x14ac:dyDescent="0.3">
      <c r="A3" s="1" t="s">
        <v>28</v>
      </c>
      <c r="B3" s="6"/>
    </row>
    <row r="4" spans="1:5" x14ac:dyDescent="0.3">
      <c r="A4" s="6"/>
      <c r="B4" s="6"/>
    </row>
    <row r="5" spans="1:5" ht="55.8" x14ac:dyDescent="0.3">
      <c r="A5" s="23" t="s">
        <v>21</v>
      </c>
      <c r="B5" s="23" t="s">
        <v>5</v>
      </c>
      <c r="C5" s="23" t="s">
        <v>210</v>
      </c>
      <c r="D5" s="23" t="s">
        <v>22</v>
      </c>
      <c r="E5" s="23" t="s">
        <v>23</v>
      </c>
    </row>
    <row r="6" spans="1:5" x14ac:dyDescent="0.3">
      <c r="A6" s="96">
        <v>2016</v>
      </c>
      <c r="B6" s="49" t="s">
        <v>24</v>
      </c>
      <c r="C6" s="51">
        <v>0.55310000000000004</v>
      </c>
      <c r="D6" s="51">
        <v>0.51037200000000005</v>
      </c>
      <c r="E6" s="51">
        <v>0.59582800000000002</v>
      </c>
    </row>
    <row r="7" spans="1:5" x14ac:dyDescent="0.3">
      <c r="A7" s="96"/>
      <c r="B7" s="49" t="s">
        <v>25</v>
      </c>
      <c r="C7" s="51">
        <v>0.97870000000000001</v>
      </c>
      <c r="D7" s="51">
        <v>0.967136</v>
      </c>
      <c r="E7" s="51">
        <v>0.99026400000000003</v>
      </c>
    </row>
    <row r="8" spans="1:5" x14ac:dyDescent="0.3">
      <c r="A8" s="96"/>
      <c r="B8" s="49" t="s">
        <v>26</v>
      </c>
      <c r="C8" s="51">
        <v>0.56020000000000003</v>
      </c>
      <c r="D8" s="51">
        <v>0.51806000000000008</v>
      </c>
      <c r="E8" s="51">
        <v>0.60233999999999999</v>
      </c>
    </row>
    <row r="9" spans="1:5" x14ac:dyDescent="0.3">
      <c r="A9" s="96">
        <v>2017</v>
      </c>
      <c r="B9" s="49" t="s">
        <v>24</v>
      </c>
      <c r="C9" s="51">
        <v>0.52590000000000003</v>
      </c>
      <c r="D9" s="51">
        <v>0.49042400000000003</v>
      </c>
      <c r="E9" s="51">
        <v>0.56137599999999999</v>
      </c>
    </row>
    <row r="10" spans="1:5" x14ac:dyDescent="0.3">
      <c r="A10" s="96"/>
      <c r="B10" s="49" t="s">
        <v>25</v>
      </c>
      <c r="C10" s="51">
        <v>0.98540000000000005</v>
      </c>
      <c r="D10" s="51">
        <v>0.9775600000000001</v>
      </c>
      <c r="E10" s="51">
        <v>0.99324000000000001</v>
      </c>
    </row>
    <row r="11" spans="1:5" x14ac:dyDescent="0.3">
      <c r="A11" s="96"/>
      <c r="B11" s="49" t="s">
        <v>26</v>
      </c>
      <c r="C11" s="51">
        <v>0.53359999999999996</v>
      </c>
      <c r="D11" s="51">
        <v>0.49871199999999993</v>
      </c>
      <c r="E11" s="51">
        <v>0.56848799999999999</v>
      </c>
    </row>
    <row r="12" spans="1:5" x14ac:dyDescent="0.3">
      <c r="A12" s="96">
        <v>2018</v>
      </c>
      <c r="B12" s="49" t="s">
        <v>24</v>
      </c>
      <c r="C12" s="51">
        <v>0.55889999999999995</v>
      </c>
      <c r="D12" s="51">
        <v>0.52459999999999996</v>
      </c>
      <c r="E12" s="51">
        <v>0.59319999999999995</v>
      </c>
    </row>
    <row r="13" spans="1:5" x14ac:dyDescent="0.3">
      <c r="A13" s="96"/>
      <c r="B13" s="49" t="s">
        <v>25</v>
      </c>
      <c r="C13" s="51">
        <v>0.98299999999999998</v>
      </c>
      <c r="D13" s="51">
        <v>0.97300399999999998</v>
      </c>
      <c r="E13" s="51">
        <v>0.99299599999999999</v>
      </c>
    </row>
    <row r="14" spans="1:5" x14ac:dyDescent="0.3">
      <c r="A14" s="96"/>
      <c r="B14" s="49" t="s">
        <v>26</v>
      </c>
      <c r="C14" s="51">
        <v>0.56620000000000004</v>
      </c>
      <c r="D14" s="51">
        <v>0.53229199999999999</v>
      </c>
      <c r="E14" s="51">
        <v>0.60010800000000009</v>
      </c>
    </row>
    <row r="15" spans="1:5" x14ac:dyDescent="0.3">
      <c r="A15" s="96">
        <v>2019</v>
      </c>
      <c r="B15" s="49" t="s">
        <v>24</v>
      </c>
      <c r="C15" s="51">
        <v>0.55989999999999995</v>
      </c>
      <c r="D15" s="51">
        <v>0.53245999999999993</v>
      </c>
      <c r="E15" s="51">
        <v>0.58733999999999997</v>
      </c>
    </row>
    <row r="16" spans="1:5" x14ac:dyDescent="0.3">
      <c r="A16" s="96"/>
      <c r="B16" s="49" t="s">
        <v>25</v>
      </c>
      <c r="C16" s="51">
        <v>0.9899</v>
      </c>
      <c r="D16" s="51">
        <v>0.98362799999999995</v>
      </c>
      <c r="E16" s="51">
        <v>0.99617200000000006</v>
      </c>
    </row>
    <row r="17" spans="1:5" x14ac:dyDescent="0.3">
      <c r="A17" s="96"/>
      <c r="B17" s="49" t="s">
        <v>26</v>
      </c>
      <c r="C17" s="51">
        <v>0.56730000000000003</v>
      </c>
      <c r="D17" s="51">
        <v>0.54025200000000007</v>
      </c>
      <c r="E17" s="51">
        <v>0.59434799999999999</v>
      </c>
    </row>
    <row r="18" spans="1:5" x14ac:dyDescent="0.3">
      <c r="A18" s="96">
        <v>2020</v>
      </c>
      <c r="B18" s="49" t="s">
        <v>24</v>
      </c>
      <c r="C18" s="51">
        <v>0.5504</v>
      </c>
      <c r="D18" s="51">
        <v>0.51649199999999995</v>
      </c>
      <c r="E18" s="51">
        <v>0.58430800000000005</v>
      </c>
    </row>
    <row r="19" spans="1:5" x14ac:dyDescent="0.3">
      <c r="A19" s="96"/>
      <c r="B19" s="49" t="s">
        <v>25</v>
      </c>
      <c r="C19" s="51">
        <v>0.98760000000000003</v>
      </c>
      <c r="D19" s="51">
        <v>0.981132</v>
      </c>
      <c r="E19" s="51">
        <v>0.99406800000000006</v>
      </c>
    </row>
    <row r="20" spans="1:5" x14ac:dyDescent="0.3">
      <c r="A20" s="96"/>
      <c r="B20" s="49" t="s">
        <v>26</v>
      </c>
      <c r="C20" s="51">
        <v>0.55799999999999994</v>
      </c>
      <c r="D20" s="51">
        <v>0.52467999999999992</v>
      </c>
      <c r="E20" s="51">
        <v>0.59131999999999996</v>
      </c>
    </row>
    <row r="21" spans="1:5" x14ac:dyDescent="0.3">
      <c r="A21" s="96">
        <v>2021</v>
      </c>
      <c r="B21" s="49" t="s">
        <v>24</v>
      </c>
      <c r="C21" s="51">
        <v>0.5806</v>
      </c>
      <c r="D21" s="51">
        <v>0.54492799999999997</v>
      </c>
      <c r="E21" s="51">
        <v>0.61627200000000004</v>
      </c>
    </row>
    <row r="22" spans="1:5" x14ac:dyDescent="0.3">
      <c r="A22" s="96"/>
      <c r="B22" s="49" t="s">
        <v>25</v>
      </c>
      <c r="C22" s="51">
        <v>0.98540000000000005</v>
      </c>
      <c r="D22" s="51">
        <v>0.979128</v>
      </c>
      <c r="E22" s="51">
        <v>0.99167200000000011</v>
      </c>
    </row>
    <row r="23" spans="1:5" x14ac:dyDescent="0.3">
      <c r="A23" s="96"/>
      <c r="B23" s="49" t="s">
        <v>26</v>
      </c>
      <c r="C23" s="51">
        <v>0.5877</v>
      </c>
      <c r="D23" s="51">
        <v>0.552616</v>
      </c>
      <c r="E23" s="51">
        <v>0.622784</v>
      </c>
    </row>
    <row r="24" spans="1:5" x14ac:dyDescent="0.3">
      <c r="A24" s="96">
        <v>2022</v>
      </c>
      <c r="B24" s="49" t="s">
        <v>24</v>
      </c>
      <c r="C24" s="51">
        <v>0.497</v>
      </c>
      <c r="D24" s="51">
        <v>0.46524799999999999</v>
      </c>
      <c r="E24" s="51">
        <v>0.528752</v>
      </c>
    </row>
    <row r="25" spans="1:5" x14ac:dyDescent="0.3">
      <c r="A25" s="96"/>
      <c r="B25" s="49" t="s">
        <v>25</v>
      </c>
      <c r="C25" s="51">
        <v>0.99009999999999998</v>
      </c>
      <c r="D25" s="51">
        <v>0.98500399999999999</v>
      </c>
      <c r="E25" s="51">
        <v>0.99519599999999997</v>
      </c>
    </row>
    <row r="26" spans="1:5" x14ac:dyDescent="0.3">
      <c r="A26" s="96"/>
      <c r="B26" s="49" t="s">
        <v>26</v>
      </c>
      <c r="C26" s="51">
        <v>0.50580000000000003</v>
      </c>
      <c r="D26" s="51">
        <v>0.474636</v>
      </c>
      <c r="E26" s="51">
        <v>0.536964</v>
      </c>
    </row>
    <row r="27" spans="1:5" x14ac:dyDescent="0.3">
      <c r="A27" s="96">
        <v>2023</v>
      </c>
      <c r="B27" s="49" t="s">
        <v>24</v>
      </c>
      <c r="C27" s="51">
        <v>0.52569999999999995</v>
      </c>
      <c r="D27" s="51">
        <v>0.49629999999999996</v>
      </c>
      <c r="E27" s="51">
        <v>0.55509999999999993</v>
      </c>
    </row>
    <row r="28" spans="1:5" x14ac:dyDescent="0.3">
      <c r="A28" s="96"/>
      <c r="B28" s="49" t="s">
        <v>25</v>
      </c>
      <c r="C28" s="51">
        <v>0.9819</v>
      </c>
      <c r="D28" s="51">
        <v>0.97484400000000004</v>
      </c>
      <c r="E28" s="51">
        <v>0.98895599999999995</v>
      </c>
    </row>
    <row r="29" spans="1:5" x14ac:dyDescent="0.3">
      <c r="A29" s="96"/>
      <c r="B29" s="49" t="s">
        <v>26</v>
      </c>
      <c r="C29" s="51">
        <v>0.53380000000000005</v>
      </c>
      <c r="D29" s="51">
        <v>0.50479200000000002</v>
      </c>
      <c r="E29" s="51">
        <v>0.56280800000000009</v>
      </c>
    </row>
    <row r="30" spans="1:5" x14ac:dyDescent="0.3">
      <c r="A30" s="95">
        <v>2024</v>
      </c>
      <c r="B30" s="43" t="s">
        <v>24</v>
      </c>
      <c r="C30" s="51">
        <v>0.52969999999999995</v>
      </c>
      <c r="D30" s="51">
        <v>0.49657599999999996</v>
      </c>
      <c r="E30" s="51">
        <v>0.56282399999999999</v>
      </c>
    </row>
    <row r="31" spans="1:5" x14ac:dyDescent="0.3">
      <c r="A31" s="95"/>
      <c r="B31" s="43" t="s">
        <v>25</v>
      </c>
      <c r="C31" s="51">
        <v>0.9849</v>
      </c>
      <c r="D31" s="51">
        <v>0.97862800000000005</v>
      </c>
      <c r="E31" s="51">
        <v>0.99117199999999994</v>
      </c>
    </row>
    <row r="32" spans="1:5" x14ac:dyDescent="0.3">
      <c r="A32" s="95"/>
      <c r="B32" s="43" t="s">
        <v>26</v>
      </c>
      <c r="C32" s="51">
        <v>0.5373</v>
      </c>
      <c r="D32" s="51">
        <v>0.50476399999999999</v>
      </c>
      <c r="E32" s="51">
        <v>0.56983600000000001</v>
      </c>
    </row>
    <row r="33" spans="1:5" x14ac:dyDescent="0.3">
      <c r="A33" s="20"/>
      <c r="B33" s="20"/>
      <c r="C33" s="41"/>
    </row>
    <row r="34" spans="1:5" ht="42.75" customHeight="1" x14ac:dyDescent="0.3">
      <c r="A34" s="88" t="s">
        <v>29</v>
      </c>
      <c r="B34" s="88"/>
      <c r="C34" s="88"/>
      <c r="D34" s="88"/>
      <c r="E34" s="88"/>
    </row>
    <row r="35" spans="1:5" x14ac:dyDescent="0.3">
      <c r="A35" s="6"/>
      <c r="B35" s="6"/>
    </row>
    <row r="36" spans="1:5" x14ac:dyDescent="0.3">
      <c r="A36" s="6"/>
      <c r="B36" s="6"/>
    </row>
    <row r="37" spans="1:5" x14ac:dyDescent="0.3">
      <c r="A37" s="6"/>
      <c r="B37" s="6"/>
    </row>
    <row r="38" spans="1:5" x14ac:dyDescent="0.3">
      <c r="A38" s="6"/>
      <c r="B38" s="6"/>
    </row>
    <row r="39" spans="1:5" x14ac:dyDescent="0.3">
      <c r="A39" s="6"/>
      <c r="B39" s="6"/>
    </row>
    <row r="40" spans="1:5" x14ac:dyDescent="0.3">
      <c r="A40" s="6"/>
    </row>
  </sheetData>
  <mergeCells count="10">
    <mergeCell ref="A34:E34"/>
    <mergeCell ref="A30:A32"/>
    <mergeCell ref="A27:A29"/>
    <mergeCell ref="A24:A26"/>
    <mergeCell ref="A6:A8"/>
    <mergeCell ref="A21:A23"/>
    <mergeCell ref="A18:A20"/>
    <mergeCell ref="A15:A17"/>
    <mergeCell ref="A12:A14"/>
    <mergeCell ref="A9:A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CB41E-F4C0-4917-8398-D008FCE39CE4}">
  <sheetPr>
    <tabColor theme="7"/>
  </sheetPr>
  <dimension ref="A1:T23"/>
  <sheetViews>
    <sheetView workbookViewId="0"/>
  </sheetViews>
  <sheetFormatPr defaultColWidth="15" defaultRowHeight="14.4" x14ac:dyDescent="0.3"/>
  <cols>
    <col min="1" max="1" width="9.44140625" customWidth="1"/>
    <col min="2" max="2" width="37" customWidth="1"/>
    <col min="3" max="3" width="15" customWidth="1"/>
  </cols>
  <sheetData>
    <row r="1" spans="1:16" ht="17.399999999999999" x14ac:dyDescent="0.3">
      <c r="A1" s="1" t="s">
        <v>3</v>
      </c>
      <c r="B1" s="6"/>
      <c r="C1" s="6"/>
    </row>
    <row r="2" spans="1:16" x14ac:dyDescent="0.3">
      <c r="A2" s="6"/>
      <c r="B2" s="6"/>
      <c r="C2" s="6"/>
    </row>
    <row r="3" spans="1:16" ht="17.399999999999999" x14ac:dyDescent="0.3">
      <c r="A3" s="1" t="s">
        <v>30</v>
      </c>
      <c r="B3" s="6"/>
      <c r="C3" s="6"/>
    </row>
    <row r="4" spans="1:16" ht="17.399999999999999" x14ac:dyDescent="0.3">
      <c r="A4" s="1"/>
      <c r="B4" s="6"/>
      <c r="C4" s="6"/>
    </row>
    <row r="5" spans="1:16" ht="30" customHeight="1" x14ac:dyDescent="0.3">
      <c r="A5" s="6"/>
      <c r="B5" s="6"/>
      <c r="C5" s="97" t="s">
        <v>216</v>
      </c>
      <c r="D5" s="98"/>
      <c r="E5" s="98"/>
      <c r="F5" s="99"/>
      <c r="G5" s="97" t="s">
        <v>217</v>
      </c>
      <c r="H5" s="98"/>
      <c r="I5" s="98"/>
      <c r="J5" s="99"/>
      <c r="K5" s="97" t="s">
        <v>218</v>
      </c>
      <c r="L5" s="98"/>
      <c r="M5" s="98"/>
      <c r="N5" s="99"/>
    </row>
    <row r="6" spans="1:16" ht="28.2" x14ac:dyDescent="0.3">
      <c r="A6" s="23" t="s">
        <v>21</v>
      </c>
      <c r="B6" s="23" t="s">
        <v>5</v>
      </c>
      <c r="C6" s="23" t="s">
        <v>6</v>
      </c>
      <c r="D6" s="23" t="s">
        <v>31</v>
      </c>
      <c r="E6" s="23" t="s">
        <v>22</v>
      </c>
      <c r="F6" s="23" t="s">
        <v>23</v>
      </c>
      <c r="G6" s="23" t="s">
        <v>6</v>
      </c>
      <c r="H6" s="23" t="s">
        <v>32</v>
      </c>
      <c r="I6" s="23" t="s">
        <v>22</v>
      </c>
      <c r="J6" s="23" t="s">
        <v>23</v>
      </c>
      <c r="K6" s="23" t="s">
        <v>6</v>
      </c>
      <c r="L6" s="23" t="s">
        <v>33</v>
      </c>
      <c r="M6" s="23" t="s">
        <v>22</v>
      </c>
      <c r="N6" s="23" t="s">
        <v>23</v>
      </c>
    </row>
    <row r="7" spans="1:16" x14ac:dyDescent="0.3">
      <c r="A7" s="96">
        <v>2016</v>
      </c>
      <c r="B7" s="49" t="s">
        <v>34</v>
      </c>
      <c r="C7" s="49">
        <v>614</v>
      </c>
      <c r="D7" s="56">
        <v>0.77500000000000002</v>
      </c>
      <c r="E7" s="56">
        <v>0.753</v>
      </c>
      <c r="F7" s="56">
        <v>0.79700000000000004</v>
      </c>
      <c r="G7" s="49">
        <v>611</v>
      </c>
      <c r="H7" s="56">
        <v>0.67</v>
      </c>
      <c r="I7" s="56">
        <v>0.65200000000000002</v>
      </c>
      <c r="J7" s="56">
        <v>0.68799999999999994</v>
      </c>
      <c r="K7" s="49">
        <v>614</v>
      </c>
      <c r="L7" s="56">
        <v>0.52</v>
      </c>
      <c r="M7" s="56">
        <v>0.498</v>
      </c>
      <c r="N7" s="56">
        <v>0.54200000000000004</v>
      </c>
    </row>
    <row r="8" spans="1:16" x14ac:dyDescent="0.3">
      <c r="A8" s="96"/>
      <c r="B8" s="49" t="s">
        <v>25</v>
      </c>
      <c r="C8" s="49">
        <v>233</v>
      </c>
      <c r="D8" s="56">
        <v>0.746</v>
      </c>
      <c r="E8" s="56">
        <v>0.71099999999999997</v>
      </c>
      <c r="F8" s="56">
        <v>0.78100000000000003</v>
      </c>
      <c r="G8" s="49">
        <v>230</v>
      </c>
      <c r="H8" s="56">
        <v>0.76600000000000001</v>
      </c>
      <c r="I8" s="56">
        <v>0.74199999999999999</v>
      </c>
      <c r="J8" s="56">
        <v>0.79</v>
      </c>
      <c r="K8" s="49">
        <v>233</v>
      </c>
      <c r="L8" s="56">
        <v>0.57099999999999995</v>
      </c>
      <c r="M8" s="56">
        <v>0.53600000000000003</v>
      </c>
      <c r="N8" s="56">
        <v>0.60599999999999998</v>
      </c>
    </row>
    <row r="9" spans="1:16" x14ac:dyDescent="0.3">
      <c r="A9" s="96"/>
      <c r="B9" s="49" t="s">
        <v>26</v>
      </c>
      <c r="C9" s="49">
        <v>847</v>
      </c>
      <c r="D9" s="56">
        <v>0.754</v>
      </c>
      <c r="E9" s="56">
        <v>0.73599999999999999</v>
      </c>
      <c r="F9" s="56">
        <v>0.77200000000000002</v>
      </c>
      <c r="G9" s="49">
        <v>841</v>
      </c>
      <c r="H9" s="56">
        <v>0.74</v>
      </c>
      <c r="I9" s="56">
        <v>0.72599999999999998</v>
      </c>
      <c r="J9" s="56">
        <v>0.754</v>
      </c>
      <c r="K9" s="49">
        <v>847</v>
      </c>
      <c r="L9" s="56">
        <v>0.55700000000000005</v>
      </c>
      <c r="M9" s="56">
        <v>0.53900000000000003</v>
      </c>
      <c r="N9" s="56">
        <v>0.57499999999999996</v>
      </c>
    </row>
    <row r="10" spans="1:16" x14ac:dyDescent="0.3">
      <c r="A10" s="96">
        <v>2018</v>
      </c>
      <c r="B10" s="49" t="s">
        <v>34</v>
      </c>
      <c r="C10" s="49">
        <v>687</v>
      </c>
      <c r="D10" s="56">
        <v>0.82499999999999996</v>
      </c>
      <c r="E10" s="56">
        <v>0.78500000000000003</v>
      </c>
      <c r="F10" s="56">
        <v>0.86499999999999999</v>
      </c>
      <c r="G10" s="49">
        <v>687</v>
      </c>
      <c r="H10" s="56">
        <v>0.60799999999999998</v>
      </c>
      <c r="I10" s="56">
        <v>0.55900000000000005</v>
      </c>
      <c r="J10" s="56">
        <v>0.65800000000000003</v>
      </c>
      <c r="K10" s="49">
        <v>687</v>
      </c>
      <c r="L10" s="56">
        <v>0.502</v>
      </c>
      <c r="M10" s="56">
        <v>0.45700000000000002</v>
      </c>
      <c r="N10" s="56">
        <v>0.54700000000000004</v>
      </c>
    </row>
    <row r="11" spans="1:16" x14ac:dyDescent="0.3">
      <c r="A11" s="96"/>
      <c r="B11" s="49" t="s">
        <v>25</v>
      </c>
      <c r="C11" s="49">
        <v>244</v>
      </c>
      <c r="D11" s="56">
        <v>0.72699999999999998</v>
      </c>
      <c r="E11" s="56">
        <v>0.6</v>
      </c>
      <c r="F11" s="56">
        <v>0.85499999999999998</v>
      </c>
      <c r="G11" s="49">
        <v>244</v>
      </c>
      <c r="H11" s="56">
        <v>0.72</v>
      </c>
      <c r="I11" s="56">
        <v>0.68899999999999995</v>
      </c>
      <c r="J11" s="56">
        <v>0.752</v>
      </c>
      <c r="K11" s="49">
        <v>244</v>
      </c>
      <c r="L11" s="56">
        <v>0.52400000000000002</v>
      </c>
      <c r="M11" s="56">
        <v>0.42099999999999999</v>
      </c>
      <c r="N11" s="56">
        <v>0.627</v>
      </c>
    </row>
    <row r="12" spans="1:16" x14ac:dyDescent="0.3">
      <c r="A12" s="96"/>
      <c r="B12" s="49" t="s">
        <v>26</v>
      </c>
      <c r="C12" s="49">
        <v>931</v>
      </c>
      <c r="D12" s="56">
        <v>0.77100000000000002</v>
      </c>
      <c r="E12" s="56">
        <v>0.69199999999999995</v>
      </c>
      <c r="F12" s="56">
        <v>0.85</v>
      </c>
      <c r="G12" s="49">
        <v>931</v>
      </c>
      <c r="H12" s="56">
        <v>0.66700000000000004</v>
      </c>
      <c r="I12" s="56">
        <v>0.63800000000000001</v>
      </c>
      <c r="J12" s="56">
        <v>0.69499999999999995</v>
      </c>
      <c r="K12" s="49">
        <v>931</v>
      </c>
      <c r="L12" s="56">
        <v>0.51400000000000001</v>
      </c>
      <c r="M12" s="56">
        <v>0.45500000000000002</v>
      </c>
      <c r="N12" s="56">
        <v>0.57299999999999995</v>
      </c>
    </row>
    <row r="13" spans="1:16" x14ac:dyDescent="0.3">
      <c r="A13" s="96">
        <v>2021</v>
      </c>
      <c r="B13" s="49" t="s">
        <v>34</v>
      </c>
      <c r="C13" s="49">
        <v>541</v>
      </c>
      <c r="D13" s="51">
        <v>0.78312499999999996</v>
      </c>
      <c r="E13" s="51">
        <v>0.75883427000000003</v>
      </c>
      <c r="F13" s="51">
        <v>0.80741492999999998</v>
      </c>
      <c r="G13" s="49">
        <v>541</v>
      </c>
      <c r="H13" s="51">
        <v>0.64499300000000004</v>
      </c>
      <c r="I13" s="51">
        <v>0.62111753999999997</v>
      </c>
      <c r="J13" s="51">
        <v>0.66886877</v>
      </c>
      <c r="K13" s="49">
        <v>541</v>
      </c>
      <c r="L13" s="51">
        <v>0.50510999999999995</v>
      </c>
      <c r="M13" s="51">
        <v>0.48202057999999998</v>
      </c>
      <c r="N13" s="51">
        <v>0.52819943000000003</v>
      </c>
    </row>
    <row r="14" spans="1:16" x14ac:dyDescent="0.3">
      <c r="A14" s="96"/>
      <c r="B14" s="49" t="s">
        <v>25</v>
      </c>
      <c r="C14" s="49">
        <v>175</v>
      </c>
      <c r="D14" s="51">
        <v>0.74956800000000001</v>
      </c>
      <c r="E14" s="51">
        <v>0.63105855</v>
      </c>
      <c r="F14" s="51">
        <v>0.86807694000000002</v>
      </c>
      <c r="G14" s="49">
        <v>175</v>
      </c>
      <c r="H14" s="51">
        <v>0.723661</v>
      </c>
      <c r="I14" s="51">
        <v>0.66357772000000004</v>
      </c>
      <c r="J14" s="51">
        <v>0.78374474000000005</v>
      </c>
      <c r="K14" s="49">
        <v>175</v>
      </c>
      <c r="L14" s="51">
        <v>0.54243300000000005</v>
      </c>
      <c r="M14" s="51">
        <v>0.41858754999999997</v>
      </c>
      <c r="N14" s="51">
        <v>0.66627868000000001</v>
      </c>
    </row>
    <row r="15" spans="1:16" x14ac:dyDescent="0.3">
      <c r="A15" s="96"/>
      <c r="B15" s="49" t="s">
        <v>26</v>
      </c>
      <c r="C15" s="49">
        <v>716</v>
      </c>
      <c r="D15" s="51">
        <v>0.76058899999999996</v>
      </c>
      <c r="E15" s="51">
        <v>0.68099911000000002</v>
      </c>
      <c r="F15" s="51">
        <v>0.84017812000000003</v>
      </c>
      <c r="G15" s="49">
        <v>716</v>
      </c>
      <c r="H15" s="51">
        <v>0.69705899999999998</v>
      </c>
      <c r="I15" s="51">
        <v>0.65266698999999995</v>
      </c>
      <c r="J15" s="51">
        <v>0.74145150000000004</v>
      </c>
      <c r="K15" s="49">
        <v>716</v>
      </c>
      <c r="L15" s="51">
        <v>0.53017499999999995</v>
      </c>
      <c r="M15" s="51">
        <v>0.44622487</v>
      </c>
      <c r="N15" s="51">
        <v>0.61412577999999995</v>
      </c>
    </row>
    <row r="16" spans="1:16" x14ac:dyDescent="0.3">
      <c r="A16" s="95">
        <v>2024</v>
      </c>
      <c r="B16" s="49" t="s">
        <v>34</v>
      </c>
      <c r="C16" s="49">
        <v>765</v>
      </c>
      <c r="D16" s="51">
        <v>0.81356840095528005</v>
      </c>
      <c r="E16" s="51">
        <v>0.79386112046446</v>
      </c>
      <c r="F16" s="51">
        <v>0.83327568144609998</v>
      </c>
      <c r="G16" s="43">
        <v>765</v>
      </c>
      <c r="H16" s="51">
        <v>0.64574334474988004</v>
      </c>
      <c r="I16" s="51">
        <v>0.62518531829545998</v>
      </c>
      <c r="J16" s="51">
        <v>0.6663013712043</v>
      </c>
      <c r="K16" s="43">
        <v>765</v>
      </c>
      <c r="L16" s="51">
        <v>0.52535638041568</v>
      </c>
      <c r="M16" s="51">
        <v>0.50485927888016002</v>
      </c>
      <c r="N16" s="51">
        <v>0.54585348195118999</v>
      </c>
      <c r="P16" s="29"/>
    </row>
    <row r="17" spans="1:20" x14ac:dyDescent="0.3">
      <c r="A17" s="95"/>
      <c r="B17" s="43" t="s">
        <v>25</v>
      </c>
      <c r="C17" s="43">
        <v>174</v>
      </c>
      <c r="D17" s="51">
        <v>0.84072715314222002</v>
      </c>
      <c r="E17" s="51">
        <v>0.78858082073069002</v>
      </c>
      <c r="F17" s="51">
        <v>0.89287348555375001</v>
      </c>
      <c r="G17" s="43">
        <v>174</v>
      </c>
      <c r="H17" s="51">
        <v>0.69263667529993</v>
      </c>
      <c r="I17" s="51">
        <v>0.64662256067993995</v>
      </c>
      <c r="J17" s="51">
        <v>0.73865078991991995</v>
      </c>
      <c r="K17" s="43">
        <v>174</v>
      </c>
      <c r="L17" s="51">
        <v>0.5823184601868</v>
      </c>
      <c r="M17" s="51">
        <v>0.52782818803715004</v>
      </c>
      <c r="N17" s="51">
        <v>0.63680873233645996</v>
      </c>
    </row>
    <row r="18" spans="1:20" x14ac:dyDescent="0.3">
      <c r="A18" s="95"/>
      <c r="B18" s="43" t="s">
        <v>26</v>
      </c>
      <c r="C18" s="43">
        <v>939</v>
      </c>
      <c r="D18" s="51">
        <v>0.83075522754740005</v>
      </c>
      <c r="E18" s="51">
        <v>0.79660319001003999</v>
      </c>
      <c r="F18" s="51">
        <v>0.86490726508476001</v>
      </c>
      <c r="G18" s="43">
        <v>939</v>
      </c>
      <c r="H18" s="51">
        <v>0.67577497811568998</v>
      </c>
      <c r="I18" s="51">
        <v>0.64312010306054002</v>
      </c>
      <c r="J18" s="51">
        <v>0.70842985317083995</v>
      </c>
      <c r="K18" s="43">
        <v>939</v>
      </c>
      <c r="L18" s="51">
        <v>0.56140359571534004</v>
      </c>
      <c r="M18" s="51">
        <v>0.52495004684539004</v>
      </c>
      <c r="N18" s="51">
        <v>0.59785714458529005</v>
      </c>
      <c r="Q18" s="29"/>
      <c r="T18" s="29"/>
    </row>
    <row r="19" spans="1:20" x14ac:dyDescent="0.3">
      <c r="A19" s="20"/>
      <c r="B19" s="20"/>
      <c r="C19" s="20"/>
      <c r="D19" s="27"/>
      <c r="E19" s="27"/>
      <c r="F19" s="27"/>
    </row>
    <row r="20" spans="1:20" ht="105" customHeight="1" x14ac:dyDescent="0.3">
      <c r="A20" s="88" t="s">
        <v>35</v>
      </c>
      <c r="B20" s="88"/>
      <c r="C20" s="88"/>
      <c r="D20" s="88"/>
      <c r="E20" s="88"/>
      <c r="F20" s="88"/>
      <c r="G20" s="42"/>
      <c r="H20" s="42"/>
      <c r="I20" s="42"/>
      <c r="J20" s="42"/>
    </row>
    <row r="21" spans="1:20" x14ac:dyDescent="0.3">
      <c r="H21" s="28"/>
      <c r="I21" s="28"/>
    </row>
    <row r="22" spans="1:20" x14ac:dyDescent="0.3">
      <c r="H22" s="28"/>
      <c r="I22" s="28"/>
    </row>
    <row r="23" spans="1:20" x14ac:dyDescent="0.3">
      <c r="H23" s="28"/>
      <c r="I23" s="28"/>
    </row>
  </sheetData>
  <mergeCells count="8">
    <mergeCell ref="K5:N5"/>
    <mergeCell ref="C5:F5"/>
    <mergeCell ref="G5:J5"/>
    <mergeCell ref="A20:F20"/>
    <mergeCell ref="A16:A18"/>
    <mergeCell ref="A13:A15"/>
    <mergeCell ref="A10:A12"/>
    <mergeCell ref="A7:A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685E5-ABFB-4947-A0A4-2D46C00E4010}">
  <sheetPr>
    <tabColor theme="7"/>
  </sheetPr>
  <dimension ref="A1:V36"/>
  <sheetViews>
    <sheetView zoomScaleNormal="100" workbookViewId="0"/>
  </sheetViews>
  <sheetFormatPr defaultColWidth="15" defaultRowHeight="14.4" x14ac:dyDescent="0.3"/>
  <cols>
    <col min="1" max="1" width="9.44140625" customWidth="1"/>
    <col min="2" max="2" width="37" customWidth="1"/>
  </cols>
  <sheetData>
    <row r="1" spans="1:11" ht="17.399999999999999" x14ac:dyDescent="0.3">
      <c r="A1" s="1" t="s">
        <v>3</v>
      </c>
      <c r="B1" s="6"/>
    </row>
    <row r="2" spans="1:11" x14ac:dyDescent="0.3">
      <c r="A2" s="6"/>
      <c r="B2" s="6"/>
    </row>
    <row r="3" spans="1:11" ht="17.399999999999999" x14ac:dyDescent="0.3">
      <c r="A3" s="1" t="s">
        <v>36</v>
      </c>
      <c r="B3" s="6"/>
    </row>
    <row r="4" spans="1:11" x14ac:dyDescent="0.3">
      <c r="A4" s="6"/>
      <c r="B4" s="6"/>
    </row>
    <row r="5" spans="1:11" ht="30" customHeight="1" x14ac:dyDescent="0.3">
      <c r="A5" s="6"/>
      <c r="B5" s="6"/>
      <c r="C5" s="97" t="s">
        <v>216</v>
      </c>
      <c r="D5" s="100"/>
      <c r="E5" s="101"/>
      <c r="F5" s="97" t="s">
        <v>219</v>
      </c>
      <c r="G5" s="98"/>
      <c r="H5" s="99"/>
      <c r="I5" s="97" t="s">
        <v>218</v>
      </c>
      <c r="J5" s="100"/>
      <c r="K5" s="101"/>
    </row>
    <row r="6" spans="1:11" ht="28.2" x14ac:dyDescent="0.3">
      <c r="A6" s="23" t="s">
        <v>21</v>
      </c>
      <c r="B6" s="23" t="s">
        <v>5</v>
      </c>
      <c r="C6" s="23" t="s">
        <v>31</v>
      </c>
      <c r="D6" s="23" t="s">
        <v>22</v>
      </c>
      <c r="E6" s="23" t="s">
        <v>23</v>
      </c>
      <c r="F6" s="23" t="s">
        <v>32</v>
      </c>
      <c r="G6" s="23" t="s">
        <v>22</v>
      </c>
      <c r="H6" s="23" t="s">
        <v>23</v>
      </c>
      <c r="I6" s="23" t="s">
        <v>33</v>
      </c>
      <c r="J6" s="23" t="s">
        <v>22</v>
      </c>
      <c r="K6" s="23" t="s">
        <v>23</v>
      </c>
    </row>
    <row r="7" spans="1:11" x14ac:dyDescent="0.3">
      <c r="A7" s="96">
        <v>2016</v>
      </c>
      <c r="B7" s="49" t="s">
        <v>34</v>
      </c>
      <c r="C7" s="52">
        <v>0.82140000000000002</v>
      </c>
      <c r="D7" s="52">
        <v>0.79298000000000002</v>
      </c>
      <c r="E7" s="52">
        <v>0.84982000000000002</v>
      </c>
      <c r="F7" s="52">
        <v>0.75780000000000003</v>
      </c>
      <c r="G7" s="52">
        <v>0.73330000000000006</v>
      </c>
      <c r="H7" s="52">
        <v>0.7823</v>
      </c>
      <c r="I7" s="52">
        <v>0.63070000000000004</v>
      </c>
      <c r="J7" s="52">
        <v>0.60032000000000008</v>
      </c>
      <c r="K7" s="52">
        <v>0.66108</v>
      </c>
    </row>
    <row r="8" spans="1:11" x14ac:dyDescent="0.3">
      <c r="A8" s="96"/>
      <c r="B8" s="49" t="s">
        <v>25</v>
      </c>
      <c r="C8" s="52">
        <v>0.77710000000000001</v>
      </c>
      <c r="D8" s="52">
        <v>0.74613200000000002</v>
      </c>
      <c r="E8" s="52">
        <v>0.80806800000000001</v>
      </c>
      <c r="F8" s="52">
        <v>0.79430000000000001</v>
      </c>
      <c r="G8" s="52">
        <v>0.77313200000000004</v>
      </c>
      <c r="H8" s="52">
        <v>0.81546799999999997</v>
      </c>
      <c r="I8" s="52">
        <v>0.61719999999999997</v>
      </c>
      <c r="J8" s="52">
        <v>0.58564399999999994</v>
      </c>
      <c r="K8" s="52">
        <v>0.648756</v>
      </c>
    </row>
    <row r="9" spans="1:11" x14ac:dyDescent="0.3">
      <c r="A9" s="96"/>
      <c r="B9" s="49" t="s">
        <v>26</v>
      </c>
      <c r="C9" s="52">
        <v>0.79039999999999999</v>
      </c>
      <c r="D9" s="52">
        <v>0.76688000000000001</v>
      </c>
      <c r="E9" s="52">
        <v>0.81391999999999998</v>
      </c>
      <c r="F9" s="52">
        <v>0.78610000000000002</v>
      </c>
      <c r="G9" s="52">
        <v>0.76963599999999999</v>
      </c>
      <c r="H9" s="52">
        <v>0.80256400000000006</v>
      </c>
      <c r="I9" s="52">
        <v>0.62129999999999996</v>
      </c>
      <c r="J9" s="52">
        <v>0.59738799999999992</v>
      </c>
      <c r="K9" s="52">
        <v>0.64521200000000001</v>
      </c>
    </row>
    <row r="10" spans="1:11" x14ac:dyDescent="0.3">
      <c r="A10" s="96">
        <v>2017</v>
      </c>
      <c r="B10" s="49" t="s">
        <v>34</v>
      </c>
      <c r="C10" s="52">
        <v>0.82030000000000003</v>
      </c>
      <c r="D10" s="52">
        <v>0.79580000000000006</v>
      </c>
      <c r="E10" s="52">
        <v>0.8448</v>
      </c>
      <c r="F10" s="52">
        <v>0.75180000000000002</v>
      </c>
      <c r="G10" s="52">
        <v>0.72886800000000007</v>
      </c>
      <c r="H10" s="52">
        <v>0.77473199999999998</v>
      </c>
      <c r="I10" s="52">
        <v>0.61670000000000003</v>
      </c>
      <c r="J10" s="52">
        <v>0.58965200000000006</v>
      </c>
      <c r="K10" s="52">
        <v>0.64374799999999999</v>
      </c>
    </row>
    <row r="11" spans="1:11" x14ac:dyDescent="0.3">
      <c r="A11" s="96"/>
      <c r="B11" s="49" t="s">
        <v>25</v>
      </c>
      <c r="C11" s="52">
        <v>0.78410000000000002</v>
      </c>
      <c r="D11" s="52">
        <v>0.75666</v>
      </c>
      <c r="E11" s="52">
        <v>0.81154000000000004</v>
      </c>
      <c r="F11" s="52">
        <v>0.79069999999999996</v>
      </c>
      <c r="G11" s="52">
        <v>0.77149199999999996</v>
      </c>
      <c r="H11" s="52">
        <v>0.80990799999999996</v>
      </c>
      <c r="I11" s="52">
        <v>0.62</v>
      </c>
      <c r="J11" s="52">
        <v>0.58981600000000001</v>
      </c>
      <c r="K11" s="52">
        <v>0.65018399999999998</v>
      </c>
    </row>
    <row r="12" spans="1:11" x14ac:dyDescent="0.3">
      <c r="A12" s="96"/>
      <c r="B12" s="49" t="s">
        <v>26</v>
      </c>
      <c r="C12" s="52">
        <v>0.79479999999999995</v>
      </c>
      <c r="D12" s="52">
        <v>0.77402399999999993</v>
      </c>
      <c r="E12" s="52">
        <v>0.81557599999999997</v>
      </c>
      <c r="F12" s="52">
        <v>0.77890000000000004</v>
      </c>
      <c r="G12" s="52">
        <v>0.76361200000000007</v>
      </c>
      <c r="H12" s="52">
        <v>0.79418800000000001</v>
      </c>
      <c r="I12" s="52">
        <v>0.61899999999999999</v>
      </c>
      <c r="J12" s="52">
        <v>0.59626400000000002</v>
      </c>
      <c r="K12" s="52">
        <v>0.64173599999999997</v>
      </c>
    </row>
    <row r="13" spans="1:11" x14ac:dyDescent="0.3">
      <c r="A13" s="96">
        <v>2018</v>
      </c>
      <c r="B13" s="49" t="s">
        <v>34</v>
      </c>
      <c r="C13" s="52">
        <v>0.81769999999999998</v>
      </c>
      <c r="D13" s="52">
        <v>0.78908400000000001</v>
      </c>
      <c r="E13" s="52">
        <v>0.84631599999999996</v>
      </c>
      <c r="F13" s="52">
        <v>0.72860000000000003</v>
      </c>
      <c r="G13" s="52">
        <v>0.69978800000000008</v>
      </c>
      <c r="H13" s="52">
        <v>0.75741199999999997</v>
      </c>
      <c r="I13" s="52">
        <v>0.5958</v>
      </c>
      <c r="J13" s="52">
        <v>0.56581199999999998</v>
      </c>
      <c r="K13" s="52">
        <v>0.62578800000000001</v>
      </c>
    </row>
    <row r="14" spans="1:11" x14ac:dyDescent="0.3">
      <c r="A14" s="96"/>
      <c r="B14" s="49" t="s">
        <v>25</v>
      </c>
      <c r="C14" s="52">
        <v>0.77480000000000004</v>
      </c>
      <c r="D14" s="52">
        <v>0.74206800000000006</v>
      </c>
      <c r="E14" s="52">
        <v>0.80753200000000003</v>
      </c>
      <c r="F14" s="52">
        <v>0.7802</v>
      </c>
      <c r="G14" s="52">
        <v>0.75530799999999998</v>
      </c>
      <c r="H14" s="52">
        <v>0.80509200000000003</v>
      </c>
      <c r="I14" s="52">
        <v>0.60450000000000004</v>
      </c>
      <c r="J14" s="52">
        <v>0.57020000000000004</v>
      </c>
      <c r="K14" s="52">
        <v>0.63880000000000003</v>
      </c>
    </row>
    <row r="15" spans="1:11" x14ac:dyDescent="0.3">
      <c r="A15" s="96"/>
      <c r="B15" s="49" t="s">
        <v>26</v>
      </c>
      <c r="C15" s="52">
        <v>0.78739999999999999</v>
      </c>
      <c r="D15" s="52">
        <v>0.76270399999999994</v>
      </c>
      <c r="E15" s="52">
        <v>0.81209600000000004</v>
      </c>
      <c r="F15" s="52">
        <v>0.76449999999999996</v>
      </c>
      <c r="G15" s="52">
        <v>0.74490000000000001</v>
      </c>
      <c r="H15" s="52">
        <v>0.78409999999999991</v>
      </c>
      <c r="I15" s="52">
        <v>0.60199999999999998</v>
      </c>
      <c r="J15" s="52">
        <v>0.57632399999999995</v>
      </c>
      <c r="K15" s="52">
        <v>0.62767600000000001</v>
      </c>
    </row>
    <row r="16" spans="1:11" x14ac:dyDescent="0.3">
      <c r="A16" s="96">
        <v>2019</v>
      </c>
      <c r="B16" s="49" t="s">
        <v>34</v>
      </c>
      <c r="C16" s="52">
        <v>0.81910000000000005</v>
      </c>
      <c r="D16" s="52">
        <v>0.78970000000000007</v>
      </c>
      <c r="E16" s="52">
        <v>0.84850000000000003</v>
      </c>
      <c r="F16" s="52">
        <v>0.73599999999999999</v>
      </c>
      <c r="G16" s="52">
        <v>0.70620799999999995</v>
      </c>
      <c r="H16" s="52">
        <v>0.76579200000000003</v>
      </c>
      <c r="I16" s="52">
        <v>0.6028</v>
      </c>
      <c r="J16" s="52">
        <v>0.57045999999999997</v>
      </c>
      <c r="K16" s="52">
        <v>0.63514000000000004</v>
      </c>
    </row>
    <row r="17" spans="1:18" x14ac:dyDescent="0.3">
      <c r="A17" s="96"/>
      <c r="B17" s="49" t="s">
        <v>25</v>
      </c>
      <c r="C17" s="52">
        <v>0.78810000000000002</v>
      </c>
      <c r="D17" s="52">
        <v>0.75928800000000007</v>
      </c>
      <c r="E17" s="52">
        <v>0.81691199999999997</v>
      </c>
      <c r="F17" s="52">
        <v>0.77580000000000005</v>
      </c>
      <c r="G17" s="52">
        <v>0.74071600000000004</v>
      </c>
      <c r="H17" s="52">
        <v>0.81088400000000005</v>
      </c>
      <c r="I17" s="52">
        <v>0.61150000000000004</v>
      </c>
      <c r="J17" s="52">
        <v>0.57524000000000008</v>
      </c>
      <c r="K17" s="52">
        <v>0.64776</v>
      </c>
    </row>
    <row r="18" spans="1:18" x14ac:dyDescent="0.3">
      <c r="A18" s="96"/>
      <c r="B18" s="49" t="s">
        <v>26</v>
      </c>
      <c r="C18" s="52">
        <v>0.79749999999999999</v>
      </c>
      <c r="D18" s="52">
        <v>0.77535200000000004</v>
      </c>
      <c r="E18" s="52">
        <v>0.81964799999999993</v>
      </c>
      <c r="F18" s="52">
        <v>0.76349999999999996</v>
      </c>
      <c r="G18" s="52">
        <v>0.73782399999999992</v>
      </c>
      <c r="H18" s="52">
        <v>0.78917599999999999</v>
      </c>
      <c r="I18" s="52">
        <v>0.6089</v>
      </c>
      <c r="J18" s="52">
        <v>0.58185200000000004</v>
      </c>
      <c r="K18" s="52">
        <v>0.63594799999999996</v>
      </c>
    </row>
    <row r="19" spans="1:18" x14ac:dyDescent="0.3">
      <c r="A19" s="96">
        <v>2020</v>
      </c>
      <c r="B19" s="49" t="s">
        <v>34</v>
      </c>
      <c r="C19" s="52">
        <v>0.83530000000000004</v>
      </c>
      <c r="D19" s="52">
        <v>0.81354400000000004</v>
      </c>
      <c r="E19" s="52">
        <v>0.85705600000000004</v>
      </c>
      <c r="F19" s="52">
        <v>0.73599999999999999</v>
      </c>
      <c r="G19" s="52">
        <v>0.71267599999999998</v>
      </c>
      <c r="H19" s="52">
        <v>0.759324</v>
      </c>
      <c r="I19" s="52">
        <v>0.61470000000000002</v>
      </c>
      <c r="J19" s="52">
        <v>0.58863200000000004</v>
      </c>
      <c r="K19" s="52">
        <v>0.640768</v>
      </c>
    </row>
    <row r="20" spans="1:18" x14ac:dyDescent="0.3">
      <c r="A20" s="96"/>
      <c r="B20" s="49" t="s">
        <v>25</v>
      </c>
      <c r="C20" s="52">
        <v>0.8076000000000001</v>
      </c>
      <c r="D20" s="52">
        <v>0.77820000000000011</v>
      </c>
      <c r="E20" s="52">
        <v>0.83700000000000008</v>
      </c>
      <c r="F20" s="52">
        <v>0.8014</v>
      </c>
      <c r="G20" s="52">
        <v>0.77925200000000006</v>
      </c>
      <c r="H20" s="52">
        <v>0.82354799999999995</v>
      </c>
      <c r="I20" s="52">
        <v>0.6472</v>
      </c>
      <c r="J20" s="52">
        <v>0.61525200000000002</v>
      </c>
      <c r="K20" s="52">
        <v>0.67914799999999997</v>
      </c>
    </row>
    <row r="21" spans="1:18" x14ac:dyDescent="0.3">
      <c r="A21" s="96"/>
      <c r="B21" s="49" t="s">
        <v>26</v>
      </c>
      <c r="C21" s="52">
        <v>0.81579999999999997</v>
      </c>
      <c r="D21" s="52">
        <v>0.79404399999999997</v>
      </c>
      <c r="E21" s="52">
        <v>0.83755599999999997</v>
      </c>
      <c r="F21" s="52">
        <v>0.78159999999999996</v>
      </c>
      <c r="G21" s="52">
        <v>0.76454800000000001</v>
      </c>
      <c r="H21" s="52">
        <v>0.79865199999999992</v>
      </c>
      <c r="I21" s="52">
        <v>0.63759999999999994</v>
      </c>
      <c r="J21" s="52">
        <v>0.61388399999999999</v>
      </c>
      <c r="K21" s="52">
        <v>0.6613159999999999</v>
      </c>
    </row>
    <row r="22" spans="1:18" x14ac:dyDescent="0.3">
      <c r="A22" s="96">
        <v>2021</v>
      </c>
      <c r="B22" s="49" t="s">
        <v>34</v>
      </c>
      <c r="C22" s="52">
        <v>0.80569999999999997</v>
      </c>
      <c r="D22" s="52">
        <v>0.78257199999999993</v>
      </c>
      <c r="E22" s="52">
        <v>0.82882800000000001</v>
      </c>
      <c r="F22" s="52">
        <v>0.74540000000000006</v>
      </c>
      <c r="G22" s="52">
        <v>0.72462400000000005</v>
      </c>
      <c r="H22" s="52">
        <v>0.76617600000000008</v>
      </c>
      <c r="I22" s="52">
        <v>0.60060000000000002</v>
      </c>
      <c r="J22" s="52">
        <v>0.57629600000000003</v>
      </c>
      <c r="K22" s="52">
        <v>0.62490400000000002</v>
      </c>
    </row>
    <row r="23" spans="1:18" x14ac:dyDescent="0.3">
      <c r="A23" s="96"/>
      <c r="B23" s="49" t="s">
        <v>25</v>
      </c>
      <c r="C23" s="52">
        <v>0.8105</v>
      </c>
      <c r="D23" s="52">
        <v>0.77913999999999994</v>
      </c>
      <c r="E23" s="52">
        <v>0.84186000000000005</v>
      </c>
      <c r="F23" s="52">
        <v>0.78120000000000001</v>
      </c>
      <c r="G23" s="52">
        <v>0.75121199999999999</v>
      </c>
      <c r="H23" s="52">
        <v>0.81118800000000002</v>
      </c>
      <c r="I23" s="52">
        <v>0.6331</v>
      </c>
      <c r="J23" s="52">
        <v>0.59723199999999999</v>
      </c>
      <c r="K23" s="52">
        <v>0.66896800000000001</v>
      </c>
    </row>
    <row r="24" spans="1:18" x14ac:dyDescent="0.3">
      <c r="A24" s="96"/>
      <c r="B24" s="49" t="s">
        <v>26</v>
      </c>
      <c r="C24" s="52">
        <v>0.80900000000000005</v>
      </c>
      <c r="D24" s="52">
        <v>0.7860680000000001</v>
      </c>
      <c r="E24" s="52">
        <v>0.831932</v>
      </c>
      <c r="F24" s="52">
        <v>0.77029999999999998</v>
      </c>
      <c r="G24" s="52">
        <v>0.74854399999999999</v>
      </c>
      <c r="H24" s="52">
        <v>0.79205599999999998</v>
      </c>
      <c r="I24" s="52">
        <v>0.62319999999999998</v>
      </c>
      <c r="J24" s="52">
        <v>0.59732799999999997</v>
      </c>
      <c r="K24" s="52">
        <v>0.64907199999999998</v>
      </c>
    </row>
    <row r="25" spans="1:18" x14ac:dyDescent="0.3">
      <c r="A25" s="96">
        <v>2022</v>
      </c>
      <c r="B25" s="49" t="s">
        <v>34</v>
      </c>
      <c r="C25" s="52">
        <v>0.78659999999999997</v>
      </c>
      <c r="D25" s="52">
        <v>0.76249199999999995</v>
      </c>
      <c r="E25" s="52">
        <v>0.81070799999999998</v>
      </c>
      <c r="F25" s="52">
        <v>0.73129999999999995</v>
      </c>
      <c r="G25" s="52">
        <v>0.70738799999999991</v>
      </c>
      <c r="H25" s="52">
        <v>0.75521199999999999</v>
      </c>
      <c r="I25" s="52">
        <v>0.57530000000000003</v>
      </c>
      <c r="J25" s="52">
        <v>0.54942800000000003</v>
      </c>
      <c r="K25" s="52">
        <v>0.60117200000000004</v>
      </c>
    </row>
    <row r="26" spans="1:18" x14ac:dyDescent="0.3">
      <c r="A26" s="96"/>
      <c r="B26" s="49" t="s">
        <v>25</v>
      </c>
      <c r="C26" s="52">
        <v>0.78259999999999996</v>
      </c>
      <c r="D26" s="52">
        <v>0.75300400000000001</v>
      </c>
      <c r="E26" s="52">
        <v>0.81219599999999992</v>
      </c>
      <c r="F26" s="52">
        <v>0.78469999999999995</v>
      </c>
      <c r="G26" s="52">
        <v>0.76745199999999991</v>
      </c>
      <c r="H26" s="52">
        <v>0.80194799999999999</v>
      </c>
      <c r="I26" s="52">
        <v>0.61409999999999998</v>
      </c>
      <c r="J26" s="52">
        <v>0.58372000000000002</v>
      </c>
      <c r="K26" s="52">
        <v>0.64447999999999994</v>
      </c>
    </row>
    <row r="27" spans="1:18" x14ac:dyDescent="0.3">
      <c r="A27" s="96"/>
      <c r="B27" s="49" t="s">
        <v>26</v>
      </c>
      <c r="C27" s="52">
        <v>0.78369999999999995</v>
      </c>
      <c r="D27" s="52">
        <v>0.76155200000000001</v>
      </c>
      <c r="E27" s="52">
        <v>0.8058479999999999</v>
      </c>
      <c r="F27" s="52">
        <v>0.76929999999999998</v>
      </c>
      <c r="G27" s="52">
        <v>0.754992</v>
      </c>
      <c r="H27" s="52">
        <v>0.78360799999999997</v>
      </c>
      <c r="I27" s="52">
        <v>0.60289999999999999</v>
      </c>
      <c r="J27" s="52">
        <v>0.58016400000000001</v>
      </c>
      <c r="K27" s="52">
        <v>0.62563599999999997</v>
      </c>
    </row>
    <row r="28" spans="1:18" x14ac:dyDescent="0.3">
      <c r="A28" s="96">
        <v>2023</v>
      </c>
      <c r="B28" s="49" t="s">
        <v>34</v>
      </c>
      <c r="C28" s="52">
        <v>0.82140000000000002</v>
      </c>
      <c r="D28" s="52">
        <v>0.80219200000000002</v>
      </c>
      <c r="E28" s="52">
        <v>0.84060800000000002</v>
      </c>
      <c r="F28" s="52">
        <v>0.70620000000000005</v>
      </c>
      <c r="G28" s="52">
        <v>0.68679600000000007</v>
      </c>
      <c r="H28" s="52">
        <v>0.72560400000000003</v>
      </c>
      <c r="I28" s="52">
        <v>0.58009999999999995</v>
      </c>
      <c r="J28" s="52">
        <v>0.55834399999999995</v>
      </c>
      <c r="K28" s="52">
        <v>0.60185599999999995</v>
      </c>
    </row>
    <row r="29" spans="1:18" x14ac:dyDescent="0.3">
      <c r="A29" s="96"/>
      <c r="B29" s="49" t="s">
        <v>25</v>
      </c>
      <c r="C29" s="52">
        <v>0.77869999999999995</v>
      </c>
      <c r="D29" s="52">
        <v>0.73695199999999994</v>
      </c>
      <c r="E29" s="52">
        <v>0.82044799999999996</v>
      </c>
      <c r="F29" s="52">
        <v>0.76459999999999995</v>
      </c>
      <c r="G29" s="52">
        <v>0.73637599999999992</v>
      </c>
      <c r="H29" s="52">
        <v>0.79282399999999997</v>
      </c>
      <c r="I29" s="52">
        <v>0.59540000000000004</v>
      </c>
      <c r="J29" s="52">
        <v>0.55110400000000004</v>
      </c>
      <c r="K29" s="52">
        <v>0.63969600000000004</v>
      </c>
    </row>
    <row r="30" spans="1:18" x14ac:dyDescent="0.3">
      <c r="A30" s="96"/>
      <c r="B30" s="49" t="s">
        <v>26</v>
      </c>
      <c r="C30" s="52">
        <v>0.7913</v>
      </c>
      <c r="D30" s="52">
        <v>0.76092000000000004</v>
      </c>
      <c r="E30" s="52">
        <v>0.82167999999999997</v>
      </c>
      <c r="F30" s="52">
        <v>0.74670000000000003</v>
      </c>
      <c r="G30" s="52">
        <v>0.72631600000000007</v>
      </c>
      <c r="H30" s="52">
        <v>0.76708399999999999</v>
      </c>
      <c r="I30" s="52">
        <v>0.59089999999999998</v>
      </c>
      <c r="J30" s="52">
        <v>0.55914799999999998</v>
      </c>
      <c r="K30" s="52">
        <v>0.62265199999999998</v>
      </c>
    </row>
    <row r="31" spans="1:18" x14ac:dyDescent="0.3">
      <c r="A31" s="95">
        <v>2024</v>
      </c>
      <c r="B31" s="49" t="s">
        <v>34</v>
      </c>
      <c r="C31" s="52">
        <v>0.82989999999999997</v>
      </c>
      <c r="D31" s="52">
        <v>0.81049599999999999</v>
      </c>
      <c r="E31" s="52">
        <v>0.84930399999999995</v>
      </c>
      <c r="F31" s="52">
        <v>0.71699999999999997</v>
      </c>
      <c r="G31" s="52">
        <v>0.6925</v>
      </c>
      <c r="H31" s="52">
        <v>0.74149999999999994</v>
      </c>
      <c r="I31" s="52">
        <v>0.59509999999999996</v>
      </c>
      <c r="J31" s="52">
        <v>0.56922799999999996</v>
      </c>
      <c r="K31" s="52">
        <v>0.62097199999999997</v>
      </c>
      <c r="O31" s="29"/>
      <c r="R31" s="29"/>
    </row>
    <row r="32" spans="1:18" x14ac:dyDescent="0.3">
      <c r="A32" s="95"/>
      <c r="B32" s="43" t="s">
        <v>25</v>
      </c>
      <c r="C32" s="52">
        <v>0.80259999999999998</v>
      </c>
      <c r="D32" s="52">
        <v>0.77261199999999997</v>
      </c>
      <c r="E32" s="52">
        <v>0.83258799999999999</v>
      </c>
      <c r="F32" s="52">
        <v>0.77010000000000001</v>
      </c>
      <c r="G32" s="52">
        <v>0.74814800000000004</v>
      </c>
      <c r="H32" s="52">
        <v>0.79205199999999998</v>
      </c>
      <c r="I32" s="52">
        <v>0.61809999999999998</v>
      </c>
      <c r="J32" s="52">
        <v>0.58477999999999997</v>
      </c>
      <c r="K32" s="52">
        <v>0.65142</v>
      </c>
    </row>
    <row r="33" spans="1:22" x14ac:dyDescent="0.3">
      <c r="A33" s="95"/>
      <c r="B33" s="43" t="s">
        <v>26</v>
      </c>
      <c r="C33" s="52">
        <v>0.81040000000000001</v>
      </c>
      <c r="D33" s="52">
        <v>0.78746800000000006</v>
      </c>
      <c r="E33" s="52">
        <v>0.83333199999999996</v>
      </c>
      <c r="F33" s="52">
        <v>0.75460000000000005</v>
      </c>
      <c r="G33" s="52">
        <v>0.73735200000000001</v>
      </c>
      <c r="H33" s="52">
        <v>0.77184800000000009</v>
      </c>
      <c r="I33" s="52">
        <v>0.61150000000000004</v>
      </c>
      <c r="J33" s="52">
        <v>0.58660800000000002</v>
      </c>
      <c r="K33" s="52">
        <v>0.63639200000000007</v>
      </c>
      <c r="P33" s="29"/>
      <c r="S33" s="29"/>
      <c r="V33" s="29"/>
    </row>
    <row r="34" spans="1:22" x14ac:dyDescent="0.3">
      <c r="A34" s="20"/>
      <c r="B34" s="20"/>
      <c r="C34" s="27"/>
      <c r="D34" s="27"/>
      <c r="E34" s="27"/>
    </row>
    <row r="35" spans="1:22" ht="105" customHeight="1" x14ac:dyDescent="0.3">
      <c r="A35" s="88" t="s">
        <v>37</v>
      </c>
      <c r="B35" s="88"/>
      <c r="C35" s="88"/>
      <c r="D35" s="88"/>
      <c r="E35" s="88"/>
      <c r="F35" s="88"/>
      <c r="G35" s="42"/>
      <c r="H35" s="42"/>
      <c r="I35" s="42"/>
    </row>
    <row r="36" spans="1:22" x14ac:dyDescent="0.3">
      <c r="A36" s="6"/>
      <c r="B36" s="6"/>
    </row>
  </sheetData>
  <mergeCells count="13">
    <mergeCell ref="C5:E5"/>
    <mergeCell ref="F5:H5"/>
    <mergeCell ref="I5:K5"/>
    <mergeCell ref="A35:F35"/>
    <mergeCell ref="A31:A33"/>
    <mergeCell ref="A28:A30"/>
    <mergeCell ref="A25:A27"/>
    <mergeCell ref="A22:A24"/>
    <mergeCell ref="A19:A21"/>
    <mergeCell ref="A16:A18"/>
    <mergeCell ref="A13:A15"/>
    <mergeCell ref="A10:A12"/>
    <mergeCell ref="A7:A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90D41-FB65-4DA2-A6AF-DFEA41CC3461}">
  <sheetPr>
    <tabColor theme="7"/>
  </sheetPr>
  <dimension ref="A1:E10"/>
  <sheetViews>
    <sheetView workbookViewId="0"/>
  </sheetViews>
  <sheetFormatPr defaultColWidth="8.6640625" defaultRowHeight="13.8" x14ac:dyDescent="0.25"/>
  <cols>
    <col min="1" max="1" width="31" style="6" customWidth="1"/>
    <col min="2" max="3" width="15" style="6" customWidth="1"/>
    <col min="4" max="16384" width="8.6640625" style="6"/>
  </cols>
  <sheetData>
    <row r="1" spans="1:5" ht="17.399999999999999" x14ac:dyDescent="0.3">
      <c r="A1" s="1" t="s">
        <v>3</v>
      </c>
    </row>
    <row r="3" spans="1:5" ht="17.399999999999999" x14ac:dyDescent="0.3">
      <c r="A3" s="1" t="s">
        <v>38</v>
      </c>
    </row>
    <row r="5" spans="1:5" ht="27.6" x14ac:dyDescent="0.25">
      <c r="A5" s="23" t="s">
        <v>39</v>
      </c>
      <c r="B5" s="23" t="s">
        <v>6</v>
      </c>
      <c r="C5" s="23" t="s">
        <v>8</v>
      </c>
    </row>
    <row r="6" spans="1:5" x14ac:dyDescent="0.25">
      <c r="A6" s="49" t="s">
        <v>40</v>
      </c>
      <c r="B6" s="57">
        <v>76</v>
      </c>
      <c r="C6" s="56">
        <v>9.596782844551241E-2</v>
      </c>
    </row>
    <row r="7" spans="1:5" x14ac:dyDescent="0.25">
      <c r="A7" s="49" t="s">
        <v>41</v>
      </c>
      <c r="B7" s="57">
        <v>990</v>
      </c>
      <c r="C7" s="56">
        <v>0.90403217155448801</v>
      </c>
    </row>
    <row r="8" spans="1:5" x14ac:dyDescent="0.25">
      <c r="A8" s="49" t="s">
        <v>18</v>
      </c>
      <c r="B8" s="57">
        <v>1066</v>
      </c>
      <c r="C8" s="56">
        <v>1</v>
      </c>
    </row>
    <row r="10" spans="1:5" ht="117.75" customHeight="1" x14ac:dyDescent="0.25">
      <c r="A10" s="88" t="s">
        <v>42</v>
      </c>
      <c r="B10" s="88"/>
      <c r="C10" s="88"/>
      <c r="D10" s="88"/>
      <c r="E10" s="88"/>
    </row>
  </sheetData>
  <mergeCells count="1">
    <mergeCell ref="A10:E1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32BD8-7321-43B7-AB22-79B0AE04BF88}">
  <sheetPr>
    <tabColor theme="7"/>
  </sheetPr>
  <dimension ref="A1:Q11"/>
  <sheetViews>
    <sheetView workbookViewId="0"/>
  </sheetViews>
  <sheetFormatPr defaultColWidth="8.6640625" defaultRowHeight="13.8" x14ac:dyDescent="0.25"/>
  <cols>
    <col min="1" max="1" width="31" style="6" customWidth="1"/>
    <col min="2" max="17" width="15" style="6" customWidth="1"/>
    <col min="18" max="16384" width="8.6640625" style="6"/>
  </cols>
  <sheetData>
    <row r="1" spans="1:17" ht="17.399999999999999" x14ac:dyDescent="0.3">
      <c r="A1" s="1" t="s">
        <v>3</v>
      </c>
    </row>
    <row r="3" spans="1:17" ht="17.399999999999999" x14ac:dyDescent="0.3">
      <c r="A3" s="1" t="s">
        <v>43</v>
      </c>
    </row>
    <row r="5" spans="1:17" ht="30" customHeight="1" x14ac:dyDescent="0.25">
      <c r="B5" s="102" t="s">
        <v>210</v>
      </c>
      <c r="C5" s="100"/>
      <c r="D5" s="100"/>
      <c r="E5" s="101"/>
      <c r="F5" s="97" t="s">
        <v>216</v>
      </c>
      <c r="G5" s="98"/>
      <c r="H5" s="98"/>
      <c r="I5" s="99"/>
      <c r="J5" s="97" t="s">
        <v>217</v>
      </c>
      <c r="K5" s="98"/>
      <c r="L5" s="98"/>
      <c r="M5" s="99"/>
      <c r="N5" s="97" t="s">
        <v>218</v>
      </c>
      <c r="O5" s="98"/>
      <c r="P5" s="98"/>
      <c r="Q5" s="99"/>
    </row>
    <row r="6" spans="1:17" ht="27.6" x14ac:dyDescent="0.25">
      <c r="A6" s="23" t="s">
        <v>45</v>
      </c>
      <c r="B6" s="23" t="s">
        <v>6</v>
      </c>
      <c r="C6" s="23" t="s">
        <v>44</v>
      </c>
      <c r="D6" s="23" t="s">
        <v>22</v>
      </c>
      <c r="E6" s="23" t="s">
        <v>23</v>
      </c>
      <c r="F6" s="23" t="s">
        <v>6</v>
      </c>
      <c r="G6" s="23" t="s">
        <v>31</v>
      </c>
      <c r="H6" s="23" t="s">
        <v>22</v>
      </c>
      <c r="I6" s="23" t="s">
        <v>23</v>
      </c>
      <c r="J6" s="23" t="s">
        <v>6</v>
      </c>
      <c r="K6" s="23" t="s">
        <v>32</v>
      </c>
      <c r="L6" s="23" t="s">
        <v>22</v>
      </c>
      <c r="M6" s="23" t="s">
        <v>23</v>
      </c>
      <c r="N6" s="23" t="s">
        <v>6</v>
      </c>
      <c r="O6" s="23" t="s">
        <v>33</v>
      </c>
      <c r="P6" s="23" t="s">
        <v>22</v>
      </c>
      <c r="Q6" s="23" t="s">
        <v>23</v>
      </c>
    </row>
    <row r="7" spans="1:17" s="24" customFormat="1" x14ac:dyDescent="0.25">
      <c r="A7" s="49" t="s">
        <v>40</v>
      </c>
      <c r="B7" s="54">
        <v>76</v>
      </c>
      <c r="C7" s="55">
        <v>0.58416634837042003</v>
      </c>
      <c r="D7" s="55">
        <v>0.38820190788763997</v>
      </c>
      <c r="E7" s="55">
        <v>0.78013078885320997</v>
      </c>
      <c r="F7" s="54">
        <v>878</v>
      </c>
      <c r="G7" s="55">
        <v>0.53919202479189998</v>
      </c>
      <c r="H7" s="55">
        <v>0.46398790023478997</v>
      </c>
      <c r="I7" s="55">
        <v>0.61439614934900999</v>
      </c>
      <c r="J7" s="54">
        <v>878</v>
      </c>
      <c r="K7" s="55">
        <v>0.42710964233993998</v>
      </c>
      <c r="L7" s="55">
        <v>0.35379641303386999</v>
      </c>
      <c r="M7" s="55">
        <v>0.50042287164599997</v>
      </c>
      <c r="N7" s="54">
        <v>878</v>
      </c>
      <c r="O7" s="55">
        <v>0.23029411286140999</v>
      </c>
      <c r="P7" s="55">
        <v>0.18557871157066999</v>
      </c>
      <c r="Q7" s="55">
        <v>0.27500951415216002</v>
      </c>
    </row>
    <row r="8" spans="1:17" s="24" customFormat="1" x14ac:dyDescent="0.25">
      <c r="A8" s="49" t="s">
        <v>41</v>
      </c>
      <c r="B8" s="43">
        <v>990</v>
      </c>
      <c r="C8" s="55">
        <v>0.67650926938996003</v>
      </c>
      <c r="D8" s="55">
        <v>0.61855753564736005</v>
      </c>
      <c r="E8" s="55">
        <v>0.73446100313255003</v>
      </c>
      <c r="F8" s="54">
        <v>61</v>
      </c>
      <c r="G8" s="55">
        <v>0.84886940716895998</v>
      </c>
      <c r="H8" s="55">
        <v>0.81433726339492996</v>
      </c>
      <c r="I8" s="55">
        <v>0.88340155094299</v>
      </c>
      <c r="J8" s="54">
        <v>61</v>
      </c>
      <c r="K8" s="55">
        <v>0.68558802296806998</v>
      </c>
      <c r="L8" s="55">
        <v>0.65977362927126004</v>
      </c>
      <c r="M8" s="55">
        <v>0.71140241666488002</v>
      </c>
      <c r="N8" s="54">
        <v>61</v>
      </c>
      <c r="O8" s="55">
        <v>0.58197469861904005</v>
      </c>
      <c r="P8" s="55">
        <v>0.54501013442918</v>
      </c>
      <c r="Q8" s="55">
        <v>0.61893926280890998</v>
      </c>
    </row>
    <row r="9" spans="1:17" s="24" customFormat="1" x14ac:dyDescent="0.25">
      <c r="A9" s="49" t="s">
        <v>18</v>
      </c>
      <c r="B9" s="54">
        <v>1066</v>
      </c>
      <c r="C9" s="55">
        <v>0.6676473197874</v>
      </c>
      <c r="D9" s="55">
        <v>0.61279145361727005</v>
      </c>
      <c r="E9" s="55">
        <v>0.72250318595753005</v>
      </c>
      <c r="F9" s="54">
        <v>939</v>
      </c>
      <c r="G9" s="55">
        <v>0.83075522754740005</v>
      </c>
      <c r="H9" s="55">
        <v>0.79660319001003999</v>
      </c>
      <c r="I9" s="55">
        <v>0.86490726508476001</v>
      </c>
      <c r="J9" s="54">
        <v>939</v>
      </c>
      <c r="K9" s="55">
        <v>0.67577497811568998</v>
      </c>
      <c r="L9" s="55">
        <v>0.65000500115408999</v>
      </c>
      <c r="M9" s="55">
        <v>0.70154495507729997</v>
      </c>
      <c r="N9" s="54">
        <v>939</v>
      </c>
      <c r="O9" s="55">
        <v>0.56140359571534004</v>
      </c>
      <c r="P9" s="55">
        <v>0.52495004684539004</v>
      </c>
      <c r="Q9" s="55">
        <v>0.59785714458529005</v>
      </c>
    </row>
    <row r="11" spans="1:17" ht="144" customHeight="1" x14ac:dyDescent="0.25">
      <c r="A11" s="88" t="s">
        <v>46</v>
      </c>
      <c r="B11" s="88"/>
      <c r="C11" s="88"/>
      <c r="D11" s="88"/>
      <c r="E11" s="88"/>
    </row>
  </sheetData>
  <mergeCells count="5">
    <mergeCell ref="N5:Q5"/>
    <mergeCell ref="J5:M5"/>
    <mergeCell ref="F5:I5"/>
    <mergeCell ref="B5:E5"/>
    <mergeCell ref="A11:E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o E A A B Q S w M E F A A C A A g A Y n H B V G R s f M W j A A A A 9 g A A A B I A H A B D b 2 5 m a W c v U G F j a 2 F n Z S 5 4 b W w g o h g A K K A U A A A A A A A A A A A A A A A A A A A A A A A A A A A A h Y + x D o I w F E V / h X S n L e B A y K M M r p K Y E I 1 r A x U a 4 W F o s f y b g 5 / k L 4 h R 1 M 3 x n n u G e + / X G 2 R T 1 3 o X N R j d Y 0 o C y o m n s O w r j X V K R n v 0 Y 5 I J 2 M r y J G v l z T K a Z D J V S h p r z w l j z j n q I t o P N Q s 5 D 9 g h 3 x R l o z p J P r L + L / s a j Z V Y K i J g / x o j Q h r w F Y 3 i e R O w B U K u 8 S u E c / d s f y C s x 9 a O g x I K / V 0 B b I n A 3 h / E A 1 B L A w Q U A A I A C A B i c c F 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n H B V A z O q B q l A Q A A K w M A A B M A H A B G b 3 J t d W x h c y 9 T Z W N 0 a W 9 u M S 5 t I K I Y A C i g F A A A A A A A A A A A A A A A A A A A A A A A A A A A A H 2 R z Y 7 T M B S F 1 1 T q O 1 h h 0 0 o h I p 2 B B a M s q q R D k T K d I h c 2 Y x Z O c m k D / o n s 6 8 6 U a t 4 d p w k q 0 I A 3 t s 8 5 / q 5 9 b a H E W i t C u z m + G Y / G I 7 v j B i q y q 3 Y N K K O F I A k R g O M R 8 Y N q Z 0 r w S m r 3 U a Z L J 0 H h 5 L Y W E K V a o d / Y S f D + H Z v n e b Z M b 9 e M d r Q 2 Y d m S r l 8 Z l j p j f J C s j f 7 m C 1 t G n d n D g V 1 H 5 G 5 B W S / 3 R 2 a v Z z G 7 i k j G k R O u K j J X X B x s b V k c t Y S t 4 d K e j H u H j U P W B g u t v 7 P z A y J 8 w m A a P m Q g a l k j m C R 4 E Y Q k 1 c J J Z Z P 4 K i Q L V e q q V t s k n r 2 Z h e S j 0 w g U D w K S 8 z J a a Q V f p m H X i Z e B r y 6 9 V 5 E l 8 A q M D X x b N r z w w d 7 p 9 U n X t J A 8 9 P p c C F p y w Y 1 N 0 L j f k e m O q 6 0 n b g 4 N n H E b w 5 X 9 q o 3 s b t y a d j J Q P z w e g / v C z + S D w r f X U R t 8 D s k x y L T k t c p 5 A c K b 6 G W C 8 I Q n T 3 J b / 4 D 4 Q v / M z Y p L G N K H Q a l w F k / X + L v 8 6 l K 6 A 6 5 + E Z S T B Z i T n O t H M G n + D 5 c 6 e U m i W C 2 M G U h / a p r / s b D K Y P 8 n 7 n k 6 H t V q 8 C 9 u f g J Q S w E C L Q A U A A I A C A B i c c F U Z G x 8 x a M A A A D 2 A A A A E g A A A A A A A A A A A A A A A A A A A A A A Q 2 9 u Z m l n L 1 B h Y 2 t h Z 2 U u e G 1 s U E s B A i 0 A F A A C A A g A Y n H B V A / K 6 a u k A A A A 6 Q A A A B M A A A A A A A A A A A A A A A A A 7 w A A A F t D b 2 5 0 Z W 5 0 X 1 R 5 c G V z X S 5 4 b W x Q S w E C L Q A U A A I A C A B i c c F U D M 6 o G q U B A A A r A w A A E w A A A A A A A A A A A A A A A A D g A Q A A R m 9 y b X V s Y X M v U 2 V j d G l v b j E u b V B L B Q Y A A A A A A w A D A M I A A A D S 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r D w A A A A A A A A k P 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a G R o c G V u c m 9 s 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k i I C 8 + P E V u d H J 5 I F R 5 c G U 9 I k Z p b G x F c n J v c k N v Z G U i I F Z h b H V l P S J z V W 5 r b m 9 3 b i I g L z 4 8 R W 5 0 c n k g V H l w Z T 0 i R m l s b E V y c m 9 y Q 2 9 1 b n Q i I F Z h b H V l P S J s M C I g L z 4 8 R W 5 0 c n k g V H l w Z T 0 i R m l s b E x h c 3 R V c G R h d G V k I i B W Y W x 1 Z T 0 i Z D I w M j I t M D Y t M D F U M T g 6 M D U 6 N D I u N z Q x M D E 4 O V o i I C 8 + P E V u d H J 5 I F R 5 c G U 9 I k Z p b G x D b 2 x 1 b W 5 U e X B l c y I g V m F s d W U 9 I n N B d 1 l H Q m d Z R E F 3 V U Z B d 1 V G Q X c 9 P S I g L z 4 8 R W 5 0 c n k g V H l w Z T 0 i R m l s b E N v b H V t b k 5 h b W V z I i B W Y W x 1 Z T 0 i c 1 s m c X V v d D t P Y n M m c X V v d D s s J n F 1 b 3 Q 7 R G 9 t Y W l u T G F i Z W w m c X V v d D s s J n F 1 b 3 Q 7 b W F z a X p l M S Z x d W 9 0 O y w m c X V v d D t W Y X J O Y W 1 l J n F 1 b 3 Q 7 L C Z x d W 9 0 O 1 Z h c k x h Y m V s J n F 1 b 3 Q 7 L C Z x d W 9 0 O 0 N s d X N 0 Z X J z J n F 1 b 3 Q 7 L C Z x d W 9 0 O 0 4 m c X V v d D s s J n F 1 b 3 Q 7 T W V h b i Z x d W 9 0 O y w m c X V v d D t M b 3 d l c k N M T W V h b i Z x d W 9 0 O y w m c X V v d D t T d W 0 m c X V v d D s s J n F 1 b 3 Q 7 U 3 R k R X J y J n F 1 b 3 Q 7 L C Z x d W 9 0 O 1 V w c G V y Q 0 x N Z W F u J n F 1 b 3 Q 7 L C Z x d W 9 0 O 1 N 0 Z E R l d i Z x d W 9 0 O 1 0 i I C 8 + P E V u d H J 5 I F R 5 c G U 9 I k Z p b G x T d G F 0 d X M i I F Z h b H V l P S J z Q 2 9 t c G x l d G U i I C 8 + P E V u d H J 5 I F R 5 c G U 9 I l J l b G F 0 a W 9 u c 2 h p c E l u Z m 9 D b 2 5 0 Y W l u Z X I i I F Z h b H V l P S J z e y Z x d W 9 0 O 2 N v b H V t b k N v d W 5 0 J n F 1 b 3 Q 7 O j E z L C Z x d W 9 0 O 2 t l e U N v b H V t b k 5 h b W V z J n F 1 b 3 Q 7 O l t d L C Z x d W 9 0 O 3 F 1 Z X J 5 U m V s Y X R p b 2 5 z a G l w c y Z x d W 9 0 O z p b X S w m c X V v d D t j b 2 x 1 b W 5 J Z G V u d G l 0 a W V z J n F 1 b 3 Q 7 O l s m c X V v d D t T Z W N 0 a W 9 u M S 9 o Z G h w Z W 5 y b 2 x s L 0 F 1 d G 9 S Z W 1 v d m V k Q 2 9 s d W 1 u c z E u e 0 9 i c y w w f S Z x d W 9 0 O y w m c X V v d D t T Z W N 0 a W 9 u M S 9 o Z G h w Z W 5 y b 2 x s L 0 F 1 d G 9 S Z W 1 v d m V k Q 2 9 s d W 1 u c z E u e 0 R v b W F p b k x h Y m V s L D F 9 J n F 1 b 3 Q 7 L C Z x d W 9 0 O 1 N l Y 3 R p b 2 4 x L 2 h k a H B l b n J v b G w v Q X V 0 b 1 J l b W 9 2 Z W R D b 2 x 1 b W 5 z M S 5 7 b W F z a X p l M S w y f S Z x d W 9 0 O y w m c X V v d D t T Z W N 0 a W 9 u M S 9 o Z G h w Z W 5 y b 2 x s L 0 F 1 d G 9 S Z W 1 v d m V k Q 2 9 s d W 1 u c z E u e 1 Z h c k 5 h b W U s M 3 0 m c X V v d D s s J n F 1 b 3 Q 7 U 2 V j d G l v b j E v a G R o c G V u c m 9 s b C 9 B d X R v U m V t b 3 Z l Z E N v b H V t b n M x L n t W Y X J M Y W J l b C w 0 f S Z x d W 9 0 O y w m c X V v d D t T Z W N 0 a W 9 u M S 9 o Z G h w Z W 5 y b 2 x s L 0 F 1 d G 9 S Z W 1 v d m V k Q 2 9 s d W 1 u c z E u e 0 N s d X N 0 Z X J z L D V 9 J n F 1 b 3 Q 7 L C Z x d W 9 0 O 1 N l Y 3 R p b 2 4 x L 2 h k a H B l b n J v b G w v Q X V 0 b 1 J l b W 9 2 Z W R D b 2 x 1 b W 5 z M S 5 7 T i w 2 f S Z x d W 9 0 O y w m c X V v d D t T Z W N 0 a W 9 u M S 9 o Z G h w Z W 5 y b 2 x s L 0 F 1 d G 9 S Z W 1 v d m V k Q 2 9 s d W 1 u c z E u e 0 1 l Y W 4 s N 3 0 m c X V v d D s s J n F 1 b 3 Q 7 U 2 V j d G l v b j E v a G R o c G V u c m 9 s b C 9 B d X R v U m V t b 3 Z l Z E N v b H V t b n M x L n t M b 3 d l c k N M T W V h b i w 4 f S Z x d W 9 0 O y w m c X V v d D t T Z W N 0 a W 9 u M S 9 o Z G h w Z W 5 y b 2 x s L 0 F 1 d G 9 S Z W 1 v d m V k Q 2 9 s d W 1 u c z E u e 1 N 1 b S w 5 f S Z x d W 9 0 O y w m c X V v d D t T Z W N 0 a W 9 u M S 9 o Z G h w Z W 5 y b 2 x s L 0 F 1 d G 9 S Z W 1 v d m V k Q 2 9 s d W 1 u c z E u e 1 N 0 Z E V y c i w x M H 0 m c X V v d D s s J n F 1 b 3 Q 7 U 2 V j d G l v b j E v a G R o c G V u c m 9 s b C 9 B d X R v U m V t b 3 Z l Z E N v b H V t b n M x L n t V c H B l c k N M T W V h b i w x M X 0 m c X V v d D s s J n F 1 b 3 Q 7 U 2 V j d G l v b j E v a G R o c G V u c m 9 s b C 9 B d X R v U m V t b 3 Z l Z E N v b H V t b n M x L n t T d G R E Z X Y s M T J 9 J n F 1 b 3 Q 7 X S w m c X V v d D t D b 2 x 1 b W 5 D b 3 V u d C Z x d W 9 0 O z o x M y w m c X V v d D t L Z X l D b 2 x 1 b W 5 O Y W 1 l c y Z x d W 9 0 O z p b X S w m c X V v d D t D b 2 x 1 b W 5 J Z G V u d G l 0 a W V z J n F 1 b 3 Q 7 O l s m c X V v d D t T Z W N 0 a W 9 u M S 9 o Z G h w Z W 5 y b 2 x s L 0 F 1 d G 9 S Z W 1 v d m V k Q 2 9 s d W 1 u c z E u e 0 9 i c y w w f S Z x d W 9 0 O y w m c X V v d D t T Z W N 0 a W 9 u M S 9 o Z G h w Z W 5 y b 2 x s L 0 F 1 d G 9 S Z W 1 v d m V k Q 2 9 s d W 1 u c z E u e 0 R v b W F p b k x h Y m V s L D F 9 J n F 1 b 3 Q 7 L C Z x d W 9 0 O 1 N l Y 3 R p b 2 4 x L 2 h k a H B l b n J v b G w v Q X V 0 b 1 J l b W 9 2 Z W R D b 2 x 1 b W 5 z M S 5 7 b W F z a X p l M S w y f S Z x d W 9 0 O y w m c X V v d D t T Z W N 0 a W 9 u M S 9 o Z G h w Z W 5 y b 2 x s L 0 F 1 d G 9 S Z W 1 v d m V k Q 2 9 s d W 1 u c z E u e 1 Z h c k 5 h b W U s M 3 0 m c X V v d D s s J n F 1 b 3 Q 7 U 2 V j d G l v b j E v a G R o c G V u c m 9 s b C 9 B d X R v U m V t b 3 Z l Z E N v b H V t b n M x L n t W Y X J M Y W J l b C w 0 f S Z x d W 9 0 O y w m c X V v d D t T Z W N 0 a W 9 u M S 9 o Z G h w Z W 5 y b 2 x s L 0 F 1 d G 9 S Z W 1 v d m V k Q 2 9 s d W 1 u c z E u e 0 N s d X N 0 Z X J z L D V 9 J n F 1 b 3 Q 7 L C Z x d W 9 0 O 1 N l Y 3 R p b 2 4 x L 2 h k a H B l b n J v b G w v Q X V 0 b 1 J l b W 9 2 Z W R D b 2 x 1 b W 5 z M S 5 7 T i w 2 f S Z x d W 9 0 O y w m c X V v d D t T Z W N 0 a W 9 u M S 9 o Z G h w Z W 5 y b 2 x s L 0 F 1 d G 9 S Z W 1 v d m V k Q 2 9 s d W 1 u c z E u e 0 1 l Y W 4 s N 3 0 m c X V v d D s s J n F 1 b 3 Q 7 U 2 V j d G l v b j E v a G R o c G V u c m 9 s b C 9 B d X R v U m V t b 3 Z l Z E N v b H V t b n M x L n t M b 3 d l c k N M T W V h b i w 4 f S Z x d W 9 0 O y w m c X V v d D t T Z W N 0 a W 9 u M S 9 o Z G h w Z W 5 y b 2 x s L 0 F 1 d G 9 S Z W 1 v d m V k Q 2 9 s d W 1 u c z E u e 1 N 1 b S w 5 f S Z x d W 9 0 O y w m c X V v d D t T Z W N 0 a W 9 u M S 9 o Z G h w Z W 5 y b 2 x s L 0 F 1 d G 9 S Z W 1 v d m V k Q 2 9 s d W 1 u c z E u e 1 N 0 Z E V y c i w x M H 0 m c X V v d D s s J n F 1 b 3 Q 7 U 2 V j d G l v b j E v a G R o c G V u c m 9 s b C 9 B d X R v U m V t b 3 Z l Z E N v b H V t b n M x L n t V c H B l c k N M T W V h b i w x M X 0 m c X V v d D s s J n F 1 b 3 Q 7 U 2 V j d G l v b j E v a G R o c G V u c m 9 s b C 9 B d X R v U m V t b 3 Z l Z E N v b H V t b n M x L n t T d G R E Z X Y s M T J 9 J n F 1 b 3 Q 7 X S w m c X V v d D t S Z W x h d G l v b n N o a X B J b m Z v J n F 1 b 3 Q 7 O l t d f S I g L z 4 8 L 1 N 0 Y W J s Z U V u d H J p Z X M + P C 9 J d G V t P j x J d G V t P j x J d G V t T G 9 j Y X R p b 2 4 + P E l 0 Z W 1 U e X B l P k Z v c m 1 1 b G E 8 L 0 l 0 Z W 1 U e X B l P j x J d G V t U G F 0 a D 5 T Z W N 0 a W 9 u M S 9 o Z G h w Z W 5 y b 2 x s L 1 N v d X J j Z T w v S X R l b V B h d G g + P C 9 J d G V t T G 9 j Y X R p b 2 4 + P F N 0 Y W J s Z U V u d H J p Z X M g L z 4 8 L 0 l 0 Z W 0 + P E l 0 Z W 0 + P E l 0 Z W 1 M b 2 N h d G l v b j 4 8 S X R l b V R 5 c G U + R m 9 y b X V s Y T w v S X R l b V R 5 c G U + P E l 0 Z W 1 Q Y X R o P l N l Y 3 R p b 2 4 x L 2 h k a H B l b n J v b G w v U H J v b W 9 0 Z W Q l M j B I Z W F k Z X J z P C 9 J d G V t U G F 0 a D 4 8 L 0 l 0 Z W 1 M b 2 N h d G l v b j 4 8 U 3 R h Y m x l R W 5 0 c m l l c y A v P j w v S X R l b T 4 8 S X R l b T 4 8 S X R l b U x v Y 2 F 0 a W 9 u P j x J d G V t V H l w Z T 5 G b 3 J t d W x h P C 9 J d G V t V H l w Z T 4 8 S X R l b V B h d G g + U 2 V j d G l v b j E v a G R o c G V u c m 9 s b C 9 D a G F u Z 2 V k J T I w V H l w Z T w v S X R l b V B h d G g + P C 9 J d G V t T G 9 j Y X R p b 2 4 + P F N 0 Y W J s Z U V u d H J p Z X M g L z 4 8 L 0 l 0 Z W 0 + P C 9 J d G V t c z 4 8 L 0 x v Y 2 F s U G F j a 2 F n Z U 1 l d G F k Y X R h R m l s Z T 4 W A A A A U E s F B g A A A A A A A A A A A A A A A A A A A A A A A N o A A A A B A A A A 0 I y d 3 w E V 0 R G M e g D A T 8 K X 6 w E A A A B 1 l B T I O 8 t P S L Y Y b r S E O A d p A A A A A A I A A A A A A A N m A A D A A A A A E A A A A M I Y j e g R i u u 0 K Z x g K D T z 2 Z g A A A A A B I A A A K A A A A A Q A A A A v 6 N U C I 8 M 4 p 1 W l 3 P R S l N f S 1 A A A A A t G M I g K C 6 F W H Y l W i V p x g B q u Y 6 i E i c Q g u O 4 K W 4 K u g D y n e o B r x 4 q T Q X b 4 O C e p Q B v + j y m O p A L V 2 y a q / 2 0 S L D B D K H 0 7 O j X i a C i U p Y L k h z v K H K X S h Q A A A B k 9 g a J S r q d w 2 l a w 1 U n 4 X W h D R 6 2 Z 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57aff42-bc22-40b0-a140-1b9cabdf45a7" xsi:nil="true"/>
    <lcf76f155ced4ddcb4097134ff3c332f xmlns="f1544004-7248-4312-b2d4-855665d7a2f6">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8" ma:contentTypeDescription="Create a new document." ma:contentTypeScope="" ma:versionID="7b9edcf895d26e9c75c3b2981bea33d7">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4d1f53f2bc75da354bed9b48fde6597b"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E4126B-3B61-4A74-9942-E881F0B2D145}">
  <ds:schemaRefs>
    <ds:schemaRef ds:uri="http://schemas.microsoft.com/DataMashup"/>
  </ds:schemaRefs>
</ds:datastoreItem>
</file>

<file path=customXml/itemProps2.xml><?xml version="1.0" encoding="utf-8"?>
<ds:datastoreItem xmlns:ds="http://schemas.openxmlformats.org/officeDocument/2006/customXml" ds:itemID="{EE8747F0-2BB0-4399-87F4-356B3A92AAA8}">
  <ds:schemaRefs>
    <ds:schemaRef ds:uri="http://schemas.microsoft.com/sharepoint/v3/contenttype/forms"/>
  </ds:schemaRefs>
</ds:datastoreItem>
</file>

<file path=customXml/itemProps3.xml><?xml version="1.0" encoding="utf-8"?>
<ds:datastoreItem xmlns:ds="http://schemas.openxmlformats.org/officeDocument/2006/customXml" ds:itemID="{1613077C-36C9-48CD-88BA-4ABD726D6336}">
  <ds:schemaRefs>
    <ds:schemaRef ds:uri="http://purl.org/dc/dcmitype/"/>
    <ds:schemaRef ds:uri="http://schemas.microsoft.com/office/2006/metadata/properties"/>
    <ds:schemaRef ds:uri="257aff42-bc22-40b0-a140-1b9cabdf45a7"/>
    <ds:schemaRef ds:uri="http://www.w3.org/XML/1998/namespac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f1544004-7248-4312-b2d4-855665d7a2f6"/>
    <ds:schemaRef ds:uri="http://purl.org/dc/terms/"/>
  </ds:schemaRefs>
</ds:datastoreItem>
</file>

<file path=customXml/itemProps4.xml><?xml version="1.0" encoding="utf-8"?>
<ds:datastoreItem xmlns:ds="http://schemas.openxmlformats.org/officeDocument/2006/customXml" ds:itemID="{24825761-06BF-40F9-82C8-6749A7A8A9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Cover</vt:lpstr>
      <vt:lpstr>Table of Contents</vt:lpstr>
      <vt:lpstr>1</vt:lpstr>
      <vt:lpstr>2</vt:lpstr>
      <vt:lpstr>3</vt:lpstr>
      <vt:lpstr>4</vt:lpstr>
      <vt:lpstr>5</vt:lpstr>
      <vt:lpstr>6</vt:lpstr>
      <vt:lpstr>7</vt:lpstr>
      <vt:lpstr>8</vt:lpstr>
      <vt:lpstr>9</vt:lpstr>
      <vt:lpstr>11</vt:lpstr>
      <vt:lpstr>10</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Alexandra Jones</cp:lastModifiedBy>
  <cp:revision/>
  <dcterms:created xsi:type="dcterms:W3CDTF">2022-05-31T20:42:43Z</dcterms:created>
  <dcterms:modified xsi:type="dcterms:W3CDTF">2024-12-10T15:55:53Z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y fmtid="{D5CDD505-2E9C-101B-9397-08002B2CF9AE}" pid="3" name="MediaServiceImageTags">
    <vt:lpwstr/>
  </property>
</Properties>
</file>